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9.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tables/table2.xml" ContentType="application/vnd.openxmlformats-officedocument.spreadsheetml.table+xml"/>
  <Override PartName="/xl/comments7.xml" ContentType="application/vnd.openxmlformats-officedocument.spreadsheetml.comments+xml"/>
  <Override PartName="/xl/drawings/drawing10.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1\"/>
    </mc:Choice>
  </mc:AlternateContent>
  <xr:revisionPtr revIDLastSave="0" documentId="8_{13F75E60-8877-4BF3-A796-ADDE99112ACF}"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Nulmeting 2011" sheetId="48" r:id="rId4"/>
    <sheet name="betrouwbaarheid inventaris" sheetId="54" r:id="rId5"/>
    <sheet name="Lokale energieproductie 2011" sheetId="55" r:id="rId6"/>
    <sheet name="betrouwbaarheid productie" sheetId="56" r:id="rId7"/>
    <sheet name="INPUT--&gt;" sheetId="35" r:id="rId8"/>
    <sheet name="Eigen gebouwen" sheetId="19" r:id="rId9"/>
    <sheet name="Eigen openbare verlichting" sheetId="49" r:id="rId10"/>
    <sheet name="Eigen vloot" sheetId="20" r:id="rId11"/>
    <sheet name="Eigen informatie GS &amp; warmtenet" sheetId="43" r:id="rId12"/>
    <sheet name="DATA--&gt;" sheetId="36" r:id="rId13"/>
    <sheet name="data" sheetId="4" r:id="rId14"/>
    <sheet name="EF N2O_CH4 landbouw" sheetId="7" r:id="rId15"/>
    <sheet name="ha_N2O bodem landbouw" sheetId="21" r:id="rId16"/>
    <sheet name="GWP N2O_CH4" sheetId="47" r:id="rId17"/>
    <sheet name="EF brandstof" sheetId="11" r:id="rId18"/>
    <sheet name="EF ele_warmte" sheetId="6" r:id="rId19"/>
    <sheet name="ECF transport " sheetId="23" r:id="rId20"/>
    <sheet name="E Balans VL " sheetId="5" r:id="rId21"/>
    <sheet name="BEREKENINGEN PER SECTOR --&gt;" sheetId="45" r:id="rId22"/>
    <sheet name="openbare verlichting" sheetId="9" r:id="rId23"/>
    <sheet name="huishoudens" sheetId="13" r:id="rId24"/>
    <sheet name="tertiair" sheetId="15" r:id="rId25"/>
    <sheet name="industrie" sheetId="16" r:id="rId26"/>
    <sheet name="landbouw" sheetId="17" r:id="rId27"/>
    <sheet name="transport" sheetId="22" r:id="rId28"/>
    <sheet name="lokale energieproductie" sheetId="18" r:id="rId29"/>
    <sheet name="BRONNEN --&gt;" sheetId="44" r:id="rId30"/>
    <sheet name="versiebeheer" sheetId="51" r:id="rId31"/>
  </sheets>
  <definedNames>
    <definedName name="_Toc352313866" localSheetId="14">'EF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C25" i="5" l="1"/>
  <c r="A34" i="23"/>
  <c r="A35" i="23"/>
  <c r="A36" i="23"/>
  <c r="A37" i="23"/>
  <c r="A38" i="23"/>
  <c r="A39" i="23"/>
  <c r="A40" i="23"/>
  <c r="A41" i="23"/>
  <c r="A42" i="23"/>
  <c r="A43" i="23"/>
  <c r="A44" i="23"/>
  <c r="A45" i="23"/>
  <c r="A46" i="23"/>
  <c r="A47" i="23"/>
  <c r="A48" i="23"/>
  <c r="A49" i="23"/>
  <c r="A50" i="23"/>
  <c r="A51" i="23"/>
  <c r="A52" i="23"/>
  <c r="A53" i="23"/>
  <c r="A54" i="23"/>
  <c r="A55" i="23"/>
  <c r="N25" i="22"/>
  <c r="N24" i="22"/>
  <c r="B46" i="15"/>
  <c r="B38" i="15"/>
  <c r="E42" i="22"/>
  <c r="E78" i="22"/>
  <c r="Z25" i="5"/>
  <c r="AB25" i="5"/>
  <c r="AA25" i="5"/>
  <c r="Y25" i="5"/>
  <c r="X25" i="5"/>
  <c r="W25" i="5"/>
  <c r="V25" i="5"/>
  <c r="T25" i="5"/>
  <c r="U25" i="5"/>
  <c r="S25" i="5"/>
  <c r="R25" i="5"/>
  <c r="F25" i="5"/>
  <c r="H25" i="5"/>
  <c r="I25" i="5"/>
  <c r="J25" i="5"/>
  <c r="K25" i="5"/>
  <c r="L25" i="5"/>
  <c r="M25" i="5"/>
  <c r="N25" i="5"/>
  <c r="O25" i="5"/>
  <c r="P25" i="5"/>
  <c r="Q25" i="5"/>
  <c r="G25" i="5"/>
  <c r="E25" i="5"/>
  <c r="D25" i="5"/>
  <c r="C25" i="5"/>
  <c r="P7" i="55"/>
  <c r="P6" i="55"/>
  <c r="P5" i="55"/>
  <c r="P4" i="55"/>
  <c r="K22" i="18"/>
  <c r="J22" i="18"/>
  <c r="I22" i="18"/>
  <c r="H22" i="18"/>
  <c r="K12" i="18"/>
  <c r="J12" i="18"/>
  <c r="I12" i="18"/>
  <c r="H12" i="18"/>
  <c r="L19" i="18"/>
  <c r="K19" i="18"/>
  <c r="J19" i="18"/>
  <c r="I19" i="18"/>
  <c r="H19" i="18"/>
  <c r="G19" i="18"/>
  <c r="F19" i="18"/>
  <c r="E19" i="18"/>
  <c r="D19" i="18"/>
  <c r="C19" i="18"/>
  <c r="B19" i="18"/>
  <c r="N18" i="18"/>
  <c r="M18" i="18"/>
  <c r="L18" i="18"/>
  <c r="K18" i="18"/>
  <c r="J18" i="18"/>
  <c r="I18" i="18"/>
  <c r="H18" i="18"/>
  <c r="G18" i="18"/>
  <c r="F18" i="18"/>
  <c r="F20" i="18"/>
  <c r="E18" i="18"/>
  <c r="D18" i="18"/>
  <c r="C18" i="18"/>
  <c r="B18" i="18"/>
  <c r="L9" i="18"/>
  <c r="K9" i="18"/>
  <c r="G9" i="18"/>
  <c r="F9" i="18"/>
  <c r="F10" i="18"/>
  <c r="D9" i="18"/>
  <c r="W39" i="18"/>
  <c r="V39" i="18"/>
  <c r="U39" i="18"/>
  <c r="T39" i="18"/>
  <c r="S39" i="18"/>
  <c r="R39" i="18"/>
  <c r="Q39" i="18"/>
  <c r="P39" i="18"/>
  <c r="O39" i="18"/>
  <c r="N39" i="18"/>
  <c r="M39" i="18"/>
  <c r="W38" i="18"/>
  <c r="V38" i="18"/>
  <c r="U38" i="18"/>
  <c r="T38" i="18"/>
  <c r="S38" i="18"/>
  <c r="R38" i="18"/>
  <c r="Q38" i="18"/>
  <c r="P38" i="18"/>
  <c r="O38" i="18"/>
  <c r="N38" i="18"/>
  <c r="M38" i="18"/>
  <c r="W37" i="18"/>
  <c r="V37" i="18"/>
  <c r="U37" i="18"/>
  <c r="T37" i="18"/>
  <c r="S37" i="18"/>
  <c r="R37" i="18"/>
  <c r="Q37" i="18"/>
  <c r="P37" i="18"/>
  <c r="O37" i="18"/>
  <c r="N37" i="18"/>
  <c r="M37" i="18"/>
  <c r="W36" i="18"/>
  <c r="H9" i="18"/>
  <c r="V36" i="18"/>
  <c r="U36" i="18"/>
  <c r="T36" i="18"/>
  <c r="I9" i="18"/>
  <c r="S36" i="18"/>
  <c r="E9" i="18"/>
  <c r="R36" i="18"/>
  <c r="Q36" i="18"/>
  <c r="P36" i="18"/>
  <c r="C9" i="18"/>
  <c r="O36" i="18"/>
  <c r="N36" i="18"/>
  <c r="B9" i="18"/>
  <c r="M36" i="18"/>
  <c r="W32" i="18"/>
  <c r="V32" i="18"/>
  <c r="U32" i="18"/>
  <c r="T32" i="18"/>
  <c r="S32" i="18"/>
  <c r="R32" i="18"/>
  <c r="Q32" i="18"/>
  <c r="P32" i="18"/>
  <c r="O32" i="18"/>
  <c r="N32" i="18"/>
  <c r="M32" i="18"/>
  <c r="W31" i="18"/>
  <c r="V31" i="18"/>
  <c r="U31" i="18"/>
  <c r="T31" i="18"/>
  <c r="S31" i="18"/>
  <c r="R31" i="18"/>
  <c r="Q31" i="18"/>
  <c r="P31" i="18"/>
  <c r="O31" i="18"/>
  <c r="N31" i="18"/>
  <c r="M31" i="18"/>
  <c r="W30" i="18"/>
  <c r="V30" i="18"/>
  <c r="U30" i="18"/>
  <c r="T30" i="18"/>
  <c r="S30" i="18"/>
  <c r="R30" i="18"/>
  <c r="Q30" i="18"/>
  <c r="P30" i="18"/>
  <c r="O30" i="18"/>
  <c r="N30" i="18"/>
  <c r="M30" i="18"/>
  <c r="W29" i="18"/>
  <c r="V29" i="18"/>
  <c r="U29" i="18"/>
  <c r="T29" i="18"/>
  <c r="S29" i="18"/>
  <c r="R29" i="18"/>
  <c r="Q29" i="18"/>
  <c r="P29" i="18"/>
  <c r="O29" i="18"/>
  <c r="N29" i="18"/>
  <c r="B8" i="18"/>
  <c r="M29" i="18"/>
  <c r="G22" i="18"/>
  <c r="F22" i="18"/>
  <c r="E22" i="18"/>
  <c r="D22" i="18"/>
  <c r="C22" i="18"/>
  <c r="D20" i="18"/>
  <c r="G12" i="18"/>
  <c r="F12" i="18"/>
  <c r="E12" i="18"/>
  <c r="D12" i="18"/>
  <c r="C12" i="18"/>
  <c r="L10" i="18"/>
  <c r="K10" i="18"/>
  <c r="G10" i="18"/>
  <c r="D10" i="18"/>
  <c r="B6" i="18"/>
  <c r="B5" i="18"/>
  <c r="B4" i="18"/>
  <c r="G20" i="18"/>
  <c r="K20" i="18"/>
  <c r="B45" i="18"/>
  <c r="I49" i="18"/>
  <c r="H17" i="18"/>
  <c r="J9" i="18"/>
  <c r="O9" i="18"/>
  <c r="B17" i="18"/>
  <c r="B20" i="18"/>
  <c r="C45" i="18"/>
  <c r="H48" i="18"/>
  <c r="O19" i="18"/>
  <c r="O18" i="18"/>
  <c r="L20" i="18"/>
  <c r="B10" i="18"/>
  <c r="D49" i="18"/>
  <c r="P7" i="48"/>
  <c r="O7" i="48"/>
  <c r="M7" i="48"/>
  <c r="K7" i="48"/>
  <c r="I7" i="48"/>
  <c r="H7" i="48"/>
  <c r="G7" i="48"/>
  <c r="P9" i="48"/>
  <c r="O9" i="48"/>
  <c r="N9" i="48"/>
  <c r="L9" i="48"/>
  <c r="K9" i="48"/>
  <c r="J9" i="48"/>
  <c r="I9" i="48"/>
  <c r="F9" i="48"/>
  <c r="C9" i="48"/>
  <c r="P13" i="48"/>
  <c r="O13" i="48"/>
  <c r="N13" i="48"/>
  <c r="L13" i="48"/>
  <c r="K13" i="48"/>
  <c r="J13" i="48"/>
  <c r="I13" i="48"/>
  <c r="F13" i="48"/>
  <c r="C13" i="48"/>
  <c r="M8" i="48"/>
  <c r="K8" i="48"/>
  <c r="I8" i="48"/>
  <c r="H8" i="48"/>
  <c r="G8" i="48"/>
  <c r="P17" i="48"/>
  <c r="P30" i="48"/>
  <c r="O17" i="48"/>
  <c r="O24" i="48"/>
  <c r="K4" i="48"/>
  <c r="I4" i="48"/>
  <c r="H4" i="48"/>
  <c r="G4" i="48"/>
  <c r="H11" i="48"/>
  <c r="G11" i="48"/>
  <c r="P25" i="48"/>
  <c r="P24" i="48"/>
  <c r="B19" i="6"/>
  <c r="B18" i="6"/>
  <c r="B5" i="6"/>
  <c r="C29" i="14"/>
  <c r="B6" i="6"/>
  <c r="C64" i="14"/>
  <c r="O89" i="14"/>
  <c r="O19" i="55"/>
  <c r="N89" i="14"/>
  <c r="N19" i="55"/>
  <c r="M89" i="14"/>
  <c r="M19" i="55"/>
  <c r="L89" i="14"/>
  <c r="L19" i="55"/>
  <c r="K89" i="14"/>
  <c r="K19" i="55"/>
  <c r="J89" i="14"/>
  <c r="J19" i="55"/>
  <c r="I89" i="14"/>
  <c r="I19" i="55"/>
  <c r="H89" i="14"/>
  <c r="H19" i="55"/>
  <c r="G89" i="14"/>
  <c r="G19" i="55"/>
  <c r="F89" i="14"/>
  <c r="F19" i="55"/>
  <c r="E89" i="14"/>
  <c r="E19" i="55"/>
  <c r="D89" i="14"/>
  <c r="D19" i="55"/>
  <c r="O88" i="14"/>
  <c r="O18" i="55"/>
  <c r="N88" i="14"/>
  <c r="M88" i="14"/>
  <c r="M18" i="55"/>
  <c r="L88" i="14"/>
  <c r="L18" i="55"/>
  <c r="K88" i="14"/>
  <c r="K18" i="55"/>
  <c r="J88" i="14"/>
  <c r="J18" i="55"/>
  <c r="I88" i="14"/>
  <c r="I18" i="55"/>
  <c r="H88" i="14"/>
  <c r="H18" i="55"/>
  <c r="G88" i="14"/>
  <c r="G18" i="55"/>
  <c r="F88" i="14"/>
  <c r="E88" i="14"/>
  <c r="D88" i="14"/>
  <c r="D18" i="55"/>
  <c r="O87" i="14"/>
  <c r="O17" i="55"/>
  <c r="N87" i="14"/>
  <c r="N17" i="55"/>
  <c r="L87" i="14"/>
  <c r="L17" i="55"/>
  <c r="K87" i="14"/>
  <c r="K17" i="55"/>
  <c r="H87" i="14"/>
  <c r="H17" i="55"/>
  <c r="G87" i="14"/>
  <c r="G17" i="55"/>
  <c r="E87" i="14"/>
  <c r="E17" i="55"/>
  <c r="O77" i="14"/>
  <c r="N77" i="14"/>
  <c r="M77" i="14"/>
  <c r="M9" i="55"/>
  <c r="L77" i="14"/>
  <c r="L9" i="55"/>
  <c r="K77" i="14"/>
  <c r="K9" i="55"/>
  <c r="I77" i="14"/>
  <c r="I9" i="55"/>
  <c r="H77" i="14"/>
  <c r="H9" i="55"/>
  <c r="G77" i="14"/>
  <c r="F77" i="14"/>
  <c r="E77" i="14"/>
  <c r="E9" i="55"/>
  <c r="D77" i="14"/>
  <c r="D9" i="55"/>
  <c r="O76" i="14"/>
  <c r="O8" i="55"/>
  <c r="N76" i="14"/>
  <c r="N8" i="55"/>
  <c r="L76" i="14"/>
  <c r="K76" i="14"/>
  <c r="K8" i="55"/>
  <c r="H76" i="14"/>
  <c r="H8" i="55"/>
  <c r="G76" i="14"/>
  <c r="G8" i="55"/>
  <c r="E76" i="14"/>
  <c r="E8" i="55"/>
  <c r="B75" i="14"/>
  <c r="B7" i="55"/>
  <c r="B74" i="14"/>
  <c r="B6" i="55"/>
  <c r="B73" i="14"/>
  <c r="B5" i="55"/>
  <c r="B72" i="14"/>
  <c r="B4" i="55"/>
  <c r="Q54" i="14"/>
  <c r="Q56" i="14"/>
  <c r="P54" i="14"/>
  <c r="P56" i="14"/>
  <c r="L54" i="14"/>
  <c r="L56" i="14"/>
  <c r="J54" i="14"/>
  <c r="I54" i="14"/>
  <c r="H54" i="14"/>
  <c r="H56" i="14"/>
  <c r="Q24" i="14"/>
  <c r="P24" i="14"/>
  <c r="P26" i="14"/>
  <c r="N24" i="14"/>
  <c r="N26" i="14"/>
  <c r="L24" i="14"/>
  <c r="J24" i="14"/>
  <c r="I24" i="14"/>
  <c r="H24" i="14"/>
  <c r="Q50" i="14"/>
  <c r="P50" i="14"/>
  <c r="O50" i="14"/>
  <c r="M50" i="14"/>
  <c r="L50" i="14"/>
  <c r="K50" i="14"/>
  <c r="J50" i="14"/>
  <c r="G50" i="14"/>
  <c r="D50" i="14"/>
  <c r="Q20" i="14"/>
  <c r="P20" i="14"/>
  <c r="O20" i="14"/>
  <c r="M20" i="14"/>
  <c r="L20" i="14"/>
  <c r="K20" i="14"/>
  <c r="J20" i="14"/>
  <c r="G20" i="14"/>
  <c r="D20" i="14"/>
  <c r="Q48" i="14"/>
  <c r="P48" i="14"/>
  <c r="O48" i="14"/>
  <c r="M48" i="14"/>
  <c r="L48" i="14"/>
  <c r="K48" i="14"/>
  <c r="J48" i="14"/>
  <c r="G48" i="14"/>
  <c r="D48" i="14"/>
  <c r="Q18" i="14"/>
  <c r="P18" i="14"/>
  <c r="O18" i="14"/>
  <c r="M18" i="14"/>
  <c r="L18" i="14"/>
  <c r="K18" i="14"/>
  <c r="J18" i="14"/>
  <c r="G18" i="14"/>
  <c r="D18" i="14"/>
  <c r="L43" i="14"/>
  <c r="J43" i="14"/>
  <c r="I43" i="14"/>
  <c r="H43" i="14"/>
  <c r="N13" i="14"/>
  <c r="L13" i="14"/>
  <c r="J13" i="14"/>
  <c r="I13" i="14"/>
  <c r="H13" i="14"/>
  <c r="L41" i="14"/>
  <c r="J41" i="14"/>
  <c r="I41" i="14"/>
  <c r="H41" i="14"/>
  <c r="L11" i="14"/>
  <c r="J11" i="14"/>
  <c r="I11" i="14"/>
  <c r="H11" i="14"/>
  <c r="I39" i="14"/>
  <c r="H39" i="14"/>
  <c r="I9" i="14"/>
  <c r="H9" i="14"/>
  <c r="C25" i="14"/>
  <c r="B14" i="48"/>
  <c r="R90" i="14"/>
  <c r="R78" i="14"/>
  <c r="J56" i="14"/>
  <c r="I56" i="14"/>
  <c r="R44" i="14"/>
  <c r="L26" i="14"/>
  <c r="H26" i="14"/>
  <c r="E25" i="14"/>
  <c r="E55" i="14"/>
  <c r="Q26" i="14"/>
  <c r="J26" i="14"/>
  <c r="I26" i="14"/>
  <c r="D5" i="17"/>
  <c r="P31" i="48"/>
  <c r="O32" i="48"/>
  <c r="D14" i="48"/>
  <c r="P32" i="48"/>
  <c r="R25" i="14"/>
  <c r="O25" i="48"/>
  <c r="B49" i="18"/>
  <c r="C17" i="18"/>
  <c r="D87" i="14"/>
  <c r="D17" i="55"/>
  <c r="D20" i="55"/>
  <c r="L20" i="55"/>
  <c r="F49" i="18"/>
  <c r="G49" i="18"/>
  <c r="I17" i="18"/>
  <c r="J77" i="14"/>
  <c r="J9" i="55"/>
  <c r="H49" i="18"/>
  <c r="H20" i="18"/>
  <c r="M87" i="14"/>
  <c r="M17" i="55"/>
  <c r="M20" i="55"/>
  <c r="C49" i="18"/>
  <c r="E49" i="18"/>
  <c r="E17" i="18"/>
  <c r="K10" i="55"/>
  <c r="C48" i="18"/>
  <c r="E48" i="18"/>
  <c r="E8" i="18"/>
  <c r="G48" i="18"/>
  <c r="I48" i="18"/>
  <c r="H8" i="18"/>
  <c r="B48" i="18"/>
  <c r="C8" i="18"/>
  <c r="D76" i="14"/>
  <c r="D8" i="55"/>
  <c r="D10" i="55"/>
  <c r="D48" i="18"/>
  <c r="F48" i="18"/>
  <c r="F9" i="55"/>
  <c r="N78" i="14"/>
  <c r="N9" i="55"/>
  <c r="N10" i="55"/>
  <c r="E90" i="14"/>
  <c r="E18" i="55"/>
  <c r="E20" i="55"/>
  <c r="H90" i="14"/>
  <c r="E10" i="55"/>
  <c r="G78" i="14"/>
  <c r="G9" i="55"/>
  <c r="G10" i="55"/>
  <c r="O78" i="14"/>
  <c r="O9" i="55"/>
  <c r="O10" i="55"/>
  <c r="H20" i="55"/>
  <c r="F18" i="55"/>
  <c r="N90" i="14"/>
  <c r="N18" i="55"/>
  <c r="N20" i="55"/>
  <c r="L90" i="14"/>
  <c r="L78" i="14"/>
  <c r="L8" i="55"/>
  <c r="L10" i="55"/>
  <c r="H10" i="55"/>
  <c r="G20" i="55"/>
  <c r="K20" i="55"/>
  <c r="O20" i="55"/>
  <c r="H78" i="14"/>
  <c r="C88" i="14"/>
  <c r="C18" i="55"/>
  <c r="C20" i="18"/>
  <c r="E78" i="14"/>
  <c r="G90" i="14"/>
  <c r="O90" i="14"/>
  <c r="Q88" i="14"/>
  <c r="P18" i="55"/>
  <c r="Q89" i="14"/>
  <c r="P19" i="55"/>
  <c r="K78" i="14"/>
  <c r="B88" i="14"/>
  <c r="B18" i="55"/>
  <c r="C89" i="14"/>
  <c r="C19" i="55"/>
  <c r="B89" i="14"/>
  <c r="B19" i="55"/>
  <c r="O27" i="48"/>
  <c r="O31" i="48"/>
  <c r="P27" i="48"/>
  <c r="O30" i="48"/>
  <c r="Q77" i="14"/>
  <c r="D78" i="14"/>
  <c r="K90" i="14"/>
  <c r="M90" i="14"/>
  <c r="Q14" i="48"/>
  <c r="B77" i="14"/>
  <c r="B9" i="55"/>
  <c r="C77" i="14"/>
  <c r="C9" i="55"/>
  <c r="C10" i="18"/>
  <c r="J8" i="18"/>
  <c r="J76" i="14"/>
  <c r="J17" i="18"/>
  <c r="J87" i="14"/>
  <c r="E20" i="18"/>
  <c r="F87" i="14"/>
  <c r="Q87" i="14"/>
  <c r="I8" i="18"/>
  <c r="I10" i="18"/>
  <c r="H10" i="18"/>
  <c r="M76" i="14"/>
  <c r="E10" i="18"/>
  <c r="F76" i="14"/>
  <c r="O17" i="18"/>
  <c r="O20" i="18"/>
  <c r="P9" i="55"/>
  <c r="J20" i="18"/>
  <c r="I20" i="18"/>
  <c r="I87" i="14"/>
  <c r="I17" i="55"/>
  <c r="I20" i="55"/>
  <c r="J10" i="18"/>
  <c r="D90" i="14"/>
  <c r="I76" i="14"/>
  <c r="I8" i="55"/>
  <c r="I10" i="55"/>
  <c r="O8" i="18"/>
  <c r="O10" i="18"/>
  <c r="F17" i="55"/>
  <c r="F20" i="55"/>
  <c r="F90" i="14"/>
  <c r="M8" i="55"/>
  <c r="M10" i="55"/>
  <c r="M78" i="14"/>
  <c r="F8" i="55"/>
  <c r="F10" i="55"/>
  <c r="Q76" i="14"/>
  <c r="F78" i="14"/>
  <c r="J90" i="14"/>
  <c r="J17" i="55"/>
  <c r="J20" i="55"/>
  <c r="J78" i="14"/>
  <c r="J8" i="55"/>
  <c r="J10" i="55"/>
  <c r="Q90" i="14"/>
  <c r="B17" i="6"/>
  <c r="P17" i="55"/>
  <c r="P20" i="55"/>
  <c r="C76" i="14"/>
  <c r="B76" i="14"/>
  <c r="I90" i="14"/>
  <c r="B87" i="14"/>
  <c r="C87" i="14"/>
  <c r="H14" i="15"/>
  <c r="H16" i="15"/>
  <c r="G14" i="15"/>
  <c r="G16" i="15"/>
  <c r="I78" i="14"/>
  <c r="G5" i="48"/>
  <c r="H10" i="14"/>
  <c r="H16" i="14"/>
  <c r="H5" i="48"/>
  <c r="I10" i="14"/>
  <c r="I16" i="14"/>
  <c r="P8" i="55"/>
  <c r="P10" i="55"/>
  <c r="Q78" i="14"/>
  <c r="B9" i="6"/>
  <c r="C90" i="14"/>
  <c r="C17" i="55"/>
  <c r="C20" i="55"/>
  <c r="B90" i="14"/>
  <c r="B17" i="55"/>
  <c r="B20" i="55"/>
  <c r="C78" i="14"/>
  <c r="C8" i="55"/>
  <c r="C10" i="55"/>
  <c r="B78" i="14"/>
  <c r="B8" i="55"/>
  <c r="B10" i="55"/>
  <c r="B4" i="6"/>
  <c r="A6" i="23"/>
  <c r="A5" i="23"/>
  <c r="A3" i="23"/>
  <c r="A4" i="23"/>
  <c r="A7" i="23"/>
  <c r="A8" i="23"/>
  <c r="A9" i="23"/>
  <c r="A10" i="23"/>
  <c r="A11" i="23"/>
  <c r="A12" i="23"/>
  <c r="A13" i="23"/>
  <c r="A14" i="23"/>
  <c r="A15" i="23"/>
  <c r="A16" i="23"/>
  <c r="A17" i="23"/>
  <c r="A18" i="23"/>
  <c r="A19" i="23"/>
  <c r="A20" i="23"/>
  <c r="A21" i="23"/>
  <c r="A22" i="23"/>
  <c r="A23" i="23"/>
  <c r="A24" i="23"/>
  <c r="A25" i="23"/>
  <c r="A26" i="23"/>
  <c r="A27" i="23"/>
  <c r="A28" i="23"/>
  <c r="A29" i="23"/>
  <c r="A30" i="23"/>
  <c r="A31" i="23"/>
  <c r="A32" i="23"/>
  <c r="A33" i="23"/>
  <c r="A2" i="23"/>
  <c r="D10" i="22"/>
  <c r="D8" i="22"/>
  <c r="D6" i="22"/>
  <c r="B51" i="22"/>
  <c r="D11" i="22"/>
  <c r="D9" i="22"/>
  <c r="D7" i="22"/>
  <c r="E11" i="22"/>
  <c r="B10" i="22"/>
  <c r="E7" i="22"/>
  <c r="B6" i="22"/>
  <c r="B11" i="22"/>
  <c r="E10" i="22"/>
  <c r="B9" i="22"/>
  <c r="E8" i="22"/>
  <c r="B7" i="22"/>
  <c r="E6" i="22"/>
  <c r="E9" i="22"/>
  <c r="B8" i="22"/>
  <c r="B52" i="22"/>
  <c r="O15" i="19"/>
  <c r="O19" i="19"/>
  <c r="P39" i="14"/>
  <c r="P15" i="19"/>
  <c r="P11" i="48"/>
  <c r="P29" i="48"/>
  <c r="Q9" i="14"/>
  <c r="O11" i="48"/>
  <c r="O29" i="48"/>
  <c r="P9" i="14"/>
  <c r="H10" i="22"/>
  <c r="H11" i="22"/>
  <c r="H8" i="22"/>
  <c r="H6" i="22"/>
  <c r="H7" i="22"/>
  <c r="H9" i="22"/>
  <c r="B28" i="17"/>
  <c r="B27" i="17"/>
  <c r="B26" i="17"/>
  <c r="B31" i="19"/>
  <c r="B24" i="19"/>
  <c r="B52" i="13"/>
  <c r="B35" i="19"/>
  <c r="B26" i="19"/>
  <c r="B27" i="19"/>
  <c r="B6" i="13"/>
  <c r="B17" i="17"/>
  <c r="B34" i="17"/>
  <c r="B6" i="16"/>
  <c r="F6" i="17"/>
  <c r="D6" i="17"/>
  <c r="F13" i="15"/>
  <c r="D13" i="15"/>
  <c r="C13" i="15"/>
  <c r="B13" i="15"/>
  <c r="F16" i="16"/>
  <c r="D16" i="16"/>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H5" i="22"/>
  <c r="B29" i="17"/>
  <c r="C29" i="17"/>
  <c r="C28" i="17"/>
  <c r="C27" i="17"/>
  <c r="C26" i="17"/>
  <c r="J5" i="17"/>
  <c r="N10" i="17"/>
  <c r="M10" i="17"/>
  <c r="M12" i="17"/>
  <c r="N54" i="14"/>
  <c r="N56" i="14"/>
  <c r="L10" i="17"/>
  <c r="K10" i="17"/>
  <c r="J10" i="17"/>
  <c r="I10" i="17"/>
  <c r="H10" i="17"/>
  <c r="G10" i="17"/>
  <c r="F10" i="17"/>
  <c r="E10" i="17"/>
  <c r="D10" i="17"/>
  <c r="C6" i="17"/>
  <c r="F5" i="17"/>
  <c r="C5" i="17"/>
  <c r="B5" i="17"/>
  <c r="B8" i="17"/>
  <c r="B51"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C16" i="16"/>
  <c r="J15" i="16"/>
  <c r="D15" i="16"/>
  <c r="D14" i="16"/>
  <c r="D13" i="16"/>
  <c r="D12" i="16"/>
  <c r="D11" i="16"/>
  <c r="D10" i="16"/>
  <c r="D9" i="16"/>
  <c r="D8" i="16"/>
  <c r="D7" i="16"/>
  <c r="D6" i="16"/>
  <c r="P5"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D12" i="15"/>
  <c r="D11" i="15"/>
  <c r="D10" i="15"/>
  <c r="D9" i="15"/>
  <c r="D8" i="15"/>
  <c r="D7" i="15"/>
  <c r="D6" i="15"/>
  <c r="P5" i="15"/>
  <c r="P16" i="15"/>
  <c r="C5" i="15"/>
  <c r="B60" i="13"/>
  <c r="B54" i="13"/>
  <c r="B27" i="13"/>
  <c r="B31" i="13"/>
  <c r="B26" i="13"/>
  <c r="N10" i="13"/>
  <c r="N17" i="48"/>
  <c r="M10" i="13"/>
  <c r="M17" i="48"/>
  <c r="L10" i="13"/>
  <c r="L17" i="48"/>
  <c r="K10" i="13"/>
  <c r="K17" i="48"/>
  <c r="J10" i="13"/>
  <c r="J17" i="48"/>
  <c r="I10" i="13"/>
  <c r="I17" i="48"/>
  <c r="H10" i="13"/>
  <c r="H17" i="48"/>
  <c r="G10" i="13"/>
  <c r="G17" i="48"/>
  <c r="F10" i="13"/>
  <c r="F17" i="48"/>
  <c r="E10" i="13"/>
  <c r="E17" i="48"/>
  <c r="D10" i="13"/>
  <c r="D17" i="48"/>
  <c r="M8" i="13"/>
  <c r="L8" i="13"/>
  <c r="O5" i="13"/>
  <c r="O8" i="13"/>
  <c r="D5" i="13"/>
  <c r="D8" i="13"/>
  <c r="C5" i="13"/>
  <c r="C8" i="13"/>
  <c r="B5" i="13"/>
  <c r="B8" i="13"/>
  <c r="B5" i="9"/>
  <c r="N29" i="20"/>
  <c r="M29" i="20"/>
  <c r="L29" i="20"/>
  <c r="K29" i="20"/>
  <c r="J29" i="20"/>
  <c r="I29" i="20"/>
  <c r="H29" i="20"/>
  <c r="G29" i="20"/>
  <c r="F29" i="20"/>
  <c r="E29" i="20"/>
  <c r="D29" i="20"/>
  <c r="H26" i="20"/>
  <c r="H27" i="20"/>
  <c r="G26" i="20"/>
  <c r="E26" i="20"/>
  <c r="E27" i="20"/>
  <c r="D26" i="20"/>
  <c r="D27" i="20"/>
  <c r="B26" i="20"/>
  <c r="B27" i="20"/>
  <c r="N17" i="49"/>
  <c r="M17" i="49"/>
  <c r="L17" i="49"/>
  <c r="K17" i="49"/>
  <c r="J17" i="49"/>
  <c r="I17" i="49"/>
  <c r="F17" i="49"/>
  <c r="E17" i="49"/>
  <c r="D17" i="49"/>
  <c r="B15" i="49"/>
  <c r="N17" i="19"/>
  <c r="M17" i="19"/>
  <c r="L17" i="19"/>
  <c r="K17" i="19"/>
  <c r="J17" i="19"/>
  <c r="I17" i="19"/>
  <c r="F17" i="19"/>
  <c r="E17" i="19"/>
  <c r="D17" i="19"/>
  <c r="P19" i="19"/>
  <c r="Q39" i="14"/>
  <c r="N15" i="19"/>
  <c r="M15" i="19"/>
  <c r="L15" i="19"/>
  <c r="K15" i="19"/>
  <c r="J15" i="19"/>
  <c r="I15" i="19"/>
  <c r="F15" i="19"/>
  <c r="E15" i="19"/>
  <c r="D15" i="19"/>
  <c r="C15" i="19"/>
  <c r="B15" i="19"/>
  <c r="A7" i="31"/>
  <c r="A6" i="31"/>
  <c r="P5" i="13"/>
  <c r="P8" i="13"/>
  <c r="Q11" i="14"/>
  <c r="B37" i="13"/>
  <c r="B67" i="22"/>
  <c r="J19" i="19"/>
  <c r="K39" i="14"/>
  <c r="B36" i="13"/>
  <c r="F5" i="13"/>
  <c r="F8" i="13"/>
  <c r="B35" i="13"/>
  <c r="C35" i="13"/>
  <c r="B34" i="13"/>
  <c r="B33" i="13"/>
  <c r="B32" i="13"/>
  <c r="C34" i="13"/>
  <c r="N19" i="19"/>
  <c r="O39" i="14"/>
  <c r="B6" i="9"/>
  <c r="B8" i="9"/>
  <c r="B6" i="48"/>
  <c r="Q6" i="48"/>
  <c r="B12" i="48"/>
  <c r="Q12" i="48"/>
  <c r="C12" i="14"/>
  <c r="R12" i="14"/>
  <c r="J14" i="15"/>
  <c r="K9" i="14"/>
  <c r="J11" i="48"/>
  <c r="J29" i="48"/>
  <c r="M4" i="48"/>
  <c r="M22" i="48"/>
  <c r="N11" i="14"/>
  <c r="K30" i="48"/>
  <c r="K32" i="48"/>
  <c r="K31" i="48"/>
  <c r="K22" i="48"/>
  <c r="K27" i="48"/>
  <c r="K24" i="48"/>
  <c r="K25" i="48"/>
  <c r="K26" i="48"/>
  <c r="K19" i="14"/>
  <c r="K22" i="14"/>
  <c r="J10" i="48"/>
  <c r="J28" i="48"/>
  <c r="P4" i="48"/>
  <c r="P22" i="48"/>
  <c r="K14" i="15"/>
  <c r="K16" i="15"/>
  <c r="L9" i="14"/>
  <c r="K11" i="48"/>
  <c r="K29" i="48"/>
  <c r="B13" i="48"/>
  <c r="C18" i="14"/>
  <c r="D24" i="48"/>
  <c r="D30" i="48"/>
  <c r="D32" i="48"/>
  <c r="L30" i="48"/>
  <c r="L32" i="48"/>
  <c r="L27" i="48"/>
  <c r="L24" i="48"/>
  <c r="L31" i="48"/>
  <c r="K10" i="48"/>
  <c r="K28" i="48"/>
  <c r="L19" i="14"/>
  <c r="L22" i="14"/>
  <c r="J32" i="48"/>
  <c r="J24" i="48"/>
  <c r="J27" i="48"/>
  <c r="J31" i="48"/>
  <c r="J30" i="48"/>
  <c r="L14" i="15"/>
  <c r="M9" i="14"/>
  <c r="L11" i="48"/>
  <c r="L29" i="48"/>
  <c r="E18" i="14"/>
  <c r="D13" i="48"/>
  <c r="D31" i="48"/>
  <c r="E24" i="48"/>
  <c r="E32" i="48"/>
  <c r="E30" i="48"/>
  <c r="B7" i="48"/>
  <c r="C24" i="14"/>
  <c r="C26" i="14"/>
  <c r="M19" i="14"/>
  <c r="M22" i="14"/>
  <c r="L10" i="48"/>
  <c r="L28" i="48"/>
  <c r="C14" i="15"/>
  <c r="C16" i="15"/>
  <c r="D9" i="14"/>
  <c r="C11" i="48"/>
  <c r="M14" i="15"/>
  <c r="M16" i="15"/>
  <c r="N9" i="14"/>
  <c r="M11" i="48"/>
  <c r="M29" i="48"/>
  <c r="E13" i="48"/>
  <c r="E31" i="48"/>
  <c r="F18" i="14"/>
  <c r="B4" i="48"/>
  <c r="C11" i="14"/>
  <c r="F32" i="48"/>
  <c r="F30" i="48"/>
  <c r="F27" i="48"/>
  <c r="F31" i="48"/>
  <c r="F24" i="48"/>
  <c r="N32" i="48"/>
  <c r="N30" i="48"/>
  <c r="N31" i="48"/>
  <c r="N24" i="48"/>
  <c r="N27" i="48"/>
  <c r="B11" i="16"/>
  <c r="E19" i="14"/>
  <c r="D10" i="48"/>
  <c r="D28" i="48"/>
  <c r="O19" i="14"/>
  <c r="O22" i="14"/>
  <c r="N10" i="48"/>
  <c r="N28" i="48"/>
  <c r="L4" i="48"/>
  <c r="L22" i="48"/>
  <c r="M11" i="14"/>
  <c r="B14" i="15"/>
  <c r="C9" i="14"/>
  <c r="B11" i="48"/>
  <c r="M30" i="48"/>
  <c r="M32" i="48"/>
  <c r="M25" i="48"/>
  <c r="M24" i="48"/>
  <c r="M26" i="48"/>
  <c r="E9" i="14"/>
  <c r="D11" i="48"/>
  <c r="D29" i="48"/>
  <c r="N14" i="15"/>
  <c r="N11" i="48"/>
  <c r="N29" i="48"/>
  <c r="O9" i="14"/>
  <c r="C4" i="48"/>
  <c r="D11" i="14"/>
  <c r="G30" i="48"/>
  <c r="G32" i="48"/>
  <c r="G29" i="48"/>
  <c r="G26" i="48"/>
  <c r="G25" i="48"/>
  <c r="G22" i="48"/>
  <c r="G24" i="48"/>
  <c r="G23" i="48"/>
  <c r="C18" i="16"/>
  <c r="F19" i="14"/>
  <c r="E10" i="48"/>
  <c r="E28" i="48"/>
  <c r="P19" i="14"/>
  <c r="P22" i="14"/>
  <c r="O10" i="48"/>
  <c r="O28" i="48"/>
  <c r="I14" i="15"/>
  <c r="I16" i="15"/>
  <c r="J9" i="14"/>
  <c r="I11" i="48"/>
  <c r="I29" i="48"/>
  <c r="E11" i="14"/>
  <c r="D4" i="48"/>
  <c r="D22" i="48"/>
  <c r="H30" i="48"/>
  <c r="H26" i="48"/>
  <c r="H32" i="48"/>
  <c r="H22" i="48"/>
  <c r="H25" i="48"/>
  <c r="H29" i="48"/>
  <c r="H24" i="48"/>
  <c r="H23" i="48"/>
  <c r="G19" i="14"/>
  <c r="G22" i="14"/>
  <c r="F10" i="48"/>
  <c r="F28" i="48"/>
  <c r="Q19" i="14"/>
  <c r="Q22" i="14"/>
  <c r="P10" i="48"/>
  <c r="P28" i="48"/>
  <c r="D19" i="14"/>
  <c r="D22" i="14"/>
  <c r="C10" i="48"/>
  <c r="E14" i="15"/>
  <c r="F9" i="14"/>
  <c r="E11" i="48"/>
  <c r="E29" i="48"/>
  <c r="F14" i="15"/>
  <c r="F11" i="48"/>
  <c r="F29" i="48"/>
  <c r="G9" i="14"/>
  <c r="O4" i="48"/>
  <c r="O22" i="48"/>
  <c r="P11" i="14"/>
  <c r="I26" i="48"/>
  <c r="I24" i="48"/>
  <c r="I30" i="48"/>
  <c r="I31" i="48"/>
  <c r="I32" i="48"/>
  <c r="I27" i="48"/>
  <c r="I25" i="48"/>
  <c r="I22" i="48"/>
  <c r="H10" i="48"/>
  <c r="H28" i="48"/>
  <c r="I19" i="14"/>
  <c r="J19" i="14"/>
  <c r="J22" i="14"/>
  <c r="I10" i="48"/>
  <c r="I28" i="48"/>
  <c r="Q10" i="14"/>
  <c r="P5" i="48"/>
  <c r="C19" i="14"/>
  <c r="B10" i="48"/>
  <c r="H12" i="22"/>
  <c r="I18" i="14"/>
  <c r="H13" i="48"/>
  <c r="H31" i="48"/>
  <c r="C8" i="48"/>
  <c r="D13" i="14"/>
  <c r="B16" i="16"/>
  <c r="D8" i="17"/>
  <c r="E8" i="16"/>
  <c r="F19" i="19"/>
  <c r="G39" i="14"/>
  <c r="L19" i="19"/>
  <c r="M39" i="14"/>
  <c r="L12" i="13"/>
  <c r="M41" i="14"/>
  <c r="M12" i="13"/>
  <c r="N41" i="14"/>
  <c r="N16" i="16"/>
  <c r="D12" i="22"/>
  <c r="D31" i="20"/>
  <c r="E48" i="14"/>
  <c r="E12" i="22"/>
  <c r="B12" i="22"/>
  <c r="B13" i="16"/>
  <c r="C35" i="16"/>
  <c r="D14" i="15"/>
  <c r="K19" i="19"/>
  <c r="L39" i="14"/>
  <c r="I19" i="19"/>
  <c r="J39" i="14"/>
  <c r="P18" i="16"/>
  <c r="J8" i="17"/>
  <c r="J12" i="17"/>
  <c r="K54" i="14"/>
  <c r="K56" i="14"/>
  <c r="L16" i="16"/>
  <c r="L18" i="16"/>
  <c r="N6" i="17"/>
  <c r="E31" i="20"/>
  <c r="F48" i="14"/>
  <c r="H14" i="22"/>
  <c r="F8" i="17"/>
  <c r="M19" i="19"/>
  <c r="N39" i="14"/>
  <c r="J7" i="15"/>
  <c r="O5" i="16"/>
  <c r="L6" i="17"/>
  <c r="N13" i="15"/>
  <c r="L13" i="15"/>
  <c r="L16" i="15"/>
  <c r="K20" i="15"/>
  <c r="L40" i="14"/>
  <c r="G27" i="20"/>
  <c r="G7" i="22"/>
  <c r="G10" i="22"/>
  <c r="G6" i="22"/>
  <c r="G9" i="22"/>
  <c r="G11" i="22"/>
  <c r="G8" i="22"/>
  <c r="M7" i="22"/>
  <c r="M10" i="22"/>
  <c r="M8" i="22"/>
  <c r="M11" i="22"/>
  <c r="M9" i="22"/>
  <c r="M6" i="22"/>
  <c r="M27" i="20"/>
  <c r="J11" i="15"/>
  <c r="N7" i="15"/>
  <c r="B11" i="15"/>
  <c r="N11" i="15"/>
  <c r="F11" i="15"/>
  <c r="B7" i="15"/>
  <c r="E58" i="22"/>
  <c r="F49" i="14"/>
  <c r="J58" i="22"/>
  <c r="K49" i="14"/>
  <c r="K52" i="14"/>
  <c r="L58" i="22"/>
  <c r="M49" i="14"/>
  <c r="M52" i="14"/>
  <c r="N58" i="22"/>
  <c r="O49" i="14"/>
  <c r="O52" i="14"/>
  <c r="O58" i="22"/>
  <c r="P49" i="14"/>
  <c r="P52" i="14"/>
  <c r="H58" i="22"/>
  <c r="I49" i="14"/>
  <c r="I58" i="22"/>
  <c r="J49" i="14"/>
  <c r="J52" i="14"/>
  <c r="K58" i="22"/>
  <c r="L49" i="14"/>
  <c r="L52" i="14"/>
  <c r="P58" i="22"/>
  <c r="Q49" i="14"/>
  <c r="Q52" i="14"/>
  <c r="D58" i="22"/>
  <c r="E49" i="14"/>
  <c r="F58" i="22"/>
  <c r="G49" i="14"/>
  <c r="G52" i="14"/>
  <c r="H31" i="20"/>
  <c r="I48" i="14"/>
  <c r="G31" i="20"/>
  <c r="H48" i="14"/>
  <c r="C78" i="22"/>
  <c r="G51" i="22"/>
  <c r="E7" i="15"/>
  <c r="E12" i="15"/>
  <c r="O5" i="15"/>
  <c r="O16" i="15"/>
  <c r="M20" i="15"/>
  <c r="N40" i="14"/>
  <c r="G20" i="15"/>
  <c r="H40" i="14"/>
  <c r="H46" i="14"/>
  <c r="H20" i="15"/>
  <c r="I40" i="14"/>
  <c r="I46" i="14"/>
  <c r="F8" i="16"/>
  <c r="J9" i="16"/>
  <c r="F6" i="15"/>
  <c r="F8" i="15"/>
  <c r="N10" i="16"/>
  <c r="E14" i="16"/>
  <c r="D5" i="15"/>
  <c r="B8" i="15"/>
  <c r="J8" i="15"/>
  <c r="F12" i="15"/>
  <c r="I20" i="15"/>
  <c r="J40" i="14"/>
  <c r="J46" i="14"/>
  <c r="J61" i="14"/>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B9" i="15"/>
  <c r="E19" i="19"/>
  <c r="F39" i="14"/>
  <c r="D19" i="19"/>
  <c r="E39" i="14"/>
  <c r="E5" i="22"/>
  <c r="D5" i="22"/>
  <c r="B5" i="22"/>
  <c r="P12" i="13"/>
  <c r="Q41" i="14"/>
  <c r="D12" i="13"/>
  <c r="E41" i="14"/>
  <c r="O12" i="13"/>
  <c r="P41" i="14"/>
  <c r="E5" i="17"/>
  <c r="C8" i="17"/>
  <c r="D16" i="15"/>
  <c r="E10" i="14"/>
  <c r="N46" i="14"/>
  <c r="I5" i="48"/>
  <c r="J10" i="14"/>
  <c r="K5" i="48"/>
  <c r="L10" i="14"/>
  <c r="L16" i="14"/>
  <c r="L27" i="14"/>
  <c r="L46" i="14"/>
  <c r="L61" i="14"/>
  <c r="Q11" i="48"/>
  <c r="P22" i="16"/>
  <c r="Q43" i="14"/>
  <c r="P8" i="48"/>
  <c r="P26" i="48"/>
  <c r="Q13" i="14"/>
  <c r="Q16" i="14"/>
  <c r="Q27" i="14"/>
  <c r="J16" i="14"/>
  <c r="J27" i="14"/>
  <c r="J63" i="14"/>
  <c r="R9" i="14"/>
  <c r="M5" i="48"/>
  <c r="M23" i="48"/>
  <c r="N10" i="14"/>
  <c r="N16" i="14"/>
  <c r="P23" i="48"/>
  <c r="O5" i="48"/>
  <c r="P10" i="14"/>
  <c r="G11" i="14"/>
  <c r="F4" i="48"/>
  <c r="F22" i="48"/>
  <c r="M13" i="48"/>
  <c r="M31" i="48"/>
  <c r="N18" i="14"/>
  <c r="G12" i="22"/>
  <c r="G13" i="48"/>
  <c r="H18" i="14"/>
  <c r="H9" i="48"/>
  <c r="I20" i="14"/>
  <c r="I22" i="14"/>
  <c r="I27" i="14"/>
  <c r="J7" i="48"/>
  <c r="J25" i="48"/>
  <c r="K24" i="14"/>
  <c r="K26" i="14"/>
  <c r="C7" i="48"/>
  <c r="D24" i="14"/>
  <c r="E24" i="14"/>
  <c r="E26" i="14"/>
  <c r="D7" i="48"/>
  <c r="D25" i="48"/>
  <c r="M13" i="14"/>
  <c r="L8" i="48"/>
  <c r="L26" i="48"/>
  <c r="G24" i="14"/>
  <c r="G26" i="14"/>
  <c r="F7" i="48"/>
  <c r="F25" i="48"/>
  <c r="D12" i="17"/>
  <c r="E54" i="14"/>
  <c r="E56" i="14"/>
  <c r="M10" i="14"/>
  <c r="L5" i="48"/>
  <c r="D10" i="14"/>
  <c r="C5" i="48"/>
  <c r="F12" i="17"/>
  <c r="G54" i="14"/>
  <c r="G56" i="14"/>
  <c r="L5" i="17"/>
  <c r="L8" i="17"/>
  <c r="N5" i="17"/>
  <c r="N8" i="17"/>
  <c r="M31" i="20"/>
  <c r="N48" i="14"/>
  <c r="M12" i="22"/>
  <c r="O18" i="16"/>
  <c r="E5" i="13"/>
  <c r="E8" i="13"/>
  <c r="L22" i="16"/>
  <c r="M43" i="14"/>
  <c r="E8" i="17"/>
  <c r="D18" i="16"/>
  <c r="B14" i="22"/>
  <c r="E14" i="22"/>
  <c r="D14" i="22"/>
  <c r="M51" i="22"/>
  <c r="M50" i="22"/>
  <c r="M54" i="22"/>
  <c r="G50" i="22"/>
  <c r="G54" i="22"/>
  <c r="H18" i="22"/>
  <c r="I50" i="14"/>
  <c r="I52" i="14"/>
  <c r="I61" i="14"/>
  <c r="M5" i="22"/>
  <c r="G5" i="22"/>
  <c r="G14" i="22"/>
  <c r="E5" i="15"/>
  <c r="O20" i="15"/>
  <c r="P40" i="14"/>
  <c r="P20" i="15"/>
  <c r="Q40" i="14"/>
  <c r="Q46" i="14"/>
  <c r="Q61" i="14"/>
  <c r="J5" i="15"/>
  <c r="F5" i="15"/>
  <c r="F16" i="15"/>
  <c r="B5" i="15"/>
  <c r="B16" i="15"/>
  <c r="B5" i="16"/>
  <c r="B18" i="16"/>
  <c r="N5" i="15"/>
  <c r="N16" i="15"/>
  <c r="F12" i="13"/>
  <c r="G41" i="14"/>
  <c r="F13" i="16"/>
  <c r="E13" i="16"/>
  <c r="N13" i="16"/>
  <c r="J13" i="16"/>
  <c r="N12" i="16"/>
  <c r="J12" i="16"/>
  <c r="F12" i="16"/>
  <c r="E12" i="16"/>
  <c r="N5" i="13"/>
  <c r="N8" i="13"/>
  <c r="J5" i="13"/>
  <c r="J8" i="13"/>
  <c r="D5" i="48"/>
  <c r="D20" i="15"/>
  <c r="E40" i="14"/>
  <c r="C15" i="48"/>
  <c r="P15" i="48"/>
  <c r="L63" i="14"/>
  <c r="P33" i="48"/>
  <c r="P13" i="14"/>
  <c r="P16" i="14"/>
  <c r="P27" i="14"/>
  <c r="K15" i="48"/>
  <c r="K23" i="48"/>
  <c r="K33" i="48"/>
  <c r="I23" i="48"/>
  <c r="I33" i="48"/>
  <c r="I15" i="48"/>
  <c r="Q63" i="14"/>
  <c r="O8" i="48"/>
  <c r="O26" i="48"/>
  <c r="O15" i="48"/>
  <c r="O23" i="48"/>
  <c r="K11" i="14"/>
  <c r="J4" i="48"/>
  <c r="J22" i="48"/>
  <c r="O11" i="14"/>
  <c r="N4" i="48"/>
  <c r="N22" i="48"/>
  <c r="E12" i="13"/>
  <c r="F41" i="14"/>
  <c r="F11" i="14"/>
  <c r="E4" i="48"/>
  <c r="R18" i="14"/>
  <c r="I63" i="14"/>
  <c r="M10" i="48"/>
  <c r="M28" i="48"/>
  <c r="N19" i="14"/>
  <c r="G31" i="48"/>
  <c r="Q13" i="48"/>
  <c r="H19" i="14"/>
  <c r="G10" i="48"/>
  <c r="B9" i="48"/>
  <c r="C20" i="14"/>
  <c r="H20" i="14"/>
  <c r="G9" i="48"/>
  <c r="D9" i="48"/>
  <c r="D27" i="48"/>
  <c r="E20" i="14"/>
  <c r="E22" i="14"/>
  <c r="E9" i="48"/>
  <c r="E27" i="48"/>
  <c r="F20" i="14"/>
  <c r="F22" i="14"/>
  <c r="H15" i="48"/>
  <c r="H27" i="48"/>
  <c r="H33" i="48"/>
  <c r="E7" i="48"/>
  <c r="E25" i="48"/>
  <c r="F24" i="14"/>
  <c r="F26" i="14"/>
  <c r="E12" i="17"/>
  <c r="F54" i="14"/>
  <c r="F56" i="14"/>
  <c r="B8" i="48"/>
  <c r="C13" i="14"/>
  <c r="D22" i="16"/>
  <c r="E43" i="14"/>
  <c r="E13" i="14"/>
  <c r="D8" i="48"/>
  <c r="D26" i="48"/>
  <c r="D26" i="14"/>
  <c r="O24" i="14"/>
  <c r="O26" i="14"/>
  <c r="N7" i="48"/>
  <c r="N25" i="48"/>
  <c r="L7" i="48"/>
  <c r="L25" i="48"/>
  <c r="M24" i="14"/>
  <c r="M26" i="14"/>
  <c r="C10" i="14"/>
  <c r="B5" i="48"/>
  <c r="G10" i="14"/>
  <c r="F5" i="48"/>
  <c r="O10" i="14"/>
  <c r="N5" i="48"/>
  <c r="L12" i="17"/>
  <c r="M54" i="14"/>
  <c r="M56" i="14"/>
  <c r="N12" i="17"/>
  <c r="O54" i="14"/>
  <c r="O56" i="14"/>
  <c r="E16" i="15"/>
  <c r="J16" i="15"/>
  <c r="J20" i="15"/>
  <c r="K40" i="14"/>
  <c r="M14" i="22"/>
  <c r="O22" i="16"/>
  <c r="P43" i="14"/>
  <c r="P46" i="14"/>
  <c r="P61" i="14"/>
  <c r="D18" i="22"/>
  <c r="E50" i="14"/>
  <c r="E52" i="14"/>
  <c r="E18" i="22"/>
  <c r="F50" i="14"/>
  <c r="F52" i="14"/>
  <c r="M58" i="22"/>
  <c r="N49" i="14"/>
  <c r="G18" i="22"/>
  <c r="H50" i="14"/>
  <c r="G58" i="22"/>
  <c r="H49" i="14"/>
  <c r="N20" i="15"/>
  <c r="O40" i="14"/>
  <c r="F20" i="15"/>
  <c r="G40" i="14"/>
  <c r="N5" i="16"/>
  <c r="E5" i="16"/>
  <c r="J5" i="16"/>
  <c r="F5" i="16"/>
  <c r="N12" i="13"/>
  <c r="O41" i="14"/>
  <c r="J12" i="13"/>
  <c r="K41" i="14"/>
  <c r="L20" i="15"/>
  <c r="M40" i="14"/>
  <c r="P63" i="14"/>
  <c r="H22" i="14"/>
  <c r="H27" i="14"/>
  <c r="O33" i="48"/>
  <c r="R19" i="14"/>
  <c r="R11" i="14"/>
  <c r="E22" i="48"/>
  <c r="Q4" i="48"/>
  <c r="H52" i="14"/>
  <c r="H61" i="14"/>
  <c r="H63" i="14"/>
  <c r="G28" i="48"/>
  <c r="Q10" i="48"/>
  <c r="M18" i="22"/>
  <c r="N50" i="14"/>
  <c r="N52" i="14"/>
  <c r="N61" i="14"/>
  <c r="M9" i="48"/>
  <c r="Q9" i="48"/>
  <c r="N20" i="14"/>
  <c r="N22" i="14"/>
  <c r="N27" i="14"/>
  <c r="C22" i="14"/>
  <c r="G27" i="48"/>
  <c r="G15" i="48"/>
  <c r="B15" i="48"/>
  <c r="D15" i="48"/>
  <c r="J5" i="48"/>
  <c r="K10" i="14"/>
  <c r="E20" i="15"/>
  <c r="F40" i="14"/>
  <c r="E5" i="48"/>
  <c r="F10" i="14"/>
  <c r="L15" i="48"/>
  <c r="Q7" i="48"/>
  <c r="R24" i="14"/>
  <c r="R26" i="14"/>
  <c r="J18" i="16"/>
  <c r="N18" i="16"/>
  <c r="E18" i="16"/>
  <c r="F18" i="16"/>
  <c r="F22" i="16"/>
  <c r="G43" i="14"/>
  <c r="G33" i="48"/>
  <c r="N63" i="14"/>
  <c r="M27" i="48"/>
  <c r="M33" i="48"/>
  <c r="M15" i="48"/>
  <c r="R20" i="14"/>
  <c r="R22" i="14"/>
  <c r="E22" i="16"/>
  <c r="F43" i="14"/>
  <c r="F46" i="14"/>
  <c r="F61" i="14"/>
  <c r="E8" i="48"/>
  <c r="E26" i="48"/>
  <c r="F13" i="14"/>
  <c r="F16" i="14"/>
  <c r="F27" i="14"/>
  <c r="K13" i="14"/>
  <c r="K16" i="14"/>
  <c r="K27" i="14"/>
  <c r="J8" i="48"/>
  <c r="J26" i="48"/>
  <c r="J23" i="48"/>
  <c r="E23" i="48"/>
  <c r="E15" i="48"/>
  <c r="F8" i="48"/>
  <c r="G13" i="14"/>
  <c r="N8" i="48"/>
  <c r="O13" i="14"/>
  <c r="N22" i="16"/>
  <c r="O43" i="14"/>
  <c r="J22" i="16"/>
  <c r="K43" i="14"/>
  <c r="K46" i="14"/>
  <c r="K61" i="14"/>
  <c r="E33" i="48"/>
  <c r="K63" i="14"/>
  <c r="F63" i="14"/>
  <c r="J33" i="48"/>
  <c r="J15" i="48"/>
  <c r="N26" i="48"/>
  <c r="N15" i="48"/>
  <c r="R13" i="14"/>
  <c r="F26" i="48"/>
  <c r="F15" i="48"/>
  <c r="Q8" i="48"/>
  <c r="M16" i="14"/>
  <c r="M27" i="14"/>
  <c r="D16" i="14"/>
  <c r="D27" i="14"/>
  <c r="B20" i="6"/>
  <c r="Q5" i="48"/>
  <c r="Q15" i="48"/>
  <c r="O16" i="14"/>
  <c r="O27" i="14"/>
  <c r="E16" i="14"/>
  <c r="E27" i="14"/>
  <c r="L23" i="48"/>
  <c r="L33" i="48"/>
  <c r="G16" i="14"/>
  <c r="G27" i="14"/>
  <c r="R10" i="14"/>
  <c r="R16" i="14"/>
  <c r="R27" i="14"/>
  <c r="C16" i="14"/>
  <c r="C27" i="14"/>
  <c r="B3" i="6"/>
  <c r="E46" i="14"/>
  <c r="E61" i="14"/>
  <c r="O46" i="14"/>
  <c r="O61" i="14"/>
  <c r="G46" i="14"/>
  <c r="G61" i="14"/>
  <c r="M46" i="14"/>
  <c r="M61" i="14"/>
  <c r="M63" i="14"/>
  <c r="O63" i="14"/>
  <c r="N23" i="48"/>
  <c r="N33" i="48"/>
  <c r="G63" i="14"/>
  <c r="E63" i="14"/>
  <c r="F23" i="48"/>
  <c r="F33" i="48"/>
  <c r="D23" i="48"/>
  <c r="D33" i="48"/>
  <c r="B22" i="6"/>
  <c r="C22" i="55"/>
  <c r="B12" i="6"/>
  <c r="C12" i="55"/>
  <c r="C10" i="13"/>
  <c r="C17" i="48"/>
  <c r="C32" i="48"/>
  <c r="C29" i="20"/>
  <c r="C17" i="49"/>
  <c r="C17" i="19"/>
  <c r="C19" i="19"/>
  <c r="D39" i="14"/>
  <c r="C18" i="15"/>
  <c r="C20" i="15"/>
  <c r="D40" i="14"/>
  <c r="C16" i="22"/>
  <c r="C10" i="17"/>
  <c r="C12" i="17"/>
  <c r="D54" i="14"/>
  <c r="D56" i="14"/>
  <c r="C20" i="16"/>
  <c r="C22" i="16"/>
  <c r="D43" i="14"/>
  <c r="C56" i="22"/>
  <c r="C58" i="22"/>
  <c r="D49" i="14"/>
  <c r="D52" i="14"/>
  <c r="C55" i="14"/>
  <c r="R55" i="14"/>
  <c r="B20" i="16"/>
  <c r="B22" i="16"/>
  <c r="C43" i="14"/>
  <c r="B17" i="49"/>
  <c r="B19" i="49"/>
  <c r="C42" i="14"/>
  <c r="B10" i="13"/>
  <c r="B17" i="48"/>
  <c r="B32" i="48"/>
  <c r="B10" i="9"/>
  <c r="B12" i="9"/>
  <c r="B17" i="19"/>
  <c r="B19" i="19"/>
  <c r="C39" i="14"/>
  <c r="B56" i="22"/>
  <c r="B58" i="22"/>
  <c r="C49" i="14"/>
  <c r="B29" i="20"/>
  <c r="B31" i="20"/>
  <c r="C48" i="14"/>
  <c r="B16" i="22"/>
  <c r="B18" i="22"/>
  <c r="C50" i="14"/>
  <c r="B18" i="15"/>
  <c r="B20" i="15"/>
  <c r="B10" i="17"/>
  <c r="B12" i="17"/>
  <c r="C54" i="14"/>
  <c r="Q32" i="48"/>
  <c r="C24" i="48"/>
  <c r="C22" i="48"/>
  <c r="C30" i="48"/>
  <c r="C31" i="48"/>
  <c r="C26" i="48"/>
  <c r="C29" i="48"/>
  <c r="C25" i="48"/>
  <c r="C28" i="48"/>
  <c r="C27" i="48"/>
  <c r="C23" i="48"/>
  <c r="C40" i="14"/>
  <c r="B12" i="13"/>
  <c r="C41" i="14"/>
  <c r="C12" i="13"/>
  <c r="D41" i="14"/>
  <c r="D46" i="14"/>
  <c r="D61" i="14"/>
  <c r="D63" i="14"/>
  <c r="C33" i="48"/>
  <c r="R49" i="14"/>
  <c r="R50" i="14"/>
  <c r="R43" i="14"/>
  <c r="R42" i="14"/>
  <c r="B24" i="48"/>
  <c r="Q24" i="48"/>
  <c r="B29" i="48"/>
  <c r="Q29" i="48"/>
  <c r="B30" i="48"/>
  <c r="Q30" i="48"/>
  <c r="B27" i="48"/>
  <c r="Q27" i="48"/>
  <c r="B26" i="48"/>
  <c r="Q26" i="48"/>
  <c r="B28" i="48"/>
  <c r="Q28" i="48"/>
  <c r="B22" i="48"/>
  <c r="B25" i="48"/>
  <c r="Q25" i="48"/>
  <c r="B31" i="48"/>
  <c r="Q31" i="48"/>
  <c r="B23" i="48"/>
  <c r="Q23" i="48"/>
  <c r="C52" i="14"/>
  <c r="R48" i="14"/>
  <c r="R52" i="14"/>
  <c r="R39" i="14"/>
  <c r="R54" i="14"/>
  <c r="R56" i="14"/>
  <c r="C56" i="14"/>
  <c r="R40" i="14"/>
  <c r="R41" i="14"/>
  <c r="B33" i="48"/>
  <c r="Q22" i="48"/>
  <c r="Q33" i="48"/>
  <c r="R46" i="14"/>
  <c r="R61" i="14"/>
  <c r="C46" i="14"/>
  <c r="C61" i="14"/>
  <c r="C63"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200-000001000000}">
      <text>
        <r>
          <rPr>
            <b/>
            <sz val="9"/>
            <color indexed="81"/>
            <rFont val="Tahoma"/>
            <family val="2"/>
          </rPr>
          <t>Aernouts Kristien:</t>
        </r>
        <r>
          <rPr>
            <sz val="9"/>
            <color indexed="81"/>
            <rFont val="Tahoma"/>
            <family val="2"/>
          </rPr>
          <t xml:space="preserve">
netto afname
</t>
        </r>
      </text>
    </comment>
    <comment ref="Z26" authorId="0" shapeId="0" xr:uid="{00000000-0006-0000-12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98708940-E083-4370-964F-C23CACCD9899}">
      <text>
        <r>
          <rPr>
            <sz val="9"/>
            <color indexed="81"/>
            <rFont val="Tahoma"/>
            <family val="2"/>
          </rPr>
          <t xml:space="preserve">
In het</t>
        </r>
        <r>
          <rPr>
            <b/>
            <sz val="9"/>
            <color indexed="81"/>
            <rFont val="Tahoma"/>
            <family val="2"/>
          </rPr>
          <t xml:space="preserve"> rekenblad “openbare verlichting”</t>
        </r>
        <r>
          <rPr>
            <sz val="9"/>
            <color indexed="81"/>
            <rFont val="Tahoma"/>
            <family val="2"/>
          </rPr>
          <t xml:space="preserve"> worden de CO2-emissies voor openbare verlichting berekend op basis van het elektriciteitsverbruik en gerelateerde emissiefactor. 
Voor elektriciteit worden de afnamecijfers van de netbeheerders uit het rekenblad “data” overgenomen voor de sector openbare verlichting (subsectoren openbare verlichting en rest).
Indien relevant, worden deze afnamecijfers in het rekenblad “openbare verlichting” (rij 6) gecorrigeerd voor het verbruik van de gemeentelijke openbare verlichting. De gemeente kan het elektriciteitsverbruik van de eigen openbare verlichting invullen in het rekenblad “Eigen gebouwen &amp; OV”. 
De emissiefactor voor elektriciteit wordt  berekend in het rekenblad “EF ele_warmte” (rij 1 ev.).
</t>
        </r>
        <r>
          <rPr>
            <b/>
            <sz val="9"/>
            <color indexed="81"/>
            <rFont val="Tahoma"/>
            <family val="2"/>
          </rPr>
          <t>Voor meer informatie: http://www.burgemeestersconvenant.be/co2-inventarissen (handleiding nulmeting, pagina 21 ev.)</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C3DBB7AF-AFD3-4355-93E6-EAFD2FFF2A75}">
      <text>
        <r>
          <rPr>
            <sz val="9"/>
            <color indexed="81"/>
            <rFont val="Tahoma"/>
            <family val="2"/>
          </rPr>
          <t xml:space="preserve">
In het</t>
        </r>
        <r>
          <rPr>
            <b/>
            <sz val="9"/>
            <color indexed="81"/>
            <rFont val="Tahoma"/>
            <family val="2"/>
          </rPr>
          <t xml:space="preserve"> rekenblad “huishoudens” </t>
        </r>
        <r>
          <rPr>
            <sz val="9"/>
            <color indexed="81"/>
            <rFont val="Tahoma"/>
            <family val="2"/>
          </rPr>
          <t>wordt voor de sector huishoudens een overzicht gegeven van de brandstofverbruiken, elektriciteitsverbruiken en warmteaankopen. Ook voor de aanwezige zonneboilers en warmtepompen wordt productie/verbruik bepaald. De CO2-emissies worden berekend door de verbruiken te vermenigvuldigen met de overeenkomstige emissiefactoren. De emissiefactoren zijn de default IPCC 2006 factoren of de berekende emissiefactoren voor elektriciteit en warmte uit het rekenblad “EF ele_warmte”.
De afnamecijfers voor aardgas en elektriciteit worden rechtstreeks uit het rekenblad “data” overgenomen (subsectoren huishoudelijk en rest). Het aardgasverbruik wordt omgerekend van bovenste verbrandingswaarde naar onderste verbrandingswaarde met factor 0,902. Het elektriciteitsverbruik van de huishoudens wordt vermeerderd met de productie van PV &lt;= 10 kWp. Hierbij nemen we aan dat alle PV &lt;= 10 kWp op daken van huishoudens liggen en dat ze een terugdraaiende teller hebben. 
Aankopen of leveringen vanuit warmtenetten, dienen door de gemeente zelf opgevraagd te worden en ingevuld in het rekenblad “Eigen informatie GS &amp; warmtenet”. De ingevulde gegevens worden vervolgens overgenomen in het rekenblad “huishoudens” (kolom “warmte”).
Voor stookolie, propaan/LPG/butaan, steenkool, biomassa (hout) wordt in het rekenblad “huishoudens” (rij 14 ev.) een inschatting gemaakt van het energieverbruik op basis van verdeelsleutels. Deze verdeelsleutels worden afgeleid van gegevens uit de algemene socio-economische enquête van 2001 , het aantal huishoudens en aantal afnemers voor aardgas. Deze gegevens worden overgenomen uit het rekenblad “data”. Aan de hand van aannames, worden dan aantallen huishoudens per energiedrager berekend. Hiervoor wordt voor aardgas het aantal afnemers overgenomen uit de data van de netbeheerders. We veronderstellen dat het verschil tussen het aantal huishoudens op aardgas in het referentiejaar en 2001 (uit de SEE 2001) kan verklaard worden door een omschakeling naar aardgas door 10% van het aantal woningen op steenkool en door 90% van het aantal woningen op stookolie. Voor de andere energiedragers wordt de verdeling van 2001 toegepast op het aantal resterende huishoudens. 
Voor steenkool en hout (energiedrager “overige biomassa”) wordt tevens een inschatting gemaakt van het aantal huishoudens dat deze brandstoffen inzet als bijverwarming. We veronderstellen dat het aantal huishoudens dat steenkool gebruikt voor bijverwarming 2x zo hoog is als het aantal huishoudens dat steenkool voor hoofdverwarming gebruikt. Voor hout wordt verondersteld dat het aantal huishoudens 10x zo hoog is voor bijverwarming dan voor hoofdverwarming.
Er zijn default energieverbruiken per huishouden voorzien in de tool. Deze default verbruiken per huishouden, per energiedrager zijn afkomstig van de Energiebalans Vlaanderen. Het verbruik wordt bepaald door het aantal huishoudens per energiedrager te vermenigvuldigen met de gemiddelde verbruiken per huishouden, per energiedrager. Voor steenkool en hout wordt tevens een onderscheid gemaakt tussen hoofd- en bijverwarming. 
Voor zonneboilers en warmtepompen werden data per gemeente door het VEA aangeleverd. Het VEA verzamelt deze gegevens jaarlijks, op basis van de premies uitgereikt door de netbeheerders en data uit de EPB aangifte voor nieuwbouwwoningen. Op basis van het aantal zonneboilers/warmtepompen en gemiddelde kengetallen (m², vermogen, kWh per m², kWh per kWth) afkomstig uit de Inventaris Hernieuwbare Energie wordt in het rekenblad “huishoudens” (rij 65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V</t>
        </r>
        <r>
          <rPr>
            <b/>
            <sz val="9"/>
            <color indexed="81"/>
            <rFont val="Tahoma"/>
            <family val="2"/>
          </rPr>
          <t>oor meer informatie: http://www.burgemeestersconvenant.be/co2-inventarissen (handleiding nulmeting, pagina 23 ev.)</t>
        </r>
        <r>
          <rPr>
            <sz val="9"/>
            <color indexed="81"/>
            <rFont val="Tahoma"/>
            <family val="2"/>
          </rPr>
          <t xml:space="preserve">
</t>
        </r>
      </text>
    </comment>
    <comment ref="D3" authorId="1" shapeId="0" xr:uid="{00000000-0006-0000-1500-000001000000}">
      <text>
        <r>
          <rPr>
            <b/>
            <sz val="9"/>
            <color indexed="81"/>
            <rFont val="Tahoma"/>
            <family val="2"/>
          </rPr>
          <t>meynaere:</t>
        </r>
        <r>
          <rPr>
            <sz val="9"/>
            <color indexed="81"/>
            <rFont val="Tahoma"/>
            <family val="2"/>
          </rPr>
          <t xml:space="preserve">
x0,902:  bovenste verbrandingswaarde =&gt;onderste verbrandingswaarde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AF66EB0D-4252-4631-8908-BCE9A875B73F}">
      <text>
        <r>
          <rPr>
            <sz val="9"/>
            <color indexed="81"/>
            <rFont val="Tahoma"/>
            <family val="2"/>
          </rPr>
          <t xml:space="preserve">
In het</t>
        </r>
        <r>
          <rPr>
            <b/>
            <sz val="9"/>
            <color indexed="81"/>
            <rFont val="Tahoma"/>
            <family val="2"/>
          </rPr>
          <t xml:space="preserve"> rekenblad “tertiair” </t>
        </r>
        <r>
          <rPr>
            <sz val="9"/>
            <color indexed="81"/>
            <rFont val="Tahoma"/>
            <family val="2"/>
          </rPr>
          <t xml:space="preserve">wordt de tertiaire sector een overzicht gegeven van de brandstofverbruiken, elektriciteitsverbruiken en warmteaankopen. Ook voor de aanwezige zonneboilers en warmtepompen wordt productie/verbruik bepaald. De verbruiken worden met de overeenkomstige emissiefactoren vermenigvuldigd om tot CO2-emissies te komen. De emissiefactoren zijn de default IPCC 2006 factoren of de berekende emissiefactoren voor elektriciteit en warmte uit het rekenblad “EF ele_warmte”.
Voor aardgas en elektriciteit worden in het rekenblad “tertiair”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Aankopen of leveringen van (niet-WKK) warmte vanuit lokale productie-eenheden aan (deelsectoren van) de tertiaire sector, dienen door de gemeente zelf opgevraagd te worden en ingevuld in het rekenblad “Eigen informatie GS &amp; warmtenet”. De ingevulde gegevens worden vervolgens overgenomen in het rekenblad “tertiair” (kolom “warmte”). Leveringen van WKK-warmte en lokaal geproduceerde elektriciteit vanuit lokale productie-eenheden aan (deelsectoren van) de tertiaire sector, worden opgehaald uit rekenblad “lokale energieproductie”. Ook de brandstof verbruiken worden opgehaald en er gebeuren in het rekenblad “tertiair” (rij 13) volgende correcties om dubbeltellingen te vermijden:
- Lokaal geproduceerde elektriciteit wordt opgeteld bij de afnamecijfers van de netbeheerders;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“tertiair” (rij 22 ev.) een inschatting gemaakt van het energieverbruik op basis van verdeelsleutels, afgeleid uit de Energiebalans Vlaanderen (tertiaire sector) (rekenblad "E Balans VL"). Per deelsector wordt de verhouding bepaald van het elektriciteitsverbruik van deze deelsector in de gemeente (op basis van de afname cijfers) ten opzichte van het elektriciteitsverbruik van deze deelsector in Vlaanderen. Het verbruik van lichte stookolie, zware stookolie, LPG, steenkool en biomassa uit de Energiebalans Vlaanderen wordt vermenigvuldigd met deze sleutels, om te komen tot een inschatting van het verbruik van deze energiedragers in de gemeente. 
Het aantal  zonneboilers en warmtepompen wordt  per gemeente door het VEA aangeleverd. Het VEA verzamelt deze gegevens jaarlijks, op basis van de premies uitgereikt door de netbeheerders en data uit de EPB aangifte voor nieuwbouwwoningen. Op basis van deze aantallen en gemiddelde kengetallen (m², vermogen, kWh per m², kWh per kWth) afkomstig uit de Inventaris Hernieuwbare Energie wordt in het rekenblad “tertiair” (rij 34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Indien relevant, worden de energieverbruiken in het rekenblad “tertiair” (rij 14) gecorrigeerd voor het verbruik van de gemeentelijke gebouwen. De gemeente kan het energieverbruik van de eigen gebouwen invullen in het rekenblad “Eigen gebouwen &amp; OV”. 
</t>
        </r>
        <r>
          <rPr>
            <b/>
            <sz val="9"/>
            <color indexed="81"/>
            <rFont val="Tahoma"/>
            <family val="2"/>
          </rPr>
          <t>Voor meer informatie: http://www.burgemeestersconvenant.be/co2-inventarissen (handleiding nulmeting, pagina 27 ev.)</t>
        </r>
      </text>
    </comment>
    <comment ref="D3" authorId="1" shapeId="0" xr:uid="{00000000-0006-0000-16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600-000002000000}">
      <text>
        <r>
          <rPr>
            <b/>
            <sz val="9"/>
            <color indexed="81"/>
            <rFont val="Tahoma"/>
            <family val="2"/>
          </rPr>
          <t>meynaere:</t>
        </r>
        <r>
          <rPr>
            <sz val="9"/>
            <color indexed="81"/>
            <rFont val="Tahoma"/>
            <family val="2"/>
          </rPr>
          <t xml:space="preserve">
lichte en zware stookolie</t>
        </r>
      </text>
    </comment>
    <comment ref="J3" authorId="1" shapeId="0" xr:uid="{00000000-0006-0000-16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BD4A0D92-3D02-4C02-8327-E0F887B7EF40}">
      <text>
        <r>
          <rPr>
            <sz val="9"/>
            <color indexed="81"/>
            <rFont val="Tahoma"/>
            <family val="2"/>
          </rPr>
          <t xml:space="preserve">
In het </t>
        </r>
        <r>
          <rPr>
            <b/>
            <sz val="9"/>
            <color indexed="81"/>
            <rFont val="Tahoma"/>
            <family val="2"/>
          </rPr>
          <t xml:space="preserve">rekenblad “industrie” </t>
        </r>
        <r>
          <rPr>
            <sz val="9"/>
            <color indexed="81"/>
            <rFont val="Tahoma"/>
            <family val="2"/>
          </rPr>
          <t xml:space="preserve">wordt een overzicht gegeven van de brandstofverbruiken, elektriciteitsverbruiken en warmteaankopen voor de sector “industrie” (deel niet-ETS). Ook voor de aanwezige zonneboilers en warmtepompen wordt productie/verbruik bepaald. De verbruiken worden vermenigvuldigd met de overeenkomstige emissiefactoren om tot CO2-emissies te komen. e emissiefactoren zijn de default IPCC 2006 factoren of de berekende emissiefactoren voor elektriciteit en warmte uit het rekenblad “EF ele_warmte”.
Industrie dient enkel opgenomen te worden in de nulmeting, indien de gemeente of stad ook maatregelen wil opnemen in het SEAP. Indien een gemeente deze sector niet wenst mee te nemen, kunnen de verbruiken overschreven worden met waarde “0”.
Voor aardgas en elektriciteit worden in het rekenblad “industrie”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Er is geen informatie (publiek) beschikbaar over welke bedrijven of installaties tot deze sector behoren en of deze al dan niet</t>
        </r>
        <r>
          <rPr>
            <b/>
            <sz val="9"/>
            <color indexed="81"/>
            <rFont val="Tahoma"/>
            <family val="2"/>
          </rPr>
          <t xml:space="preserve"> ETS</t>
        </r>
        <r>
          <rPr>
            <sz val="9"/>
            <color indexed="81"/>
            <rFont val="Tahoma"/>
            <family val="2"/>
          </rPr>
          <t xml:space="preserve"> zijn. We veronderstellen in de rekentool dat de verbruiken die worden aangeleverd door de distributienetbeheerders, representatief zijn voor het energieverbruik van de niet-ETS bedrijven of de bedrijven die niet vallen onder het Europees systeem voor verhandelbare emissierechten. Via de website van departement Omgeving kan een gemeente of stad de lijst van ETS-installaties en hun totale CO2-uitstoot terugvinden (https://www.lne.be/eu-ets-vaste-installaties-cijferoverzicht-vlaanderen-toewijzingen-en-emissies). Echter, er is geen informatie publiek beschikbaar over het energieverbruik of CO2-uitstoot per energiedrager (nodig voor de rapportering binnen het Burgemeestersconvenant).
Aankopen of leveringen van (niet-WKK) warmte vanuit lokale productie-eenheden aan (deelsectoren van) de industrie, dienen door de gemeente zelf opgevraagd te worden en ingevuld in het rekenblad “Eigen informatie GS &amp; warmtenet” . De ingevulde gegevens worden vervolgens overgenomen in het rekenblad “industrie” (kolom “warmte”). 
Leveringen van WKK-warmte en lokaal geproduceerde elektriciteit vanuit lokale productie-eenheden aan (deelsectoren van) de industrie, worden opgehaald uit rekenblad “lokale energieproductie”. Ook de brandstof verbruiken worden opgehaald en er gebeuren in het rekenblad “industrie” (rij 16) volgende correcties om dubbeltellingen te vermijden:
- Lokaal geproduceerde elektriciteit wordt opgeteld bij de afnamecijfers van de netbeheerders ;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“industrie” (rij 25 ev.) een inschatting gemaakt van het verbruik op basis van verdeelsleutels, afgeleid uit de Energiebalans Vlaanderen (industrie niet ETS) (rekenblad "E Balans VL"). Per deelsector wordt de verhouding bepaald van het elektriciteitsverbruik van deze deelsector in de gemeente (op basis van de afnamecijfers) ten opzichte van het elektriciteitsverbruik van deze deelsector in Vlaanderen. Het verbruik per energiedrager uit de Energiebalans Vlaanderen wordt vermenigvuldigd met deze sleutels, om te komen tot een inschatting van het verbruik in de gemeente. 
Het aantal zonneboilers en warmtepompen wordt per gemeente door het VEA aangeleverd. Het VEA verzamelt deze gegevens jaarlijks, op basis van de premies uitgereikt door de netbeheerders (3.1.9) en data uit de EPB aangifte voor nieuwbouwwoningen. We gaan ervan uit dat de niet-huishoudelijke toepassingen uit de VEA bestanden voor bestaande gebouwen (premies netbeheerders) vooral in de tertiaire sector voorkomen. We nemen ze dan ook niet mee voor industrie. Op basis van deze aantallen en gemiddelde kengetallen (m², vermogen, kWh per m², kWh per kWth) afkomstig uit de Inventaris Hernieuwbare Energie wordt in het rekenblad “industrie” (rij 40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t>
        </r>
        <r>
          <rPr>
            <b/>
            <sz val="9"/>
            <color indexed="81"/>
            <rFont val="Tahoma"/>
            <family val="2"/>
          </rPr>
          <t>Voor meer informatie: http://www.burgemeestersconvenant.be/co2-inventarissen (handleiding nulmeting, pagina 31 ev.)</t>
        </r>
      </text>
    </comment>
    <comment ref="D3" authorId="1" shapeId="0" xr:uid="{00000000-0006-0000-17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2" shapeId="0" xr:uid="{00000000-0006-0000-1700-000002000000}">
      <text>
        <r>
          <rPr>
            <b/>
            <sz val="9"/>
            <color indexed="81"/>
            <rFont val="Tahoma"/>
            <family val="2"/>
          </rPr>
          <t>Aernouts Kristien:</t>
        </r>
        <r>
          <rPr>
            <sz val="9"/>
            <color indexed="81"/>
            <rFont val="Tahoma"/>
            <family val="2"/>
          </rPr>
          <t xml:space="preserve">
lichte en zware stookolie</t>
        </r>
      </text>
    </comment>
    <comment ref="J3" authorId="1" shapeId="0" xr:uid="{00000000-0006-0000-1700-000003000000}">
      <text>
        <r>
          <rPr>
            <b/>
            <sz val="9"/>
            <color indexed="81"/>
            <rFont val="Tahoma"/>
            <family val="2"/>
          </rPr>
          <t>meynaere:</t>
        </r>
        <r>
          <rPr>
            <sz val="9"/>
            <color indexed="81"/>
            <rFont val="Tahoma"/>
            <family val="2"/>
          </rPr>
          <t xml:space="preserve">
kolen en cokes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A5220A9F-9BB9-48B7-B5B4-97F4C763073D}">
      <text>
        <r>
          <rPr>
            <sz val="9"/>
            <color indexed="81"/>
            <rFont val="Tahoma"/>
            <family val="2"/>
          </rPr>
          <t xml:space="preserve">
In het </t>
        </r>
        <r>
          <rPr>
            <b/>
            <sz val="9"/>
            <color indexed="81"/>
            <rFont val="Tahoma"/>
            <family val="2"/>
          </rPr>
          <t>rekenblad “landbouw”</t>
        </r>
        <r>
          <rPr>
            <sz val="9"/>
            <color indexed="81"/>
            <rFont val="Tahoma"/>
            <family val="2"/>
          </rPr>
          <t xml:space="preserve"> wordt een overzicht gegeven van de brandstofverbruiken, elektriciteitsverbruiken en warmteaankopen vanuit warmtenetten of WKK-eenheden. We nemen aan dat zonneboilers en warmtepompen voor niet-huishoudelijke toepassingen voornamelijk in de tertiaire sector voorkomen en nemen ze hier dus niet mee. De verbruiken worden vermenigvuldigd met de overeenkomstige emissiefactoren om tot CO2-emissies te komen. e emissiefactoren zijn de default IPCC 2006 factoren of de berekende emissiefactoren voor elektriciteit en warmte uit het rekenblad “EF ele_warmte”.
Voor aardgas en elektriciteit worden de afnamecijfers van de netbeheerders uit het rekenblad “data” overgenomen. Het aardgasverbruik wordt omgerekend van bovenste verbrandingswaarde naar onderste verbrandingswaarde met factor 0,902.
Aankopen of leveringen van (niet-WKK) warmte vanuit lokale productie-eenheden aan de landbouw, dienen door de gemeente zelf opgevraagd te worden en ingevuld in het rekenblad “Eigen informatie GS &amp; warmtenet” . De ingevulde gegevens worden vervolgens overgenomen in het rekenblad “landbouw” (kolom “warmte”). Leveringen van WKK-warmte en lokaal geproduceerde elektriciteit vanuit lokale productie-eenheden aan (deelsectoren van) de landbouw, worden opgehaald uit rekenblad “lokale energieproductie”. Ook de brandstof verbruiken worden opgehaald en er gebeuren in het rekenblad “landbouw” (rij 6) volgende correcties om dubbeltellingen te vermijden:
- Lokale geproduceerde elektriciteit wordt voor de landbouwsector NIET opgeteld bij de afnamecijfers van de netbeheerders. De reden is dat het elektriciteitsverbruik berekend werd op de bruto afname, en in het geval van de landbouwsector veronderstellen we dat hierin de lokale elektriciteitsproductie grotendeels is inbegrepen (in tegenstelling tot de industrie en de tertiaire sector, waar dit meestal niet het geval is). 
- Lokaal geproduceerde warmte wordt opgeteld bij warmteleveringen uit warmtenetten (niet-WKK).
- Brandstofverbruiken voor lokale productie van elektriciteit en/of warmte wordt afgetrokken van de berekende brandstofverbruiken. Indien de correctie voor een bepaalde energiedrager resulteert in een totaal verbruik &lt; 0, wordt het verbruik voor die energiedrager = 0 verondersteld. 
Voor (lichte en zware) stookolie, propaan/LPG/butaan, steenkool wordt in het rekenblad “landbouw” (rij 14 ev.) een inschatting gemaakt van het energieverbruik op basis van verdeelsleutels, afgeleid uit de Energiebalans Vlaanderen (sector landbouw) (rekenblad "E Balans VL"). Voor de gehele sector wordt de verhouding bepaald van het elektriciteitsverbruik van deze deelsector in de gemeente (op basis van de afname cijfers in rekenblad “data”) ten opzichte van het elektriciteitsverbruik in Vlaanderen. Het verbruik van lichte stookolie, zware stookolie, LPG en steenkool uit de Energiebalans Vlaanderen wordt vermenigvuldigd met deze sleutels, om te komen tot een inschatting van het verbruik van deze energiedragers in de gemeente. Het verbruik van biomassa wordt op dezelfde manier berekend, indien de gemeente er voor kiest om geen lokale energieproductie eenheden op te nemen in het SEAP. Als dat wel gebeurt, dan is de biomassa inschatting gelijk aan 0 om geen dubbeltellingen te hebben: biomassa wordt in de landbouw vnl. gebruikt als brandstof in lokale energieproductie eenheden. 
</t>
        </r>
        <r>
          <rPr>
            <b/>
            <sz val="9"/>
            <color indexed="81"/>
            <rFont val="Tahoma"/>
            <family val="2"/>
          </rPr>
          <t xml:space="preserve">
Voor meer informatie: http://www.burgemeestersconvenant.be/co2-inventarissen (handleiding nulmeting, pagina 35 ev.)</t>
        </r>
        <r>
          <rPr>
            <sz val="9"/>
            <color indexed="81"/>
            <rFont val="Tahoma"/>
            <family val="2"/>
          </rPr>
          <t xml:space="preserve">
</t>
        </r>
      </text>
    </comment>
    <comment ref="D3" authorId="1" shapeId="0" xr:uid="{00000000-0006-0000-18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800-000002000000}">
      <text>
        <r>
          <rPr>
            <b/>
            <sz val="9"/>
            <color indexed="81"/>
            <rFont val="Tahoma"/>
            <family val="2"/>
          </rPr>
          <t>meynaere:</t>
        </r>
        <r>
          <rPr>
            <sz val="9"/>
            <color indexed="81"/>
            <rFont val="Tahoma"/>
            <family val="2"/>
          </rPr>
          <t xml:space="preserve">
lichte en zware stookolie</t>
        </r>
      </text>
    </comment>
    <comment ref="G3" authorId="1" shapeId="0" xr:uid="{00000000-0006-0000-1800-000003000000}">
      <text>
        <r>
          <rPr>
            <b/>
            <sz val="9"/>
            <color indexed="81"/>
            <rFont val="Tahoma"/>
            <family val="2"/>
          </rPr>
          <t>meynaere:</t>
        </r>
        <r>
          <rPr>
            <sz val="9"/>
            <color indexed="81"/>
            <rFont val="Tahoma"/>
            <family val="2"/>
          </rPr>
          <t xml:space="preserve">
cf. stookolie</t>
        </r>
      </text>
    </comment>
    <comment ref="J3" authorId="1" shapeId="0" xr:uid="{00000000-0006-0000-1800-000004000000}">
      <text>
        <r>
          <rPr>
            <b/>
            <sz val="9"/>
            <color indexed="81"/>
            <rFont val="Tahoma"/>
            <family val="2"/>
          </rPr>
          <t>meynaere:</t>
        </r>
        <r>
          <rPr>
            <sz val="9"/>
            <color indexed="81"/>
            <rFont val="Tahoma"/>
            <family val="2"/>
          </rPr>
          <t xml:space="preserve">
kolen en cokes</t>
        </r>
      </text>
    </comment>
    <comment ref="L5" authorId="2" shapeId="0" xr:uid="{00000000-0006-0000-1800-000005000000}">
      <text>
        <r>
          <rPr>
            <b/>
            <sz val="9"/>
            <color indexed="81"/>
            <rFont val="Tahoma"/>
            <family val="2"/>
          </rPr>
          <t>Aernouts Kristien:</t>
        </r>
        <r>
          <rPr>
            <sz val="9"/>
            <color indexed="81"/>
            <rFont val="Tahoma"/>
            <family val="2"/>
          </rPr>
          <t xml:space="preserve">
idem biomassa</t>
        </r>
      </text>
    </comment>
    <comment ref="N5" authorId="2" shapeId="0" xr:uid="{00000000-0006-0000-18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 ref="A22" authorId="0" shapeId="0" xr:uid="{F50767FA-C434-4880-9C4B-0B2F99DE2C55}">
      <text>
        <r>
          <rPr>
            <sz val="9"/>
            <color indexed="81"/>
            <rFont val="Tahoma"/>
            <family val="2"/>
          </rPr>
          <t xml:space="preserve">
In het rekenblad "landbouw" wordt tevens een inschatting gemaakt van de </t>
        </r>
        <r>
          <rPr>
            <b/>
            <sz val="9"/>
            <color indexed="81"/>
            <rFont val="Tahoma"/>
            <family val="2"/>
          </rPr>
          <t>niet-energiegerelateerde emissies</t>
        </r>
        <r>
          <rPr>
            <sz val="9"/>
            <color indexed="81"/>
            <rFont val="Tahoma"/>
            <family val="2"/>
          </rPr>
          <t xml:space="preserve"> (CH4 vertering, mestopslag, N2O mestopslag, bodem). Deze broeikasgasemissies worden </t>
        </r>
        <r>
          <rPr>
            <b/>
            <sz val="9"/>
            <color indexed="81"/>
            <rFont val="Tahoma"/>
            <family val="2"/>
          </rPr>
          <t xml:space="preserve">niet </t>
        </r>
        <r>
          <rPr>
            <sz val="9"/>
            <color indexed="81"/>
            <rFont val="Tahoma"/>
            <family val="2"/>
          </rPr>
          <t xml:space="preserve">meegenomen in de SEAP template.
De CH4-emissies (uit verteringsprocessen en mestopslag) per gemeente en de N2O-emissies (uit mestopslag) worden in het rekenblad “landbouw” (rij 26 ev.) ingeschat op basis van het aantal dieren per gemeente en een emissiefactor per dier. Het aantal dieren per gemeente wordt overgenomen uit het rekenblad “data" en is afkomstig uit de Mestbank van de Vlaamse Landmaatschappij (VLM). De  emissiefactoren per dier uit het rekenblad “EF N2O_CH4 landbouw" worden aangeleverd door de Vlaamse Milieumaatschappij (VMM) en zijn afkomstig uit de rekenmodellen van de VMM, met name het CH4 VEE en N2O model.
De N2O-emissies uit de bodem (direct en indirect) worden in het rekenblad “landbouw” (rij 29) ingeschat op basis van de totale emissies in Vlaanderen. Voor de herschaling van de Vlaamse cijfers naar gemeentelijk niveau wordt gebruik gemaakt van een verdeelsleutel: verhouding ha cultuurgrond per gemeente ten opzichte van ha cultuurgrond in Vlaanderen. De totale emissies en hectare cultuurgrond in Vlaanderen wordt overgenomen uit het rekenblad “ha_N2O bodem landbouw”. De hectare cultuurgrond per gemeente wordt overgenomen uit het rekenblad “data”.
De totale hectare cultuurgrond in Vlaanderen en per gemeente  is afkomstig uit de Mestbank van de Vlaamse Landmaatschappij. De totale N2O-emissies die (direct &amp; indirect) vrij komen uit de bodem in Vlaanderen worden aangeleverd door de Vlaamse Milieumaatschappij. Deze emissies worden berekend met het N2O-model van de VMM.
Het rekenblad “GWP N2O_CH4” geeft de global warming potential (GWP) van CH4 en N2O op basis van de IPCC 2006 guidelines en de SEAP guidebook (part II). De GWP-waarden worden gebruikt voor conversie van CH4- en N2O-emissies naar CO2-equivalenten.
</t>
        </r>
        <r>
          <rPr>
            <b/>
            <sz val="9"/>
            <color indexed="81"/>
            <rFont val="Tahoma"/>
            <family val="2"/>
          </rPr>
          <t xml:space="preserve">
Voor meer informatie: http://www.burgemeestersconvenant.be/co2-inventarissen (handleiding nulmeting, pagina 35 ev.)</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F32E6690-245A-4C1B-B96A-841E5C3E237D}">
      <text>
        <r>
          <rPr>
            <sz val="9"/>
            <color indexed="81"/>
            <rFont val="Tahoma"/>
            <family val="2"/>
          </rPr>
          <t xml:space="preserve">
In het rekenblad </t>
        </r>
        <r>
          <rPr>
            <b/>
            <sz val="9"/>
            <color indexed="81"/>
            <rFont val="Tahoma"/>
            <family val="2"/>
          </rPr>
          <t xml:space="preserve">“transport” </t>
        </r>
        <r>
          <rPr>
            <sz val="9"/>
            <color indexed="81"/>
            <rFont val="Tahoma"/>
            <family val="2"/>
          </rPr>
          <t xml:space="preserve">worden de CO2-emissies ingeschat voor het </t>
        </r>
        <r>
          <rPr>
            <b/>
            <sz val="9"/>
            <color indexed="81"/>
            <rFont val="Tahoma"/>
            <family val="2"/>
          </rPr>
          <t>commercieel en particulier vervoer</t>
        </r>
        <r>
          <rPr>
            <sz val="9"/>
            <color indexed="81"/>
            <rFont val="Tahoma"/>
            <family val="2"/>
          </rPr>
          <t>. Deze inschatting gaat uit van energieverbruiken en gerelateerde emissiefactoren. Er wordt een onderscheid gemaakt naar wegtype (snelwegen, genummerde (gewest)wegen en niet-genummerde (gemeente)wegen) en voertuigtype (lichte voertuigen en zware voertuigen).</t>
        </r>
        <r>
          <rPr>
            <b/>
            <sz val="9"/>
            <color indexed="81"/>
            <rFont val="Tahoma"/>
            <family val="2"/>
          </rPr>
          <t xml:space="preserve">
</t>
        </r>
        <r>
          <rPr>
            <sz val="9"/>
            <color indexed="81"/>
            <rFont val="Tahoma"/>
            <family val="2"/>
          </rPr>
          <t xml:space="preserve">
Het energieverbruik wordt berekend op basis van het aantal voertuigkilometers per voertuigtechnologie en de energieconsumptiefactor per voertuigtechnologie. De voertuigkilometers worden gehaald uit rekenblad “data” en de energieconsumptiefactoren uit het rekenblad “ECF transport”. Het departement Mobiliteit en Openbare Werken (MOW) levert het aantal voertuigkilometers per wegtype (snelwegen, genummerde wegen, niet-genummerde wegen) en voertuigtype (lichte voertuigen en zware voertuigen) aan, op basis van berekeningen met het verkeersmodel PROMOVIA. De verdeling van de voertuigkilometers per voertuigtechnologie en de energieconsumptiefactoren zijn afkomstig uit COPERT (doorrekeningen aangeleverd door de VMM). 
Het verbruik van diesel, benzine en E85 wordt gecorrigeerd voor het aandeel biobrandstof. We baseren ons hiervoor op de gerapporteerde brandstofverkopen afkomstig van de VMM. 
Indien relevant, worden energieverbruiken in het rekenblad “transport” (rij 15) gecorrigeerd voor het verbruik van de gemeentelijke vloot. De gemeente kan het energieverbruik van de eigen vloot invullen in het rekenblad “Eigen vloot”. 
</t>
        </r>
        <r>
          <rPr>
            <b/>
            <sz val="9"/>
            <color indexed="81"/>
            <rFont val="Tahoma"/>
            <family val="2"/>
          </rPr>
          <t>Voor meer informatie: http://www.burgemeestersconvenant.be/co2-inventarissen (handleiding nulmeting, pagina 40 ev.)</t>
        </r>
      </text>
    </comment>
    <comment ref="A46" authorId="0" shapeId="0" xr:uid="{86746FD5-9ECE-4E24-BE4D-1C3CD3446BBE}">
      <text>
        <r>
          <rPr>
            <sz val="9"/>
            <color indexed="81"/>
            <rFont val="Tahoma"/>
            <family val="2"/>
          </rPr>
          <t xml:space="preserve">
In het rekenblad “transport” worden de CO2-emissies ingeschat voor het </t>
        </r>
        <r>
          <rPr>
            <b/>
            <sz val="9"/>
            <color indexed="81"/>
            <rFont val="Tahoma"/>
            <family val="2"/>
          </rPr>
          <t>openbaar vervoer</t>
        </r>
        <r>
          <rPr>
            <sz val="9"/>
            <color indexed="81"/>
            <rFont val="Tahoma"/>
            <family val="2"/>
          </rPr>
          <t xml:space="preserve">. Deze inschatting gaat uit van energieverbruiken en gerelateerde emissiefactoren. Er wordt een onderscheid gemaakt tussen bussen en trams.
Het energieverbruik wordt berekend op basis van het aantal voertuigkilometers per voertuigtechnologie en de energieconsumptiefactor per voertuigtechnologie. De voertuigkilometers worden gehaald uit rekenblad “data” en de energieconsumptiefactoren uit het rekenblad “ECF transport”. 
De voertuigkilometers voor bussen zijn ingeschat op basis van een verdeelsleutel en het aantal buskilometers per provincie, per jaar uit het Jaarverslag van De Lijn. De verdeling van de voertuigkilometers van bussen over diesel en diesel hybride (CS)  is afkomstig van De Lijn. De energieconsumptiefactoren voor bussen komen uit COPERT (doorrekeningen aangeleverd door de VMM) en zijn verschillend per type bus en per type weg. Het verbruik van diesel door bussen wordt gecorrigeerd voor het aandeel biobrandstof. We baseren ons hiervoor op de gerapporteerde brandstofverkopen afkomstig van de VMM. 
In het “Jaarverslag” van De Lijn zijn voor de trams voertuigkilometers per provincie beschikbaar. Voor de kust tram herschaalt VITO de voertuigkilometers van de provincie West-Vlaanderen op basis van de kilometers tram lijn, aangeleverd door De Lijn West-Vlaanderen. Voor de trams in de provincie Oost-Vlaanderen en Antwerpen herschaalt VITO de voertuigkilometers per provincie op basis van het aantal huishoudens in de betreffende “tramgemeente” t.o.v. aantal huishoudens in de “tramgemeentes” van de betreffende provincie. Het aantal huishoudens vwordt aangeleverd door de Studiedienst van de Vlaamse Regering. De energieconsumptiefactoren voor trams komen uit de Energiebalans Vlaanderen en werden aangeleverd door De Lijn.
</t>
        </r>
        <r>
          <rPr>
            <b/>
            <sz val="9"/>
            <color indexed="81"/>
            <rFont val="Tahoma"/>
            <family val="2"/>
          </rPr>
          <t xml:space="preserve">Voor meer informatie: http://www.burgemeestersconvenant.be/co2-inventarissen (handleiding nulmeting, pagina 40 ev.)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8E538299-F450-4F27-AA50-EF1DD18645FA}">
      <text>
        <r>
          <rPr>
            <b/>
            <sz val="9"/>
            <color indexed="81"/>
            <rFont val="Tahoma"/>
            <family val="2"/>
          </rPr>
          <t>meynaere:</t>
        </r>
        <r>
          <rPr>
            <sz val="9"/>
            <color indexed="81"/>
            <rFont val="Tahoma"/>
            <family val="2"/>
          </rPr>
          <t xml:space="preserve">
incl. afvalverbranding met energierecuperatie</t>
        </r>
      </text>
    </comment>
    <comment ref="A19" authorId="0" shapeId="0" xr:uid="{FD6BD696-E2E5-490F-844E-FF6730642FDD}">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<sst xmlns="http://schemas.openxmlformats.org/spreadsheetml/2006/main" count="2513" uniqueCount="962">
  <si>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</si>
  <si>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</si>
  <si>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</si>
  <si>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</si>
  <si>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</si>
  <si>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</si>
  <si>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</si>
  <si>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</si>
  <si>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</si>
  <si>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</si>
  <si>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</si>
  <si>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</si>
  <si>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</si>
  <si>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</si>
  <si>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</si>
  <si>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</si>
  <si>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</si>
  <si>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</si>
  <si>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</si>
  <si>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</si>
  <si>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</si>
  <si>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</si>
  <si>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</si>
  <si>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</si>
  <si>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</si>
  <si>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</si>
  <si>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</si>
  <si>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</si>
  <si>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</si>
  <si>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</si>
  <si>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</si>
  <si>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</si>
  <si>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</si>
  <si>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</si>
  <si>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</si>
  <si>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</si>
  <si>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</si>
  <si>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</si>
  <si>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</si>
  <si>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</si>
  <si>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</si>
  <si>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</si>
  <si>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</si>
  <si>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</si>
  <si>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</si>
  <si>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</si>
  <si>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</si>
  <si>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</si>
  <si>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</si>
  <si>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</si>
  <si>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</si>
  <si>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</si>
  <si>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</si>
  <si>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</si>
  <si>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</si>
  <si>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</si>
  <si>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</si>
  <si>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</si>
  <si>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</si>
  <si>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</si>
  <si>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</si>
  <si>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</si>
  <si>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</si>
  <si>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</si>
  <si>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</si>
  <si>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</si>
  <si>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</si>
  <si>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</si>
  <si>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</si>
  <si>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</si>
  <si>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</si>
  <si>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</si>
  <si>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</si>
  <si>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</si>
  <si>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</si>
  <si>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</si>
  <si>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</si>
  <si>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</si>
  <si>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</si>
  <si>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</si>
  <si>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</si>
  <si>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</si>
  <si>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</si>
  <si>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</si>
  <si>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</si>
  <si>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</si>
  <si>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</si>
  <si>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</si>
  <si>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</si>
  <si>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</si>
  <si>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</si>
  <si>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</si>
  <si>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</si>
  <si>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</si>
  <si>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</si>
  <si>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</si>
  <si>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</si>
  <si>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</si>
  <si>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</si>
  <si>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</si>
  <si>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</si>
  <si>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</si>
  <si>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</si>
  <si>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</si>
  <si>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</si>
  <si>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</si>
  <si>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</si>
  <si>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</si>
  <si>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</si>
  <si>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</si>
  <si>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</si>
  <si>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</si>
  <si>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</si>
  <si>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</si>
  <si>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</si>
  <si>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</si>
  <si>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</si>
  <si>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</si>
  <si>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</si>
  <si>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</si>
  <si>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</si>
  <si>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</si>
  <si>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</si>
  <si>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</si>
  <si>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</si>
  <si>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</si>
  <si>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</si>
  <si>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</si>
  <si>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</si>
  <si>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</si>
  <si>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</si>
  <si>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</si>
  <si>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</si>
  <si>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</si>
  <si>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</si>
  <si>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</si>
  <si>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</si>
  <si>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</si>
  <si>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</si>
  <si>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</si>
  <si>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</si>
  <si>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</si>
  <si>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</si>
  <si>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</si>
  <si>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</si>
  <si>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</si>
  <si>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</si>
  <si>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</si>
  <si>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</si>
  <si>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</si>
  <si>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</si>
  <si>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</si>
  <si>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</si>
  <si>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</si>
  <si>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</si>
  <si>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</si>
  <si>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</si>
  <si>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</si>
  <si>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</si>
  <si>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</si>
  <si>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</si>
  <si>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</si>
  <si>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</si>
  <si>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</si>
  <si>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</si>
  <si>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</si>
  <si>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</si>
  <si>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</si>
  <si>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</si>
  <si>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</si>
  <si>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</si>
  <si>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</si>
  <si>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</si>
  <si>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</si>
  <si>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</si>
  <si>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</si>
  <si>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</si>
  <si>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</si>
  <si>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</si>
  <si>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</si>
  <si>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</si>
  <si>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</si>
  <si>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</si>
  <si>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</si>
  <si>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</si>
  <si>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</si>
  <si>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</si>
  <si>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</si>
  <si>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</si>
  <si>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</si>
  <si>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</si>
  <si>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</si>
  <si>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</si>
  <si>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</si>
  <si>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</si>
  <si>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</si>
  <si>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</si>
  <si>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</si>
  <si>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</si>
  <si>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</si>
  <si>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</si>
  <si>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</si>
  <si>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</si>
  <si>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</si>
  <si>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</si>
  <si>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</si>
  <si>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</si>
  <si>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</si>
  <si>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</si>
  <si>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</si>
  <si>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</si>
  <si>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</si>
  <si>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</si>
  <si>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</si>
  <si>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</si>
  <si>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</si>
  <si>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</si>
  <si>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</si>
  <si>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</si>
  <si>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</si>
  <si>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</si>
  <si>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</si>
  <si>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</si>
  <si>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</si>
  <si>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</si>
  <si>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</si>
  <si>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</si>
  <si>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</si>
  <si>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</si>
  <si>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</si>
  <si>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</si>
  <si>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</si>
  <si>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</si>
  <si>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</si>
  <si>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</si>
  <si>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</si>
  <si>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</si>
  <si>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</si>
  <si>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</si>
  <si>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</si>
  <si>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</si>
  <si>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</si>
  <si>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</si>
  <si>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</si>
  <si>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</si>
  <si>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</si>
  <si>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</si>
  <si>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</si>
  <si>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</si>
  <si>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</si>
  <si>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</si>
  <si>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</si>
  <si>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</si>
  <si>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</si>
  <si>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</si>
  <si>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</si>
  <si>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</si>
  <si>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</si>
  <si>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</si>
  <si>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</si>
  <si>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</si>
  <si>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</si>
  <si>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</si>
  <si>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</si>
  <si>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</si>
  <si>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</si>
  <si>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</si>
  <si>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</si>
  <si>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</si>
  <si>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</si>
  <si>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</si>
  <si>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</si>
  <si>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</si>
  <si>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</si>
  <si>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</si>
  <si>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</si>
  <si>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</si>
  <si>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</si>
  <si>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</si>
  <si>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</si>
  <si>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</si>
  <si>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</si>
  <si>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</si>
  <si>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</si>
  <si>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</si>
  <si>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</si>
  <si>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</si>
  <si>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</si>
  <si>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</si>
  <si>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</si>
  <si>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</si>
  <si>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</si>
  <si>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</si>
  <si>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</si>
  <si>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</si>
  <si>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</si>
  <si>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</si>
  <si>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</si>
  <si>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</si>
  <si>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</si>
  <si>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</si>
  <si>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</si>
  <si>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</si>
  <si>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</si>
  <si>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</si>
  <si>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</si>
  <si>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</si>
  <si>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</si>
  <si>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</si>
  <si>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</si>
  <si>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</si>
  <si>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</si>
  <si>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</si>
  <si>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</si>
  <si>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</si>
  <si>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</si>
  <si>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</si>
  <si>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</si>
  <si>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</si>
  <si>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</si>
  <si>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</si>
  <si>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</si>
  <si>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</si>
  <si>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</si>
  <si>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</si>
  <si>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</si>
  <si>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</si>
  <si>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</si>
  <si>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</si>
  <si>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</si>
  <si>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</si>
  <si>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</si>
  <si>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</si>
  <si>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</si>
  <si>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</si>
  <si>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</si>
  <si>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</si>
  <si>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</si>
  <si>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</si>
  <si>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</si>
  <si>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</si>
  <si>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</si>
  <si>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</si>
  <si>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</si>
  <si>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</si>
  <si>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</si>
  <si>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SEAP Nulmeting</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</si>
  <si>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</si>
  <si>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</si>
  <si>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</si>
  <si>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</si>
  <si>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</si>
  <si>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</si>
  <si>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</si>
  <si>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</si>
  <si>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</si>
  <si>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</si>
  <si>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</si>
  <si>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</si>
  <si>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</si>
  <si>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</si>
  <si>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</si>
  <si>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</si>
  <si>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</si>
  <si>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</si>
  <si>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Energiebalans Vlaanderen (versie juni 2013)</t>
  </si>
  <si>
    <t>Eenheid</t>
  </si>
  <si>
    <t>K. Jespers, K. Aernouts, Y. Dams</t>
  </si>
  <si>
    <t xml:space="preserve">Inventaris duurzame energie in Vlaanderen 2011, DEEL I: hernieuwbare energie
</t>
  </si>
  <si>
    <t>november 2012</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</si>
  <si>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</si>
  <si>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</si>
  <si>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</si>
  <si>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</si>
  <si>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</si>
  <si>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</si>
  <si>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</si>
  <si>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</si>
  <si>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</si>
  <si>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</si>
  <si>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</si>
  <si>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</si>
  <si>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</si>
  <si>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</si>
  <si>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</si>
  <si>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</si>
  <si>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</si>
  <si>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02 / 553 57 35</t>
  </si>
  <si>
    <t>dirk.smets@dar.vlaanderen.be</t>
  </si>
  <si>
    <t>P. Willems, Lodewijckx J.</t>
  </si>
  <si>
    <t>november 2011</t>
  </si>
  <si>
    <t>SVR-projecties van de bevolking en de huishoudens voor Vlaamse steden en gemeenten, 2009-2030</t>
  </si>
  <si>
    <t>Eandis</t>
  </si>
  <si>
    <t>juni 2013</t>
  </si>
  <si>
    <t>Sander Van Herzeele</t>
  </si>
  <si>
    <t>09 / 263 64 57</t>
  </si>
  <si>
    <t>Sander.VanHerzeele@eandis.be</t>
  </si>
  <si>
    <t>Infrax</t>
  </si>
  <si>
    <t>VEA (juni 2013)</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</si>
  <si>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</si>
  <si>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</si>
  <si>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</si>
  <si>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</si>
  <si>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</si>
  <si>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</si>
  <si>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</si>
  <si>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</si>
  <si>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</si>
  <si>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</si>
  <si>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</si>
  <si>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</si>
  <si>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</si>
  <si>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</si>
  <si>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</si>
  <si>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</si>
  <si>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 xml:space="preserve">Socio-economische enquête 2001 </t>
  </si>
  <si>
    <t>2001</t>
  </si>
  <si>
    <t>VITO</t>
  </si>
  <si>
    <t>Vlaams Milieumaatschappij</t>
  </si>
  <si>
    <t xml:space="preserve">emissiefactoren niet-energiegerelateerde emissies CH4 en N2O voor 2011 uit rekenmodellen VMM </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</si>
  <si>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</si>
  <si>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</si>
  <si>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</si>
  <si>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</si>
  <si>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</si>
  <si>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</si>
  <si>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</si>
  <si>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</si>
  <si>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</si>
  <si>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</si>
  <si>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</si>
  <si>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</si>
  <si>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</si>
  <si>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</si>
  <si>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</si>
  <si>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</si>
  <si>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</si>
  <si>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</si>
  <si>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</si>
  <si>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</si>
  <si>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</si>
  <si>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</si>
  <si>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</si>
  <si>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</si>
  <si>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</si>
  <si>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</si>
  <si>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</si>
  <si>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</si>
  <si>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</si>
  <si>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</si>
  <si>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</si>
  <si>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</si>
  <si>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</si>
  <si>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</si>
  <si>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</si>
  <si>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</si>
  <si>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</si>
  <si>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</si>
  <si>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</si>
  <si>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</si>
  <si>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</si>
  <si>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</si>
  <si>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</si>
  <si>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</si>
  <si>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</si>
  <si>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</si>
  <si>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</si>
  <si>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</si>
  <si>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</si>
  <si>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</si>
  <si>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</si>
  <si>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</si>
  <si>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</si>
  <si>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</si>
  <si>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</si>
  <si>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</si>
  <si>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</si>
  <si>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</si>
  <si>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</si>
  <si>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</si>
  <si>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</si>
  <si>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</si>
  <si>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</si>
  <si>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</si>
  <si>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</si>
  <si>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</si>
  <si>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</si>
  <si>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</si>
  <si>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</si>
  <si>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</si>
  <si>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</si>
  <si>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</si>
  <si>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</si>
  <si>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</si>
  <si>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</si>
  <si>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</si>
  <si>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</si>
  <si>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</si>
  <si>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</si>
  <si>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</si>
  <si>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</si>
  <si>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</si>
  <si>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</si>
  <si>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</si>
  <si>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</si>
  <si>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</si>
  <si>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</si>
  <si>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</si>
  <si>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</si>
  <si>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</si>
  <si>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</si>
  <si>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</si>
  <si>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</si>
  <si>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</si>
  <si>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</si>
  <si>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</si>
  <si>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</si>
  <si>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</si>
  <si>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</si>
  <si>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</si>
  <si>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</si>
  <si>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</si>
  <si>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</si>
  <si>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</si>
  <si>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</si>
  <si>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</si>
  <si>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</si>
  <si>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</si>
  <si>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</si>
  <si>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</si>
  <si>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</si>
  <si>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</si>
  <si>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</si>
  <si>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</si>
  <si>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</si>
  <si>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</si>
  <si>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</si>
  <si>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</si>
  <si>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</si>
  <si>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</si>
  <si>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</si>
  <si>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</si>
  <si>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</si>
  <si>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</si>
  <si>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</si>
  <si>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</si>
  <si>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</si>
  <si>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</si>
  <si>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</si>
  <si>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</si>
  <si>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</si>
  <si>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</si>
  <si>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</si>
  <si>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</si>
  <si>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</si>
  <si>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</si>
  <si>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</si>
  <si>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</si>
  <si>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</si>
  <si>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</si>
  <si>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</si>
  <si>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</si>
  <si>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</si>
  <si>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</si>
  <si>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</si>
  <si>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</si>
  <si>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</si>
  <si>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</si>
  <si>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</si>
  <si>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</si>
  <si>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</si>
  <si>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</si>
  <si>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</si>
  <si>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</si>
  <si>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</si>
  <si>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</si>
  <si>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</si>
  <si>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</si>
  <si>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</si>
  <si>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</si>
  <si>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</si>
  <si>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</si>
  <si>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</si>
  <si>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</si>
  <si>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</si>
  <si>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</si>
  <si>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</si>
  <si>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</si>
  <si>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</si>
  <si>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</si>
  <si>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</si>
  <si>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</si>
  <si>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</si>
  <si>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</si>
  <si>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Mestbank (februari 2014)</t>
  </si>
  <si>
    <t>verhouding ha cultuurgrond gemeente/Vlaanderen (%)</t>
  </si>
  <si>
    <t>cultuurgrond (ha)</t>
  </si>
  <si>
    <t>Totale N2O emissies bodem (direct + indirect) en ha cultuurgrond in Vlaanderen</t>
  </si>
  <si>
    <t>Mestbank</t>
  </si>
  <si>
    <t>februari 2014</t>
  </si>
  <si>
    <t>VLM</t>
  </si>
  <si>
    <t>gemeentestatistieken gegevens mestbank</t>
  </si>
  <si>
    <t>kopie van cel B35 of eigen gegevens</t>
  </si>
  <si>
    <t>kopie van cel B27 of eigen gegevens</t>
  </si>
  <si>
    <t>data!A29</t>
  </si>
  <si>
    <t>uitbreiding formule niet-energie gerelateerde emissies landbouw met diercategorie "paarden&amp;pony's" en "ezels"</t>
  </si>
  <si>
    <t>toevoeging diercategorie "paarden&amp;pony's" en "ezels"</t>
  </si>
  <si>
    <t>landbouw!B26</t>
  </si>
  <si>
    <t>De Lijn (2012)</t>
  </si>
  <si>
    <t>Landbouw, bosbouw, visserij</t>
  </si>
  <si>
    <t>OVERIGE NIET-ENERGIEGERELATEERD</t>
  </si>
  <si>
    <t>extra rij voor landbouw (niet meer meegerekend bij tertiaire sector!) en extra kolom voor % hernieuwbare energieproductie</t>
  </si>
  <si>
    <t>SEAP template'!A1</t>
  </si>
  <si>
    <t>industrie (niet-ETS)</t>
  </si>
  <si>
    <t>niet-ETS</t>
  </si>
  <si>
    <t>ETS</t>
  </si>
  <si>
    <t>Bedrijven</t>
  </si>
  <si>
    <t xml:space="preserve">Bedrijven </t>
  </si>
  <si>
    <t>waarvan hernieuwbaar</t>
  </si>
  <si>
    <t>Emissies CO2 / CO2-eq [t]</t>
  </si>
  <si>
    <t>CO2-emissiefactor in  [t/MWh]</t>
  </si>
  <si>
    <t>fossiele brandstoffen</t>
  </si>
  <si>
    <t>hernieuwbare brandstoffen</t>
  </si>
  <si>
    <t>Inventaris 2012'!A13</t>
  </si>
  <si>
    <t>celverwijzing naar rekenblad "eigen vloot" rij 27 in plaats van rij 26 zodat rekening gehouden wordt met aandeel biobrandstof</t>
  </si>
  <si>
    <t>SEAP template'!A17</t>
  </si>
  <si>
    <t>Eigen Warmte Pomp en Zonneboilers Bestaande Bouw</t>
  </si>
  <si>
    <t>ZB</t>
  </si>
  <si>
    <t>WP</t>
  </si>
  <si>
    <t>Eigen gebouwen'!B24</t>
  </si>
  <si>
    <t>verwijzing naar aantal eigen zonneboilers en warmtepompen bestaande gebouwen in rekenblad "data" - deze cijfers mogen overschreven worden!</t>
  </si>
  <si>
    <t>2011_01</t>
  </si>
  <si>
    <t>aanpassing energieconsumptiefactor trams (: 1000)</t>
  </si>
  <si>
    <t>ECF transport '!F66</t>
  </si>
  <si>
    <t>2011_02</t>
  </si>
  <si>
    <r>
      <t>aanpassing formule N57/(N57+O</t>
    </r>
    <r>
      <rPr>
        <strike/>
        <sz val="11"/>
        <color rgb="FFFF0000"/>
        <rFont val="Calibri"/>
        <family val="2"/>
        <scheme val="minor"/>
      </rPr>
      <t>N</t>
    </r>
    <r>
      <rPr>
        <sz val="11"/>
        <color theme="1"/>
        <rFont val="Calibri"/>
        <family val="2"/>
        <scheme val="minor"/>
      </rPr>
      <t>57) =&gt; N57/(N57+O57)</t>
    </r>
  </si>
  <si>
    <t>lokale energieproductie'!C97</t>
  </si>
  <si>
    <t>2011_03</t>
  </si>
  <si>
    <r>
      <t>aantal geïnstalleerd = aantalZB_NB_wonen+aantalZB_NB_wonen_met_kantoor+</t>
    </r>
    <r>
      <rPr>
        <b/>
        <sz val="11"/>
        <color theme="1"/>
        <rFont val="Calibri"/>
        <family val="2"/>
        <scheme val="minor"/>
      </rPr>
      <t>data!B125</t>
    </r>
    <r>
      <rPr>
        <sz val="11"/>
        <color theme="1"/>
        <rFont val="Calibri"/>
        <family val="2"/>
        <scheme val="minor"/>
      </rPr>
      <t xml:space="preserve"> in plaats van data!B119</t>
    </r>
  </si>
  <si>
    <t>huishoudens!B68</t>
  </si>
  <si>
    <r>
      <t>aantal geïnstalleerd=aantalWP_NB_ander+antalWP_NB_ander_met_kantoor+aantalWP_NB_kantoor+aantalWP_NB_school+data!B127</t>
    </r>
    <r>
      <rPr>
        <b/>
        <sz val="11"/>
        <color rgb="FFFF0000"/>
        <rFont val="Calibri"/>
        <family val="2"/>
        <scheme val="minor"/>
      </rPr>
      <t xml:space="preserve"> in plaats van data!B121</t>
    </r>
  </si>
  <si>
    <t>tertiair!B46</t>
  </si>
  <si>
    <r>
      <t xml:space="preserve">61254838 </t>
    </r>
    <r>
      <rPr>
        <u val="singleAccounting"/>
        <sz val="11"/>
        <color theme="1"/>
        <rFont val="Calibri"/>
        <family val="2"/>
        <scheme val="minor"/>
      </rPr>
      <t>are</t>
    </r>
    <r>
      <rPr>
        <sz val="11"/>
        <color theme="1"/>
        <rFont val="Calibri"/>
        <family val="2"/>
        <scheme val="minor"/>
      </rPr>
      <t xml:space="preserve"> cultuurgrond in Vlaanderen in plaats van 133675845 are in België</t>
    </r>
  </si>
  <si>
    <t>are_N2O bodem landbouw'!B5</t>
  </si>
  <si>
    <t>2011_04</t>
  </si>
  <si>
    <t xml:space="preserve">correctie elektriciteitverbruik huishoudens voor PV (aanname: terugdraaiende teller; alle PV &lt;= 10 kWp toegekend aan sector huishoudens) </t>
  </si>
  <si>
    <t>huishoudens!B6</t>
  </si>
  <si>
    <t>bijkomende formule toegevoegd voor berekening warmte productie zonneboilers en warmtepompen sector "eigen gebouwen" (rij B27 en rij B35)</t>
  </si>
  <si>
    <t>Eigen gebouwen'!B27</t>
  </si>
  <si>
    <t>gegevens landbouw Mestbank (februari 2014) in plaats van Statbel</t>
  </si>
  <si>
    <t>data!A1</t>
  </si>
  <si>
    <t>2011_05</t>
  </si>
  <si>
    <t>formaat cellen met NIS-code, post-code en datum aangepast</t>
  </si>
  <si>
    <t>lokale energieproductie'!A1</t>
  </si>
  <si>
    <t>voorbeeld cijfers voor eigen gebouwen verwijderd want zorgt voor verwarring (geeft indruk dat dit gemeente specifieke cijfers zijn)</t>
  </si>
  <si>
    <t>Eigen gebouwen'!A1</t>
  </si>
  <si>
    <t>2011_06</t>
  </si>
  <si>
    <t>rij 14 en rij 15 verwijderd (kopie van rij 12 en 13)</t>
  </si>
  <si>
    <t>INPUT--&gt;'!A14</t>
  </si>
  <si>
    <t>oranje markering in cel B40 verwijderd (warmte/stoom net gekoppeld aan verbranding afval moet gerapporteerd worden onder afvalverbranding)</t>
  </si>
  <si>
    <t>Eigen informatie GS &amp; warmtenet'!B40</t>
  </si>
  <si>
    <t>conversiefactoren transport brandstoffen kg =&gt; MWh toegevoegd</t>
  </si>
  <si>
    <t>Conversiefactoren!A1</t>
  </si>
  <si>
    <t>2011_07</t>
  </si>
  <si>
    <t>VMM (2013)</t>
  </si>
  <si>
    <r>
      <t>sheet met resultaten inventaris voor</t>
    </r>
    <r>
      <rPr>
        <b/>
        <sz val="11"/>
        <color rgb="FF009999"/>
        <rFont val="Calibri"/>
        <family val="2"/>
        <scheme val="minor"/>
      </rPr>
      <t xml:space="preserve"> 2011</t>
    </r>
    <r>
      <rPr>
        <sz val="11"/>
        <color theme="1"/>
        <rFont val="Calibri"/>
        <family val="2"/>
        <scheme val="minor"/>
      </rPr>
      <t>, weergegeven in SEAP template</t>
    </r>
  </si>
  <si>
    <t>Nulmeting 2011</t>
  </si>
  <si>
    <t>SEAP template met inventaris voor 2011</t>
  </si>
  <si>
    <t>Energiebalans Vlaanderen voor 2011 voor sector huishoudens, tertiair, industrie (niet-ETS) en landbouw</t>
  </si>
  <si>
    <t>Bron: N2O-model (VMM, 2013)</t>
  </si>
  <si>
    <t>aantal huishoudens 2011</t>
  </si>
  <si>
    <t>aantal afnemers aardgas 2011</t>
  </si>
  <si>
    <t>aantallen 2011 voor hoofdverwarming</t>
  </si>
  <si>
    <t>aantallen 2011 voor bijverwarming</t>
  </si>
  <si>
    <t>MWh hoofdverw/hh (2011)</t>
  </si>
  <si>
    <t>MWh bijverwarming/hh (2011)</t>
  </si>
  <si>
    <t>VITO Energiebalans Vlaanderen (juni, 2013)</t>
  </si>
  <si>
    <t>Verbruik aardgas en elektriciteit per gemeente en NACE-code voor 2011</t>
  </si>
  <si>
    <t>Verbruik aardgas en elektriciteit per gemeente en NACE-code  voor 2011</t>
  </si>
  <si>
    <t>maart 2013</t>
  </si>
  <si>
    <t xml:space="preserve">Tool Ondersteuning Burgemeestersconvenant - Deel 1: Emission Inventory </t>
  </si>
  <si>
    <t>transport!C38</t>
  </si>
  <si>
    <t>transport!C81</t>
  </si>
  <si>
    <t>transport!D35</t>
  </si>
  <si>
    <t>transport!D78</t>
  </si>
  <si>
    <t>transport!K26</t>
  </si>
  <si>
    <t>E85</t>
  </si>
  <si>
    <t xml:space="preserve"> aanpassing gegevens biobrandstoffen voor 2011 voor particulier vervoer: nu gegevens in kg% ipv l%; dichtheden gewist: A32:E47</t>
  </si>
  <si>
    <t>aanpassing gegevens biobrandstoffen voor 2011 voor openbaar vervoer: nu gegevens in kg% ipv l%; dichtheden gewist: A77:E82</t>
  </si>
  <si>
    <t xml:space="preserve"> aanpassing omzettingsfactoren kg/J naar COPERT-omzettingsfactoren: voor particulier vervoer: D35:36 en D42:D43</t>
  </si>
  <si>
    <t xml:space="preserve"> aanpassing omzettingsfactoren kg/J naar COPERT-omzettingsfactoren: voor openbaar vervoer: D78:D79</t>
  </si>
  <si>
    <t>transport!H6</t>
  </si>
  <si>
    <t xml:space="preserve"> toevoeging brandstoftechnologie E85 aan berekeningen energieverbruik: 15% benzine + 85% bioethanol: H6:H14 en M6:M14 - enkel personenwagens</t>
  </si>
  <si>
    <t>transport!B27</t>
  </si>
  <si>
    <t xml:space="preserve"> update formule zwaar vrachtvervoer: ook benzine nu!: H8, H11, H14</t>
  </si>
  <si>
    <t>transport!H8</t>
  </si>
  <si>
    <t xml:space="preserve"> toevoeging brandstoftechnologie petrol voor zware vrachtwagens aan ECF transport: A70:F72</t>
  </si>
  <si>
    <t>transport!A70</t>
  </si>
  <si>
    <t xml:space="preserve"> toevoeging brandstoftechnologie E85 voor personenwagens aan ECF transport: A67:F69</t>
  </si>
  <si>
    <t xml:space="preserve"> update ECF naar ECF COPERT 2011</t>
  </si>
  <si>
    <t>ECF transport '!A1</t>
  </si>
  <si>
    <t>ECF transport '!A67</t>
  </si>
  <si>
    <t xml:space="preserve"> toevoeging brandstoftechnologie E85 aan verdeelsleutel voertuigkm over brandstoftechnologieën</t>
  </si>
  <si>
    <t xml:space="preserve"> update verdeelsleutel voertuigkm over brandstoftechnologieën B27:K29</t>
  </si>
  <si>
    <t>COPERT</t>
  </si>
  <si>
    <t xml:space="preserve"> Update conversiefactoren transport</t>
  </si>
  <si>
    <t>Conversiefactoren!E28</t>
  </si>
  <si>
    <t>informatie over eigen organisatie zelf invullen; default waardes zonneboilers en warmtepompen kunnen vervangen worden door eigen waardes</t>
  </si>
  <si>
    <t>aanpassing formules die verwijzen naar tabel C en tabel D SEAP template</t>
  </si>
  <si>
    <t>EF ele_warmte'!B4</t>
  </si>
  <si>
    <t>2011_08</t>
  </si>
  <si>
    <t>aanpassing emissiefactoren per diercategorie</t>
  </si>
  <si>
    <t>aanpassing emissies bodem</t>
  </si>
  <si>
    <t>zeevisserij uit Energiebalans Vlaanderen</t>
  </si>
  <si>
    <t>aanpassing ECF bussen (ruraal in plaats van stedelijk)</t>
  </si>
  <si>
    <t>ECF transport '!F64</t>
  </si>
  <si>
    <t>EF N2O_CH4 landbouw'!A1</t>
  </si>
  <si>
    <t>ha_N2O bodem landbouw'!A1</t>
  </si>
  <si>
    <t>E Balans VL '!A1</t>
  </si>
  <si>
    <t>wijziging methodologie wegtransport: opsplitsing voertuigtypes naar zwaar vervoer en licht vervoer. Impact op volgende tabbladen</t>
  </si>
  <si>
    <t>* tabblad "data": input opgesplitst naar twee voertuigtypes</t>
  </si>
  <si>
    <t>data!A73</t>
  </si>
  <si>
    <t>* tabblad "ECF Transport": input opgestplitst naar twee voertuigtypes</t>
  </si>
  <si>
    <t>ECF transport '!A2</t>
  </si>
  <si>
    <t>* tabblad "transport": aanpassing berekeningen naar indeling twee voertuigtypes</t>
  </si>
  <si>
    <t>transport!A1</t>
  </si>
  <si>
    <t>2011_09</t>
  </si>
  <si>
    <t>Index</t>
  </si>
  <si>
    <t>Lichte voertuigen</t>
  </si>
  <si>
    <t>Lichte voertuigen_Genummerde wegen</t>
  </si>
  <si>
    <t>Zware voertuigen</t>
  </si>
  <si>
    <t>Zware voertuigen_Genummerde wegen</t>
  </si>
  <si>
    <t>Lichte voertuigen_Niet-genummerde wegen</t>
  </si>
  <si>
    <t>Zware voertuigen_Niet-genummerde wegen</t>
  </si>
  <si>
    <t>Lichte voertuigen_Snelwegen</t>
  </si>
  <si>
    <t>Zware voertuigen_Snelwegen</t>
  </si>
  <si>
    <t>BUS</t>
  </si>
  <si>
    <t>DIESEL</t>
  </si>
  <si>
    <t>DIESEL HYBRID CS</t>
  </si>
  <si>
    <t>DIESEL HYBRID PHEV</t>
  </si>
  <si>
    <t>ELECTRIC</t>
  </si>
  <si>
    <t>FUEL CELL H2</t>
  </si>
  <si>
    <t>PETROL</t>
  </si>
  <si>
    <t>PETROL HYBRID CS</t>
  </si>
  <si>
    <t>PETROL HYBRID PHEV</t>
  </si>
  <si>
    <t>2011_10</t>
  </si>
  <si>
    <t>Cultuurgrond (ha)</t>
  </si>
  <si>
    <t>2011_11</t>
  </si>
  <si>
    <t>transport!A21</t>
  </si>
  <si>
    <t>transport!A28</t>
  </si>
  <si>
    <t>MOW</t>
  </si>
  <si>
    <t>november 2016</t>
  </si>
  <si>
    <t>departement Mobiliteit en Openbare Werken</t>
  </si>
  <si>
    <t>Veerle Mertens</t>
  </si>
  <si>
    <t>Katrijn Vos</t>
  </si>
  <si>
    <t>Kaat Jespers</t>
  </si>
  <si>
    <t>014 / 33 58 48</t>
  </si>
  <si>
    <t>kaat.jespers@vito.be</t>
  </si>
  <si>
    <t>Ynte Vanderhoydonc</t>
  </si>
  <si>
    <t>03 / 224 96 16</t>
  </si>
  <si>
    <t>ynte.vanderhoydonc@mow.vlaanderen.be</t>
  </si>
  <si>
    <t>016 / 62 98 52</t>
  </si>
  <si>
    <t>veerle.mertens@infrax.be</t>
  </si>
  <si>
    <t xml:space="preserve">02 / 543 73 34 </t>
  </si>
  <si>
    <t>katrijn.vos@vlm.be</t>
  </si>
  <si>
    <t>Caroline De Bosscher</t>
  </si>
  <si>
    <t xml:space="preserve">053 / 72 66 55 </t>
  </si>
  <si>
    <t xml:space="preserve">c.debosscher@vmm.be </t>
  </si>
  <si>
    <t>Wilfrid Degroot</t>
  </si>
  <si>
    <t>015 / 408 791</t>
  </si>
  <si>
    <t>Wilfrid.degroot@delijn.be</t>
  </si>
  <si>
    <t>standaardwaardes in COPERT-tool</t>
  </si>
  <si>
    <t>referentietaak LNE</t>
  </si>
  <si>
    <t>doorrekeningen openbaar vervoer door VITO in kader van referentietaak LNE</t>
  </si>
  <si>
    <t>Marlies Vanhulsel</t>
  </si>
  <si>
    <t>014 / 33 59 52</t>
  </si>
  <si>
    <t>marlies.vanhulsel@vito.be</t>
  </si>
  <si>
    <t>Jaarverslag De Lijn</t>
  </si>
  <si>
    <t>https://www.vlaanderen.be/nl/publicaties/detail/jaarverslag-de-lijn</t>
  </si>
  <si>
    <t>2011_12</t>
  </si>
  <si>
    <t>tabblad industrie: fout in formule C35</t>
  </si>
  <si>
    <t>industrie!C35</t>
  </si>
  <si>
    <t>tabblad SEAP template: switch M33 en N33</t>
  </si>
  <si>
    <t>SEAP template'!M33</t>
  </si>
  <si>
    <t>tabblad openbare verlichting: aanpassing formule cel B8 --&gt; = 0 indien na correctie &lt;0</t>
  </si>
  <si>
    <t>openbare verlichting'!B8</t>
  </si>
  <si>
    <t>tabblad EF ele_warmte: nationale emissiefactor elektriciteit cel B6: 0,208 ---&gt; 0,221 ton CO2 per MWh</t>
  </si>
  <si>
    <t>EF ele_warmte'!A1</t>
  </si>
  <si>
    <t>ton CO2 per MWh</t>
  </si>
  <si>
    <t>https://ec.europa.eu/jrc/en/publication/covenant-mayors-climate-and-energy-default-emission-factors-local-emission-inventories-version-2017</t>
  </si>
  <si>
    <t>JRC</t>
  </si>
  <si>
    <t>2017</t>
  </si>
  <si>
    <t>JRC (2017)</t>
  </si>
  <si>
    <t>Covenant of Mayors for Climate and Energy: default emission factors for local emission inventories (2017)- version 2017</t>
  </si>
  <si>
    <t>Brigitte Koffi, Alessandro K. Cerutti, Marlene Duerr, Andreea Iancu, Albana Kona, Greet Janssens-Maenhout</t>
  </si>
  <si>
    <t>tabblad ECF transport: update cijfers obv doorrekening COPERT 4.11.3 door VMM (feb 2017)</t>
  </si>
  <si>
    <t>tabblad transport: update 'Verdeelsleutel voertuigkm over voertuigtechnologie' obv doorrekening COPERT 4.11.3 door VMM (feb 2017)</t>
  </si>
  <si>
    <t>tabblad transport: update '% Biobrandstoffen' obv doorrekening COPERT 4.11.3 door VMM (feb 2017)</t>
  </si>
  <si>
    <t>juni 2018</t>
  </si>
  <si>
    <t>Aantal zonnecollectoren en warmtepompen per gemeente, indienjaar en functie op basis van EPB aangifte</t>
  </si>
  <si>
    <t>maart 2018</t>
  </si>
  <si>
    <t>Vermogen PV, windturbine en waterkracht per gemeente en per jaar</t>
  </si>
  <si>
    <t>K. Jespers</t>
  </si>
  <si>
    <t>totale netto-elektriciteitsproductie PV en windturbines in Vlaanderen</t>
  </si>
  <si>
    <t>VREG</t>
  </si>
  <si>
    <t>Aantal productie-installaties en geïnstalleerd vermogen per technologie en per gemeente dat in aanmerking komt voor warmtekrachtcertificaten</t>
  </si>
  <si>
    <t>http://www.vreg.be/nl/warmte-krachtkoppeling</t>
  </si>
  <si>
    <t>Aantal productie-installaties en geïnstalleerd vermogen per technologie en per gemeente dat in aanmerking komt voor groenestroomcertificaten</t>
  </si>
  <si>
    <t>http://www.vreg.be/statistieken-groene-stroom</t>
  </si>
  <si>
    <t>2012</t>
  </si>
  <si>
    <t>Ellen Moons</t>
  </si>
  <si>
    <t>02/553 27 52</t>
  </si>
  <si>
    <t>ellen.moons@vea.be</t>
  </si>
  <si>
    <t>Tine Jonckheere</t>
  </si>
  <si>
    <t>09/276 20 84</t>
  </si>
  <si>
    <t>tine.jonckheere@vea.be</t>
  </si>
  <si>
    <t>Lieven Van Lieshout</t>
  </si>
  <si>
    <t>02/553 46 22</t>
  </si>
  <si>
    <t>lieven.vanlieshout@vea.be</t>
  </si>
  <si>
    <t>Heleen Van Hoof</t>
  </si>
  <si>
    <t>02/553 70 95</t>
  </si>
  <si>
    <t>heleen.vanhoof@vea.be</t>
  </si>
  <si>
    <t>aanpassing formule landbouw cel L6 en N6 *(-1)</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</si>
  <si>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</si>
  <si>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</si>
  <si>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</si>
  <si>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</si>
  <si>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</si>
  <si>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</si>
  <si>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niet van toepassing</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</si>
  <si>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</si>
  <si>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geen informatie beschikbaar</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</si>
  <si>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</si>
  <si>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</si>
  <si>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</si>
  <si>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</si>
  <si>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</si>
  <si>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</si>
  <si>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</si>
  <si>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</si>
  <si>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</si>
  <si>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</si>
  <si>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</si>
  <si>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</si>
  <si>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</si>
  <si>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</si>
  <si>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</si>
  <si>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</si>
  <si>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</si>
  <si>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</si>
  <si>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</si>
  <si>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</si>
  <si>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</si>
  <si>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</si>
  <si>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</si>
  <si>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</si>
  <si>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2011_13</t>
  </si>
  <si>
    <t>toevoeging rekenblad betrouwbaarheid</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</si>
  <si>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</si>
  <si>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Geothermische energie</t>
  </si>
  <si>
    <t>zonnethermische energie</t>
  </si>
  <si>
    <t>geothermische energie</t>
  </si>
  <si>
    <t>Gebouwen, installaties/voorzieningen niet toegekend</t>
  </si>
  <si>
    <t>Vervoer niet toegekend</t>
  </si>
  <si>
    <t>Overige niet toegekend</t>
  </si>
  <si>
    <t>Subtotaal overige</t>
  </si>
  <si>
    <t>waarvan niet-hernieuwbaar</t>
  </si>
  <si>
    <t>verbruik aangeleverd door netbeheerders</t>
  </si>
  <si>
    <t>niet toegekend</t>
  </si>
  <si>
    <t>2011_14</t>
  </si>
  <si>
    <t>aanpassing SEAP template --&gt; aanpassing gekoppelde rekenbladen</t>
  </si>
  <si>
    <t>Emissies CO2  [t]</t>
  </si>
  <si>
    <t>Plantaardige olie</t>
  </si>
  <si>
    <t>Zonnethermische energie</t>
  </si>
  <si>
    <t>Andere hernieuwbare energie</t>
  </si>
  <si>
    <t>Hernieuwbare elektriciteitsproductie</t>
  </si>
  <si>
    <t>Fossiele elektriciteitsproductie</t>
  </si>
  <si>
    <r>
      <t>Overige</t>
    </r>
    <r>
      <rPr>
        <b/>
        <i/>
        <sz val="11"/>
        <rFont val="Calibri"/>
        <family val="2"/>
        <scheme val="minor"/>
      </rPr>
      <t xml:space="preserve">  </t>
    </r>
    <r>
      <rPr>
        <b/>
        <sz val="11"/>
        <rFont val="Calibri"/>
        <family val="2"/>
        <scheme val="minor"/>
      </rPr>
      <t xml:space="preserve">                      </t>
    </r>
  </si>
  <si>
    <t xml:space="preserve">emissiefactor elektriciteit (lokaal) </t>
  </si>
  <si>
    <t>[t CO2/MWh]</t>
  </si>
  <si>
    <t>Emissies CO2 [t]</t>
  </si>
  <si>
    <t xml:space="preserve">Andere hernieuwbare energie </t>
  </si>
  <si>
    <t>Hernieuwbare warmteproductie</t>
  </si>
  <si>
    <t>Fossiele warmteproductie</t>
  </si>
  <si>
    <r>
      <t>Overige</t>
    </r>
    <r>
      <rPr>
        <b/>
        <sz val="11"/>
        <rFont val="Calibri"/>
        <family val="2"/>
        <scheme val="minor"/>
      </rPr>
      <t xml:space="preserve">                    </t>
    </r>
  </si>
  <si>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</si>
  <si>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</si>
  <si>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</si>
  <si>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</si>
  <si>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</si>
  <si>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</si>
  <si>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</si>
  <si>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2011_15</t>
  </si>
  <si>
    <t>2011_16</t>
  </si>
  <si>
    <t>verwijderen cijfers voor 2020 in tabblad data</t>
  </si>
  <si>
    <t>aanpassing namen cellen in rekenblad data zodat er geen verwijzing is naar het jaar 2011</t>
  </si>
  <si>
    <t>COPERT 5 standaardwaardes</t>
  </si>
  <si>
    <t>tabblad ECF transport: update cijfers obv doorrekening COPERT 5 door VMM (voorjaar 2020)</t>
  </si>
  <si>
    <t>tabblad transport: update 'Verdeelsleutel voertuigkm over voertuigtechnologie' obv doorrekening COPERT 5 door VMM (voorjaar 2020)</t>
  </si>
  <si>
    <t>tabblad transport: update '% Biobrandstoffen' obv doorrekening COPERT 5 door VMM (voorjaar 2020)</t>
  </si>
  <si>
    <t>tabblad conversiefactoren: update o.b.v. COPERT 5-tool</t>
  </si>
  <si>
    <t>Conversiefactoren!A24</t>
  </si>
  <si>
    <t>gemiddeld verbruik per energiedrager huishoudens (hoofdverwarming, bijverwarming)</t>
  </si>
  <si>
    <t>huishoudens!B54</t>
  </si>
  <si>
    <t>NIET RESIDENTIEEL EPN</t>
  </si>
  <si>
    <t>2011_17</t>
  </si>
  <si>
    <t>EF CH4 per dier</t>
  </si>
  <si>
    <t>Bron: CH4 vee-model  (VMM, januari 2021)</t>
  </si>
  <si>
    <t>Diesel hybride</t>
  </si>
  <si>
    <t>Fuel Cell H2</t>
  </si>
  <si>
    <t>H2</t>
  </si>
  <si>
    <t>Diesel Hybrid PHEV</t>
  </si>
  <si>
    <t>Petrol Hybrid CS</t>
  </si>
  <si>
    <t>Petrol Hybrid PHEV</t>
  </si>
  <si>
    <t>COPERT 5.4</t>
  </si>
  <si>
    <t>verdeling hybride/diesel aangeleverd door De Lijn</t>
  </si>
  <si>
    <t>Jaarverslag van De Lijn 2012</t>
  </si>
  <si>
    <t>Aantal voertuigkm per gemeente en per weg voor 2012</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</si>
  <si>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</si>
  <si>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</si>
  <si>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</si>
  <si>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ECF transport: update cijfers o.b.v. doorrekening COPERT 5.4 door VMM (2021) </t>
  </si>
  <si>
    <t xml:space="preserve">  transport!D6  </t>
  </si>
  <si>
    <t xml:space="preserve">  transport!B51  </t>
  </si>
  <si>
    <t>Data VMM 2020</t>
  </si>
  <si>
    <t>voorjaar 2020</t>
  </si>
  <si>
    <t>"fuel sold" - gerapporteerde brandstofverkopen voor wegtransport voor 2011-2018</t>
  </si>
  <si>
    <t>%verdeling  hoofdverwarming (excl. afnamepunten aardgas - 5% enkel koken; warmtepomp)</t>
  </si>
  <si>
    <t>%verdeling bijverwarming</t>
  </si>
  <si>
    <t>VITO Energiebalans Vlaanderen (januari 2021)</t>
  </si>
  <si>
    <t>kolen HV</t>
  </si>
  <si>
    <t>aardgas HV</t>
  </si>
  <si>
    <t>but/prop</t>
  </si>
  <si>
    <t>elektriciteit HV</t>
  </si>
  <si>
    <t>biomassa</t>
  </si>
  <si>
    <t>verdeling energiedragers Vlaanderen 2011</t>
  </si>
  <si>
    <t>aardgas (excl. 5% afnamepunten aardgas enkel koken)</t>
  </si>
  <si>
    <r>
      <t xml:space="preserve">Deze tool werd ontwikkeld door VITO in opdracht van de Vlaamse Overheid. Deze tool moet steden en gemeenten in Vlaanderen ondersteunen bij de opmaak van een “baseline emission inventory” (BEI) en "monitoring emission inventory" (MEI) zoals gedefinieerd onder het Covenant of Mayors (CoM). Het referentiejaar in deze tool is het </t>
    </r>
    <r>
      <rPr>
        <b/>
        <sz val="11"/>
        <color rgb="FF009999"/>
        <rFont val="Calibri"/>
        <family val="2"/>
        <scheme val="minor"/>
      </rPr>
      <t>jaar 2011</t>
    </r>
    <r>
      <rPr>
        <sz val="11"/>
        <color theme="1"/>
        <rFont val="Calibri"/>
        <family val="2"/>
        <scheme val="minor"/>
      </rPr>
      <t xml:space="preserve">.
</t>
    </r>
  </si>
  <si>
    <t>versie: 2011_18</t>
  </si>
  <si>
    <t>2011_18</t>
  </si>
  <si>
    <t>N2O uit bodem (landbouw): aanpassing totale uitstoot Vlaanderen</t>
  </si>
  <si>
    <t>VITO Energiebalans Vlaanderen (december 2021)</t>
  </si>
  <si>
    <t>update Energiebalans Vlaanderen voor huishoudens, tertiair, landbouw (industrie niet-ETS niet beschikbaar!)</t>
  </si>
  <si>
    <t>Energiebalans Vlaandere</t>
  </si>
  <si>
    <t>december 2021</t>
  </si>
  <si>
    <t>VEKA</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</si>
  <si>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</si>
  <si>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</si>
  <si>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</si>
  <si>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</si>
  <si>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</si>
  <si>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</si>
  <si>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</si>
  <si>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</si>
  <si>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
  </si>
  <si>
    <t>tabblad lokale energieproductie: toevoeging kolom voor vloeibaar gas t.b.v. berekeningen vanaf 2020</t>
  </si>
  <si>
    <t>lokale energieproductie'!X27</t>
  </si>
  <si>
    <t>37015</t>
  </si>
  <si>
    <t>TIELT</t>
  </si>
  <si>
    <t>Paarden&amp;pony's 200 - 600 kg</t>
  </si>
  <si>
    <t>Paarden&amp;pony's &lt; 200 kg</t>
  </si>
  <si>
    <t>vloeibaar gas (MWh)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</si>
</sst>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0.000000"/>
    <numFmt numFmtId="179" formatCode="_-* #,##0.0000\ [$€]_-;\-* #,##0.0000\ [$€]_-;_-* &quot;-&quot;??\ [$€]_-;_-@_-"/>
    <numFmt numFmtId="180" formatCode="0.0%"/>
    <numFmt numFmtId="181" formatCode="_-* #,##0_-;\-* #,##0_-;_-* &quot;-&quot;??_-;_-@_-"/>
  </numFmts>
  <fonts count="134">
    <font>
      <sz val="11"/>
      <color theme="1"/>
      <name val="Calibri"/>
      <family val="2"/>
      <scheme val="minor"/>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strike/>
      <sz val="11"/>
      <color rgb="FFFF0000"/>
      <name val="Calibri"/>
      <family val="2"/>
      <scheme val="minor"/>
    </font>
    <font>
      <u val="singleAccounting"/>
      <sz val="11"/>
      <color theme="1"/>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0"/>
      <color theme="1"/>
      <name val="Arial"/>
      <family val="2"/>
    </font>
    <font>
      <b/>
      <sz val="13"/>
      <color theme="3"/>
      <name val="Arial"/>
      <family val="2"/>
    </font>
    <font>
      <sz val="10"/>
      <color rgb="FF9C6500"/>
      <name val="Arial"/>
      <family val="2"/>
    </font>
    <font>
      <b/>
      <sz val="9"/>
      <name val="Times New Roman"/>
      <family val="1"/>
    </font>
    <font>
      <b/>
      <sz val="12"/>
      <name val="Times New Roman"/>
      <family val="1"/>
    </font>
    <font>
      <sz val="8"/>
      <name val="Helvetica"/>
    </font>
    <font>
      <u/>
      <sz val="11"/>
      <name val="Calibri"/>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u/>
      <sz val="11"/>
      <color rgb="FF0000FF"/>
      <name val="Calibri"/>
      <family val="2"/>
    </font>
    <font>
      <b/>
      <sz val="11"/>
      <color rgb="FFFFFFFF"/>
      <name val="Calibri"/>
      <family val="2"/>
    </font>
    <font>
      <sz val="11"/>
      <color rgb="FF000000"/>
      <name val="Calibri"/>
      <family val="2"/>
    </font>
    <font>
      <sz val="11"/>
      <name val="Calibri"/>
      <family val="2"/>
    </font>
    <font>
      <u/>
      <sz val="11"/>
      <color rgb="FF0000FF"/>
      <name val="Calibri"/>
      <family val="2"/>
    </font>
    <font>
      <b/>
      <sz val="11"/>
      <color rgb="FFFFFFFF"/>
      <name val="Calibri"/>
      <family val="2"/>
    </font>
    <font>
      <sz val="11"/>
      <color rgb="FF000000"/>
      <name val="Calibri"/>
      <family val="2"/>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0099DC"/>
      </patternFill>
    </fill>
    <fill>
      <patternFill patternType="solid">
        <fgColor rgb="FFFFFFFF"/>
      </patternFill>
    </fill>
    <fill>
      <patternFill patternType="solid">
        <fgColor rgb="FFF0F5FF"/>
      </patternFill>
    </fill>
  </fills>
  <borders count="223">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thin">
        <color indexed="8"/>
      </top>
      <bottom style="thin">
        <color indexed="8"/>
      </bottom>
      <diagonal/>
    </border>
    <border>
      <left/>
      <right style="thin">
        <color indexed="64"/>
      </right>
      <top style="thin">
        <color theme="0"/>
      </top>
      <bottom style="thin">
        <color theme="0"/>
      </bottom>
      <diagonal/>
    </border>
    <border>
      <left/>
      <right style="thin">
        <color theme="0"/>
      </right>
      <top/>
      <bottom/>
      <diagonal/>
    </border>
    <border>
      <left/>
      <right style="thin">
        <color theme="0"/>
      </right>
      <top style="thin">
        <color indexed="64"/>
      </top>
      <bottom style="thin">
        <color indexed="64"/>
      </bottom>
      <diagonal/>
    </border>
    <border>
      <left style="thin">
        <color auto="1"/>
      </left>
      <right style="thin">
        <color theme="0" tint="-0.24994659260841701"/>
      </right>
      <top/>
      <bottom style="thin">
        <color theme="0" tint="-0.24994659260841701"/>
      </bottom>
      <diagonal/>
    </border>
    <border>
      <left style="thin">
        <color auto="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style="thin">
        <color auto="1"/>
      </left>
      <right style="thin">
        <color indexed="64"/>
      </right>
      <top style="thin">
        <color theme="0"/>
      </top>
      <bottom/>
      <diagonal/>
    </border>
    <border>
      <left style="thin">
        <color theme="0" tint="-0.24994659260841701"/>
      </left>
      <right/>
      <top style="thin">
        <color theme="0" tint="-0.24994659260841701"/>
      </top>
      <bottom style="thin">
        <color theme="0" tint="-0.24994659260841701"/>
      </bottom>
      <diagonal/>
    </border>
    <border>
      <left/>
      <right style="thick">
        <color indexed="64"/>
      </right>
      <top style="thin">
        <color indexed="64"/>
      </top>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rgb="FFDADCDD"/>
      </left>
      <right style="thin">
        <color rgb="FFDADCDD"/>
      </right>
      <top style="thin">
        <color rgb="FFDADCDD"/>
      </top>
      <bottom style="thin">
        <color rgb="FFDADCDD"/>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39646">
    <xf numFmtId="172" fontId="0" fillId="0" borderId="0"/>
    <xf numFmtId="172" fontId="3" fillId="0" borderId="0" applyNumberFormat="0" applyFill="0" applyBorder="0" applyAlignment="0" applyProtection="0"/>
    <xf numFmtId="172" fontId="4" fillId="0" borderId="0"/>
    <xf numFmtId="172" fontId="9" fillId="0" borderId="0"/>
    <xf numFmtId="172" fontId="9" fillId="0" borderId="0"/>
    <xf numFmtId="172" fontId="15" fillId="0" borderId="0"/>
    <xf numFmtId="4" fontId="25" fillId="5" borderId="20">
      <alignment horizontal="right" vertical="center"/>
    </xf>
    <xf numFmtId="172" fontId="16" fillId="6" borderId="21" applyFont="0" applyBorder="0">
      <alignment vertical="center"/>
    </xf>
    <xf numFmtId="172" fontId="26" fillId="7" borderId="0" applyNumberFormat="0" applyBorder="0" applyAlignment="0" applyProtection="0"/>
    <xf numFmtId="172" fontId="27" fillId="0" borderId="0" applyNumberFormat="0" applyAlignment="0" applyProtection="0"/>
    <xf numFmtId="170" fontId="16" fillId="0" borderId="15">
      <alignment vertical="center"/>
    </xf>
    <xf numFmtId="170" fontId="16" fillId="0" borderId="15">
      <alignment vertical="center"/>
    </xf>
    <xf numFmtId="170" fontId="16" fillId="0" borderId="15">
      <alignment vertical="center"/>
    </xf>
    <xf numFmtId="168" fontId="4" fillId="0" borderId="0" applyFont="0" applyFill="0" applyBorder="0" applyAlignment="0" applyProtection="0"/>
    <xf numFmtId="172" fontId="9" fillId="8" borderId="0" applyNumberFormat="0" applyBorder="0" applyAlignment="0">
      <protection hidden="1"/>
    </xf>
    <xf numFmtId="172" fontId="28" fillId="0" borderId="0" applyNumberFormat="0" applyFont="0" applyAlignment="0"/>
    <xf numFmtId="165" fontId="9" fillId="0" borderId="0" applyFont="0" applyFill="0" applyBorder="0" applyAlignment="0" applyProtection="0"/>
    <xf numFmtId="167" fontId="9" fillId="0" borderId="0" applyFont="0" applyFill="0" applyBorder="0" applyAlignment="0" applyProtection="0"/>
    <xf numFmtId="172" fontId="9" fillId="0" borderId="0" applyFont="0" applyFill="0" applyBorder="0" applyAlignment="0" applyProtection="0"/>
    <xf numFmtId="172" fontId="29" fillId="0" borderId="0" applyNumberFormat="0" applyFill="0" applyBorder="0" applyAlignment="0" applyProtection="0">
      <alignment vertical="top"/>
      <protection locked="0"/>
    </xf>
    <xf numFmtId="173" fontId="22" fillId="8" borderId="15">
      <alignment horizontal="right" vertical="center"/>
    </xf>
    <xf numFmtId="173" fontId="22" fillId="8" borderId="15">
      <alignment horizontal="right" vertical="center"/>
    </xf>
    <xf numFmtId="173" fontId="22" fillId="8" borderId="15">
      <alignment horizontal="right" vertical="center"/>
    </xf>
    <xf numFmtId="173" fontId="30" fillId="9" borderId="15">
      <alignment horizontal="right" vertical="center"/>
    </xf>
    <xf numFmtId="173" fontId="30" fillId="9" borderId="15">
      <alignment horizontal="right" vertical="center"/>
    </xf>
    <xf numFmtId="173" fontId="30" fillId="9" borderId="15">
      <alignment horizontal="right" vertical="center"/>
    </xf>
    <xf numFmtId="169" fontId="9" fillId="0" borderId="0" applyFont="0" applyFill="0" applyBorder="0" applyAlignment="0" applyProtection="0"/>
    <xf numFmtId="172" fontId="9" fillId="10" borderId="0" applyNumberFormat="0" applyFont="0" applyBorder="0" applyAlignment="0"/>
    <xf numFmtId="165" fontId="31" fillId="0" borderId="0" applyFont="0" applyFill="0" applyBorder="0" applyAlignment="0" applyProtection="0"/>
    <xf numFmtId="167" fontId="31" fillId="0" borderId="0" applyFont="0" applyFill="0" applyBorder="0" applyAlignment="0" applyProtection="0"/>
    <xf numFmtId="164" fontId="31" fillId="0" borderId="0" applyFont="0" applyFill="0" applyBorder="0" applyAlignment="0" applyProtection="0"/>
    <xf numFmtId="166" fontId="31" fillId="0" borderId="0" applyFont="0" applyFill="0" applyBorder="0" applyAlignment="0" applyProtection="0"/>
    <xf numFmtId="172" fontId="32" fillId="0" borderId="0"/>
    <xf numFmtId="172" fontId="9" fillId="0" borderId="0"/>
    <xf numFmtId="172" fontId="32" fillId="0" borderId="0"/>
    <xf numFmtId="172" fontId="15" fillId="0" borderId="0"/>
    <xf numFmtId="172" fontId="9" fillId="0" borderId="0"/>
    <xf numFmtId="4" fontId="25" fillId="0" borderId="15" applyFill="0" applyBorder="0" applyProtection="0">
      <alignment horizontal="right" vertical="center"/>
    </xf>
    <xf numFmtId="172" fontId="16" fillId="11" borderId="22" applyProtection="0">
      <alignment vertical="center"/>
    </xf>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172" fontId="9" fillId="0" borderId="0"/>
    <xf numFmtId="172" fontId="33" fillId="1" borderId="23" applyNumberFormat="0" applyProtection="0">
      <alignment horizontal="left" vertical="top"/>
    </xf>
    <xf numFmtId="172" fontId="34" fillId="0" borderId="0"/>
    <xf numFmtId="164" fontId="9" fillId="0" borderId="0" applyFont="0" applyFill="0" applyBorder="0" applyAlignment="0" applyProtection="0"/>
    <xf numFmtId="166" fontId="9" fillId="0" borderId="0" applyFont="0" applyFill="0" applyBorder="0" applyAlignment="0" applyProtection="0"/>
    <xf numFmtId="164" fontId="9" fillId="0" borderId="0" applyFont="0" applyFill="0" applyBorder="0" applyAlignment="0" applyProtection="0"/>
    <xf numFmtId="166" fontId="9" fillId="0" borderId="0" applyFont="0" applyFill="0" applyBorder="0" applyAlignment="0" applyProtection="0"/>
    <xf numFmtId="172" fontId="35" fillId="0" borderId="24">
      <alignment horizontal="left"/>
    </xf>
    <xf numFmtId="9" fontId="4" fillId="0" borderId="0" applyFont="0" applyFill="0" applyBorder="0" applyAlignment="0" applyProtection="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50" fillId="0" borderId="0"/>
    <xf numFmtId="172" fontId="50"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50" fillId="0" borderId="0"/>
    <xf numFmtId="172" fontId="50" fillId="0" borderId="0"/>
    <xf numFmtId="172" fontId="4"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4" fillId="0" borderId="0"/>
    <xf numFmtId="172" fontId="4" fillId="0" borderId="0"/>
    <xf numFmtId="172" fontId="9" fillId="0" borderId="0"/>
    <xf numFmtId="172" fontId="9" fillId="0" borderId="0"/>
    <xf numFmtId="172" fontId="50" fillId="0" borderId="0"/>
    <xf numFmtId="172" fontId="9" fillId="0" borderId="0"/>
    <xf numFmtId="172" fontId="9" fillId="0" borderId="0"/>
    <xf numFmtId="172" fontId="50" fillId="0" borderId="0"/>
    <xf numFmtId="172" fontId="50" fillId="0" borderId="0"/>
    <xf numFmtId="172" fontId="9" fillId="0" borderId="0"/>
    <xf numFmtId="172" fontId="9" fillId="0" borderId="0"/>
    <xf numFmtId="172" fontId="9" fillId="0" borderId="0"/>
    <xf numFmtId="172" fontId="9" fillId="0" borderId="0"/>
    <xf numFmtId="172" fontId="50" fillId="0" borderId="0"/>
    <xf numFmtId="172" fontId="70" fillId="0" borderId="0" applyNumberFormat="0" applyFill="0" applyBorder="0" applyAlignment="0" applyProtection="0">
      <alignment vertical="top"/>
      <protection locked="0"/>
    </xf>
    <xf numFmtId="0" fontId="4" fillId="0" borderId="0"/>
    <xf numFmtId="172" fontId="4" fillId="0" borderId="0"/>
    <xf numFmtId="172" fontId="1" fillId="0" borderId="0" applyNumberFormat="0" applyFill="0" applyBorder="0" applyAlignment="0" applyProtection="0"/>
    <xf numFmtId="172" fontId="2" fillId="0" borderId="1" applyNumberFormat="0" applyFill="0" applyAlignment="0" applyProtection="0"/>
    <xf numFmtId="172" fontId="3" fillId="0" borderId="2" applyNumberFormat="0" applyFill="0" applyAlignment="0" applyProtection="0"/>
    <xf numFmtId="172" fontId="3" fillId="0" borderId="0" applyNumberFormat="0" applyFill="0" applyBorder="0" applyAlignment="0" applyProtection="0"/>
    <xf numFmtId="0" fontId="4" fillId="0" borderId="0"/>
    <xf numFmtId="169" fontId="4" fillId="0" borderId="0" applyFont="0" applyFill="0" applyBorder="0" applyAlignment="0" applyProtection="0"/>
    <xf numFmtId="0" fontId="4" fillId="0" borderId="0"/>
    <xf numFmtId="172" fontId="4" fillId="0" borderId="0"/>
    <xf numFmtId="0" fontId="102" fillId="0" borderId="176" applyNumberFormat="0" applyFill="0" applyAlignment="0" applyProtection="0"/>
    <xf numFmtId="0" fontId="103" fillId="26" borderId="0" applyNumberFormat="0" applyBorder="0" applyAlignment="0" applyProtection="0"/>
    <xf numFmtId="0" fontId="104" fillId="27" borderId="0" applyNumberFormat="0" applyBorder="0" applyAlignment="0" applyProtection="0"/>
    <xf numFmtId="0" fontId="105" fillId="28" borderId="0" applyNumberFormat="0" applyBorder="0" applyAlignment="0" applyProtection="0"/>
    <xf numFmtId="0" fontId="106" fillId="29" borderId="177" applyNumberFormat="0" applyAlignment="0" applyProtection="0"/>
    <xf numFmtId="0" fontId="107" fillId="30" borderId="178" applyNumberFormat="0" applyAlignment="0" applyProtection="0"/>
    <xf numFmtId="0" fontId="108" fillId="30" borderId="177" applyNumberFormat="0" applyAlignment="0" applyProtection="0"/>
    <xf numFmtId="0" fontId="109" fillId="0" borderId="179" applyNumberFormat="0" applyFill="0" applyAlignment="0" applyProtection="0"/>
    <xf numFmtId="0" fontId="38" fillId="31" borderId="180" applyNumberFormat="0" applyAlignment="0" applyProtection="0"/>
    <xf numFmtId="0" fontId="5" fillId="0" borderId="0" applyNumberFormat="0" applyFill="0" applyBorder="0" applyAlignment="0" applyProtection="0"/>
    <xf numFmtId="0" fontId="4" fillId="32" borderId="181" applyNumberFormat="0" applyFont="0" applyAlignment="0" applyProtection="0"/>
    <xf numFmtId="0" fontId="110" fillId="0" borderId="0" applyNumberFormat="0" applyFill="0" applyBorder="0" applyAlignment="0" applyProtection="0"/>
    <xf numFmtId="0" fontId="6" fillId="0" borderId="182" applyNumberFormat="0" applyFill="0" applyAlignment="0" applyProtection="0"/>
    <xf numFmtId="0" fontId="45" fillId="33" borderId="0" applyNumberFormat="0" applyBorder="0" applyAlignment="0" applyProtection="0"/>
    <xf numFmtId="0" fontId="4" fillId="34" borderId="0" applyNumberFormat="0" applyBorder="0" applyAlignment="0" applyProtection="0"/>
    <xf numFmtId="0" fontId="4" fillId="35" borderId="0" applyNumberFormat="0" applyBorder="0" applyAlignment="0" applyProtection="0"/>
    <xf numFmtId="0" fontId="45" fillId="36" borderId="0" applyNumberFormat="0" applyBorder="0" applyAlignment="0" applyProtection="0"/>
    <xf numFmtId="0" fontId="45" fillId="37"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5" fillId="40" borderId="0" applyNumberFormat="0" applyBorder="0" applyAlignment="0" applyProtection="0"/>
    <xf numFmtId="0" fontId="45" fillId="41"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5" fillId="44" borderId="0" applyNumberFormat="0" applyBorder="0" applyAlignment="0" applyProtection="0"/>
    <xf numFmtId="0" fontId="45" fillId="45"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5" fillId="48" borderId="0" applyNumberFormat="0" applyBorder="0" applyAlignment="0" applyProtection="0"/>
    <xf numFmtId="0" fontId="45" fillId="49"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5" fillId="52" borderId="0" applyNumberFormat="0" applyBorder="0" applyAlignment="0" applyProtection="0"/>
    <xf numFmtId="0" fontId="45" fillId="53"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5" fillId="56" borderId="0" applyNumberFormat="0" applyBorder="0" applyAlignment="0" applyProtection="0"/>
    <xf numFmtId="0" fontId="4" fillId="0" borderId="0"/>
    <xf numFmtId="172" fontId="4" fillId="0" borderId="0"/>
    <xf numFmtId="172" fontId="1" fillId="0" borderId="0" applyNumberFormat="0" applyFill="0" applyBorder="0" applyAlignment="0" applyProtection="0"/>
    <xf numFmtId="172" fontId="2" fillId="0" borderId="1" applyNumberFormat="0" applyFill="0" applyAlignment="0" applyProtection="0"/>
    <xf numFmtId="172" fontId="3" fillId="0" borderId="2" applyNumberFormat="0" applyFill="0" applyAlignment="0" applyProtection="0"/>
    <xf numFmtId="172" fontId="3" fillId="0" borderId="0" applyNumberFormat="0" applyFill="0" applyBorder="0" applyAlignment="0" applyProtection="0"/>
    <xf numFmtId="169" fontId="4" fillId="0" borderId="0" applyFont="0" applyFill="0" applyBorder="0" applyAlignment="0" applyProtection="0"/>
    <xf numFmtId="0" fontId="50" fillId="0" borderId="0"/>
    <xf numFmtId="0" fontId="111" fillId="0" borderId="0"/>
    <xf numFmtId="0" fontId="1" fillId="0" borderId="0" applyNumberFormat="0" applyFill="0" applyBorder="0" applyAlignment="0" applyProtection="0"/>
    <xf numFmtId="0" fontId="112" fillId="0" borderId="176" applyNumberFormat="0" applyFill="0" applyAlignment="0" applyProtection="0"/>
    <xf numFmtId="0" fontId="113" fillId="28" borderId="0" applyNumberFormat="0" applyBorder="0" applyAlignment="0" applyProtection="0"/>
    <xf numFmtId="0" fontId="111" fillId="34" borderId="0" applyNumberFormat="0" applyBorder="0" applyAlignment="0" applyProtection="0"/>
    <xf numFmtId="9" fontId="111" fillId="0" borderId="0" applyFont="0" applyFill="0" applyBorder="0" applyAlignment="0" applyProtection="0"/>
    <xf numFmtId="0" fontId="50" fillId="0" borderId="0"/>
    <xf numFmtId="172" fontId="4" fillId="0" borderId="0"/>
    <xf numFmtId="173" fontId="30" fillId="9" borderId="15">
      <alignment horizontal="right" vertical="center"/>
    </xf>
    <xf numFmtId="173" fontId="30" fillId="9" borderId="15">
      <alignment horizontal="right" vertical="center"/>
    </xf>
    <xf numFmtId="173" fontId="30" fillId="9" borderId="15">
      <alignment horizontal="right" vertical="center"/>
    </xf>
    <xf numFmtId="9" fontId="4" fillId="0" borderId="0" applyFont="0" applyFill="0" applyBorder="0" applyAlignment="0" applyProtection="0"/>
    <xf numFmtId="172" fontId="70" fillId="0" borderId="0" applyNumberFormat="0" applyFill="0" applyBorder="0" applyAlignment="0" applyProtection="0">
      <alignment vertical="top"/>
      <protection locked="0"/>
    </xf>
    <xf numFmtId="9" fontId="50" fillId="0" borderId="0" applyFont="0" applyFill="0" applyBorder="0" applyAlignment="0" applyProtection="0"/>
    <xf numFmtId="172" fontId="4" fillId="0" borderId="0"/>
    <xf numFmtId="172" fontId="4" fillId="0" borderId="0"/>
    <xf numFmtId="0" fontId="1" fillId="0" borderId="0" applyNumberFormat="0" applyFill="0" applyBorder="0" applyAlignment="0" applyProtection="0"/>
    <xf numFmtId="0" fontId="2" fillId="0" borderId="1" applyNumberFormat="0" applyFill="0" applyAlignment="0" applyProtection="0"/>
    <xf numFmtId="0" fontId="3" fillId="0" borderId="2" applyNumberFormat="0" applyFill="0" applyAlignment="0" applyProtection="0"/>
    <xf numFmtId="0" fontId="3" fillId="0" borderId="0" applyNumberFormat="0" applyFill="0" applyBorder="0" applyAlignment="0" applyProtection="0"/>
    <xf numFmtId="49" fontId="25" fillId="0" borderId="183" applyNumberFormat="0" applyFont="0" applyFill="0" applyBorder="0" applyProtection="0">
      <alignment horizontal="left" vertical="center" indent="2"/>
    </xf>
    <xf numFmtId="49" fontId="25" fillId="0" borderId="184" applyNumberFormat="0" applyFont="0" applyFill="0" applyBorder="0" applyProtection="0">
      <alignment horizontal="left" vertical="center" indent="5"/>
    </xf>
    <xf numFmtId="4" fontId="114" fillId="0" borderId="13" applyFill="0" applyBorder="0" applyProtection="0">
      <alignment horizontal="right" vertical="center"/>
    </xf>
    <xf numFmtId="0" fontId="115" fillId="0" borderId="0" applyNumberFormat="0" applyFill="0" applyBorder="0" applyAlignment="0" applyProtection="0"/>
    <xf numFmtId="0" fontId="29" fillId="0" borderId="0" applyNumberFormat="0" applyFill="0" applyBorder="0" applyAlignment="0" applyProtection="0">
      <alignment vertical="top"/>
      <protection locked="0"/>
    </xf>
    <xf numFmtId="0" fontId="9" fillId="57" borderId="183"/>
    <xf numFmtId="0" fontId="9" fillId="0" borderId="0"/>
    <xf numFmtId="0" fontId="9" fillId="0" borderId="0"/>
    <xf numFmtId="0" fontId="4" fillId="0" borderId="0"/>
    <xf numFmtId="4" fontId="25" fillId="0" borderId="183" applyFill="0" applyBorder="0" applyProtection="0">
      <alignment horizontal="right" vertical="center"/>
    </xf>
    <xf numFmtId="49" fontId="114" fillId="0" borderId="183" applyNumberFormat="0" applyFill="0" applyBorder="0" applyProtection="0">
      <alignment horizontal="left" vertical="center"/>
    </xf>
    <xf numFmtId="0" fontId="25" fillId="0" borderId="183" applyNumberFormat="0" applyFill="0" applyAlignment="0" applyProtection="0"/>
    <xf numFmtId="0" fontId="116" fillId="58" borderId="0" applyNumberFormat="0" applyFont="0" applyBorder="0" applyAlignment="0" applyProtection="0"/>
    <xf numFmtId="4" fontId="9" fillId="0" borderId="0"/>
    <xf numFmtId="177" fontId="25" fillId="59" borderId="183" applyNumberFormat="0" applyFont="0" applyBorder="0" applyAlignment="0" applyProtection="0">
      <alignment horizontal="right" vertical="center"/>
    </xf>
    <xf numFmtId="0" fontId="50" fillId="0" borderId="0"/>
    <xf numFmtId="0" fontId="9" fillId="0" borderId="0"/>
    <xf numFmtId="4" fontId="9" fillId="0" borderId="0"/>
    <xf numFmtId="0" fontId="50" fillId="0" borderId="0"/>
    <xf numFmtId="0" fontId="9" fillId="0" borderId="0"/>
    <xf numFmtId="0" fontId="9" fillId="0" borderId="0"/>
    <xf numFmtId="0" fontId="9" fillId="0" borderId="0"/>
    <xf numFmtId="0" fontId="9" fillId="0" borderId="0"/>
    <xf numFmtId="0" fontId="9" fillId="0" borderId="0"/>
    <xf numFmtId="0" fontId="9" fillId="0" borderId="0"/>
    <xf numFmtId="0" fontId="25" fillId="0" borderId="0"/>
    <xf numFmtId="170" fontId="16" fillId="0" borderId="183">
      <alignment vertical="center"/>
    </xf>
    <xf numFmtId="170" fontId="16" fillId="0" borderId="183">
      <alignment vertical="center"/>
    </xf>
    <xf numFmtId="170" fontId="16" fillId="0" borderId="183">
      <alignment vertical="center"/>
    </xf>
    <xf numFmtId="173" fontId="22" fillId="8" borderId="183">
      <alignment horizontal="right" vertical="center"/>
    </xf>
    <xf numFmtId="173" fontId="22" fillId="8" borderId="183">
      <alignment horizontal="right" vertical="center"/>
    </xf>
    <xf numFmtId="173" fontId="22" fillId="8"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0" fontId="4" fillId="0" borderId="0"/>
    <xf numFmtId="172" fontId="33" fillId="1" borderId="188" applyNumberFormat="0" applyProtection="0">
      <alignment horizontal="left" vertical="top"/>
    </xf>
    <xf numFmtId="0" fontId="4" fillId="0" borderId="0"/>
    <xf numFmtId="0" fontId="4" fillId="0" borderId="0"/>
    <xf numFmtId="0" fontId="4" fillId="0" borderId="0"/>
    <xf numFmtId="0" fontId="4" fillId="0" borderId="0"/>
    <xf numFmtId="173" fontId="22" fillId="8" borderId="183">
      <alignment horizontal="right" vertical="center"/>
    </xf>
    <xf numFmtId="170" fontId="16" fillId="0" borderId="209">
      <alignment vertical="center"/>
    </xf>
    <xf numFmtId="49" fontId="25" fillId="0" borderId="209" applyNumberFormat="0" applyFont="0" applyFill="0" applyBorder="0" applyProtection="0">
      <alignment horizontal="left" vertical="center" indent="2"/>
    </xf>
    <xf numFmtId="173" fontId="22" fillId="8" borderId="215">
      <alignment horizontal="right" vertical="center"/>
    </xf>
    <xf numFmtId="173" fontId="30" fillId="9" borderId="211">
      <alignment horizontal="right" vertical="center"/>
    </xf>
    <xf numFmtId="0" fontId="45" fillId="52" borderId="0" applyNumberFormat="0" applyBorder="0" applyAlignment="0" applyProtection="0"/>
    <xf numFmtId="0" fontId="105" fillId="28" borderId="0" applyNumberFormat="0" applyBorder="0" applyAlignment="0" applyProtection="0"/>
    <xf numFmtId="4" fontId="25" fillId="0" borderId="183" applyFill="0" applyBorder="0" applyProtection="0">
      <alignment horizontal="right" vertical="center"/>
    </xf>
    <xf numFmtId="173" fontId="30" fillId="9" borderId="183">
      <alignment horizontal="right" vertical="center"/>
    </xf>
    <xf numFmtId="173" fontId="30" fillId="9" borderId="183">
      <alignment horizontal="right" vertical="center"/>
    </xf>
    <xf numFmtId="173" fontId="22" fillId="8" borderId="209">
      <alignment horizontal="right" vertical="center"/>
    </xf>
    <xf numFmtId="49" fontId="25" fillId="0" borderId="211" applyNumberFormat="0" applyFont="0" applyFill="0" applyBorder="0" applyProtection="0">
      <alignment horizontal="left" vertical="center" indent="2"/>
    </xf>
    <xf numFmtId="49" fontId="114" fillId="0" borderId="211" applyNumberFormat="0" applyFill="0" applyBorder="0" applyProtection="0">
      <alignment horizontal="left" vertical="center"/>
    </xf>
    <xf numFmtId="49" fontId="25" fillId="0" borderId="209" applyNumberFormat="0" applyFont="0" applyFill="0" applyBorder="0" applyProtection="0">
      <alignment horizontal="left" vertical="center" indent="2"/>
    </xf>
    <xf numFmtId="173" fontId="30" fillId="9" borderId="215">
      <alignment horizontal="right" vertical="center"/>
    </xf>
    <xf numFmtId="172" fontId="33" fillId="1" borderId="212" applyNumberFormat="0" applyProtection="0">
      <alignment horizontal="left" vertical="top"/>
    </xf>
    <xf numFmtId="173" fontId="30" fillId="9" borderId="209">
      <alignment horizontal="right" vertical="center"/>
    </xf>
    <xf numFmtId="173" fontId="22" fillId="8" borderId="215">
      <alignment horizontal="righ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11">
      <alignment horizontal="right" vertical="center"/>
    </xf>
    <xf numFmtId="4" fontId="25" fillId="0" borderId="211" applyFill="0" applyBorder="0" applyProtection="0">
      <alignment horizontal="right" vertical="center"/>
    </xf>
    <xf numFmtId="173" fontId="30" fillId="9" borderId="215">
      <alignment horizontal="right" vertical="center"/>
    </xf>
    <xf numFmtId="173" fontId="22" fillId="8" borderId="215">
      <alignment horizontal="right" vertical="center"/>
    </xf>
    <xf numFmtId="172" fontId="33" fillId="1" borderId="207" applyNumberFormat="0" applyProtection="0">
      <alignment horizontal="left" vertical="top"/>
    </xf>
    <xf numFmtId="173" fontId="22" fillId="8" borderId="213">
      <alignment horizontal="right" vertical="center"/>
    </xf>
    <xf numFmtId="173" fontId="30" fillId="9" borderId="213">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1">
      <alignment horizontal="right" vertical="center"/>
    </xf>
    <xf numFmtId="172" fontId="33" fillId="1" borderId="212" applyNumberFormat="0" applyProtection="0">
      <alignment horizontal="left" vertical="top"/>
    </xf>
    <xf numFmtId="173" fontId="30" fillId="9" borderId="215">
      <alignment horizontal="right" vertical="center"/>
    </xf>
    <xf numFmtId="0" fontId="25" fillId="0" borderId="209" applyNumberFormat="0" applyFill="0" applyAlignment="0" applyProtection="0"/>
    <xf numFmtId="177" fontId="25" fillId="59" borderId="211" applyNumberFormat="0" applyFont="0" applyBorder="0" applyAlignment="0" applyProtection="0">
      <alignment horizontal="right" vertical="center"/>
    </xf>
    <xf numFmtId="173" fontId="22" fillId="8" borderId="215">
      <alignment horizontal="right" vertical="center"/>
    </xf>
    <xf numFmtId="173" fontId="30" fillId="9" borderId="211">
      <alignment horizontal="right" vertical="center"/>
    </xf>
    <xf numFmtId="173" fontId="22" fillId="8" borderId="215">
      <alignment horizontal="right" vertical="center"/>
    </xf>
    <xf numFmtId="173" fontId="30" fillId="9" borderId="211">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3">
      <alignment horizontal="right" vertical="center"/>
    </xf>
    <xf numFmtId="172" fontId="33" fillId="1" borderId="208" applyNumberFormat="0" applyProtection="0">
      <alignment horizontal="left" vertical="top"/>
    </xf>
    <xf numFmtId="173" fontId="30" fillId="9" borderId="211">
      <alignment horizontal="right" vertical="center"/>
    </xf>
    <xf numFmtId="173" fontId="30" fillId="9" borderId="209">
      <alignment horizontal="right" vertical="center"/>
    </xf>
    <xf numFmtId="170" fontId="16" fillId="0" borderId="209">
      <alignment vertical="center"/>
    </xf>
    <xf numFmtId="173" fontId="30" fillId="9" borderId="211">
      <alignment horizontal="right" vertical="center"/>
    </xf>
    <xf numFmtId="170" fontId="16" fillId="0" borderId="211">
      <alignment vertical="center"/>
    </xf>
    <xf numFmtId="173" fontId="22" fillId="8" borderId="211">
      <alignment horizontal="right" vertical="center"/>
    </xf>
    <xf numFmtId="173" fontId="22" fillId="8" borderId="183">
      <alignment horizontal="right" vertical="center"/>
    </xf>
    <xf numFmtId="170" fontId="16" fillId="0" borderId="183">
      <alignment vertical="center"/>
    </xf>
    <xf numFmtId="173" fontId="22" fillId="8" borderId="183">
      <alignment horizontal="right" vertical="center"/>
    </xf>
    <xf numFmtId="0" fontId="45" fillId="40" borderId="0" applyNumberFormat="0" applyBorder="0" applyAlignment="0" applyProtection="0"/>
    <xf numFmtId="0" fontId="45" fillId="36" borderId="0" applyNumberFormat="0" applyBorder="0" applyAlignment="0" applyProtection="0"/>
    <xf numFmtId="0" fontId="25" fillId="0" borderId="209" applyNumberFormat="0" applyFill="0" applyAlignment="0" applyProtection="0"/>
    <xf numFmtId="173" fontId="30" fillId="9" borderId="183">
      <alignment horizontal="right" vertical="center"/>
    </xf>
    <xf numFmtId="170" fontId="16" fillId="0" borderId="211">
      <alignment vertical="center"/>
    </xf>
    <xf numFmtId="4" fontId="25" fillId="0" borderId="206" applyFill="0" applyBorder="0" applyProtection="0">
      <alignment horizontal="right" vertical="center"/>
    </xf>
    <xf numFmtId="172" fontId="33" fillId="1" borderId="210" applyNumberFormat="0" applyProtection="0">
      <alignment horizontal="left" vertical="top"/>
    </xf>
    <xf numFmtId="173" fontId="22" fillId="8" borderId="211">
      <alignment horizontal="right" vertical="center"/>
    </xf>
    <xf numFmtId="177" fontId="25" fillId="59" borderId="206" applyNumberFormat="0" applyFont="0" applyBorder="0" applyAlignment="0" applyProtection="0">
      <alignment horizontal="right" vertical="center"/>
    </xf>
    <xf numFmtId="173" fontId="30" fillId="9" borderId="209">
      <alignment horizontal="right" vertical="center"/>
    </xf>
    <xf numFmtId="49" fontId="25" fillId="0" borderId="206" applyNumberFormat="0" applyFont="0" applyFill="0" applyBorder="0" applyProtection="0">
      <alignment horizontal="left" vertical="center" indent="2"/>
    </xf>
    <xf numFmtId="173" fontId="30" fillId="9" borderId="183">
      <alignment horizontal="right" vertical="center"/>
    </xf>
    <xf numFmtId="173" fontId="22" fillId="8" borderId="209">
      <alignment horizontal="right" vertical="center"/>
    </xf>
    <xf numFmtId="173" fontId="30" fillId="9" borderId="211">
      <alignment horizontal="right" vertical="center"/>
    </xf>
    <xf numFmtId="173" fontId="30" fillId="9" borderId="183">
      <alignment horizontal="right" vertical="center"/>
    </xf>
    <xf numFmtId="173" fontId="30" fillId="9" borderId="183">
      <alignment horizontal="right" vertical="center"/>
    </xf>
    <xf numFmtId="0" fontId="25" fillId="0" borderId="206" applyNumberFormat="0" applyFill="0" applyAlignment="0" applyProtection="0"/>
    <xf numFmtId="173" fontId="30" fillId="9" borderId="213">
      <alignment horizontal="right" vertical="center"/>
    </xf>
    <xf numFmtId="172" fontId="33" fillId="1" borderId="210" applyNumberFormat="0" applyProtection="0">
      <alignment horizontal="left" vertical="top"/>
    </xf>
    <xf numFmtId="49" fontId="25" fillId="0" borderId="209" applyNumberFormat="0" applyFont="0" applyFill="0" applyBorder="0" applyProtection="0">
      <alignment horizontal="left" vertical="center" indent="2"/>
    </xf>
    <xf numFmtId="170" fontId="16" fillId="0" borderId="183">
      <alignment vertical="center"/>
    </xf>
    <xf numFmtId="172" fontId="33" fillId="1" borderId="188" applyNumberFormat="0" applyProtection="0">
      <alignment horizontal="left" vertical="top"/>
    </xf>
    <xf numFmtId="49" fontId="114" fillId="0" borderId="209" applyNumberFormat="0" applyFill="0" applyBorder="0" applyProtection="0">
      <alignment horizontal="left" vertical="center"/>
    </xf>
    <xf numFmtId="0" fontId="25" fillId="0" borderId="211" applyNumberFormat="0" applyFill="0" applyAlignment="0" applyProtection="0"/>
    <xf numFmtId="0" fontId="25" fillId="0" borderId="211" applyNumberFormat="0" applyFill="0" applyAlignment="0" applyProtection="0"/>
    <xf numFmtId="170" fontId="16" fillId="0" borderId="211">
      <alignment vertical="center"/>
    </xf>
    <xf numFmtId="4" fontId="25" fillId="0" borderId="209" applyFill="0" applyBorder="0" applyProtection="0">
      <alignment horizontal="right" vertical="center"/>
    </xf>
    <xf numFmtId="167" fontId="4" fillId="0" borderId="0" applyFont="0" applyFill="0" applyBorder="0" applyAlignment="0" applyProtection="0"/>
    <xf numFmtId="177" fontId="25" fillId="59" borderId="209" applyNumberFormat="0" applyFont="0" applyBorder="0" applyAlignment="0" applyProtection="0">
      <alignment horizontal="right" vertical="center"/>
    </xf>
    <xf numFmtId="170" fontId="16" fillId="0" borderId="211">
      <alignment vertical="center"/>
    </xf>
    <xf numFmtId="170" fontId="16" fillId="0" borderId="183">
      <alignment vertical="center"/>
    </xf>
    <xf numFmtId="172" fontId="33" fillId="1" borderId="208" applyNumberFormat="0" applyProtection="0">
      <alignment horizontal="left" vertical="top"/>
    </xf>
    <xf numFmtId="173" fontId="30" fillId="9" borderId="209">
      <alignment horizontal="right" vertical="center"/>
    </xf>
    <xf numFmtId="49" fontId="114" fillId="0" borderId="206" applyNumberFormat="0" applyFill="0" applyBorder="0" applyProtection="0">
      <alignment horizontal="left" vertical="center"/>
    </xf>
    <xf numFmtId="172" fontId="33" fillId="1" borderId="208" applyNumberFormat="0" applyProtection="0">
      <alignment horizontal="left" vertical="top"/>
    </xf>
    <xf numFmtId="0" fontId="25" fillId="0" borderId="213" applyNumberFormat="0" applyFill="0" applyAlignment="0" applyProtection="0"/>
    <xf numFmtId="170" fontId="16" fillId="0" borderId="209">
      <alignment vertical="center"/>
    </xf>
    <xf numFmtId="173" fontId="30" fillId="9" borderId="215">
      <alignment horizontal="right" vertical="center"/>
    </xf>
    <xf numFmtId="173" fontId="30" fillId="9" borderId="213">
      <alignment horizontal="right" vertical="center"/>
    </xf>
    <xf numFmtId="173" fontId="22" fillId="8" borderId="209">
      <alignment horizontal="right" vertical="center"/>
    </xf>
    <xf numFmtId="0" fontId="45" fillId="44" borderId="0" applyNumberFormat="0" applyBorder="0" applyAlignment="0" applyProtection="0"/>
    <xf numFmtId="0" fontId="45" fillId="56" borderId="0" applyNumberFormat="0" applyBorder="0" applyAlignment="0" applyProtection="0"/>
    <xf numFmtId="0" fontId="45" fillId="48" borderId="0" applyNumberFormat="0" applyBorder="0" applyAlignment="0" applyProtection="0"/>
    <xf numFmtId="170" fontId="16" fillId="0" borderId="211">
      <alignment vertical="center"/>
    </xf>
    <xf numFmtId="173" fontId="30" fillId="9" borderId="215">
      <alignment horizontal="right" vertical="center"/>
    </xf>
    <xf numFmtId="49" fontId="25" fillId="0" borderId="211" applyNumberFormat="0" applyFont="0" applyFill="0" applyBorder="0" applyProtection="0">
      <alignment horizontal="left" vertical="center" indent="2"/>
    </xf>
    <xf numFmtId="170" fontId="16" fillId="0" borderId="209">
      <alignment vertical="center"/>
    </xf>
    <xf numFmtId="172" fontId="4" fillId="0" borderId="0"/>
    <xf numFmtId="4" fontId="25" fillId="0" borderId="209" applyFill="0" applyBorder="0" applyProtection="0">
      <alignment horizontal="right" vertical="center"/>
    </xf>
    <xf numFmtId="173" fontId="30" fillId="9" borderId="209">
      <alignment horizontal="right" vertical="center"/>
    </xf>
    <xf numFmtId="173" fontId="30" fillId="9" borderId="209">
      <alignment horizontal="right" vertical="center"/>
    </xf>
    <xf numFmtId="177" fontId="25" fillId="59" borderId="209" applyNumberFormat="0" applyFont="0" applyBorder="0" applyAlignment="0" applyProtection="0">
      <alignment horizontal="right" vertical="center"/>
    </xf>
    <xf numFmtId="49" fontId="114" fillId="0" borderId="213" applyNumberFormat="0" applyFill="0" applyBorder="0" applyProtection="0">
      <alignment horizontal="lef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2" applyNumberFormat="0" applyProtection="0">
      <alignment horizontal="left" vertical="top"/>
    </xf>
    <xf numFmtId="170" fontId="16" fillId="0" borderId="206">
      <alignment vertical="center"/>
    </xf>
    <xf numFmtId="170" fontId="16" fillId="0" borderId="206">
      <alignment vertical="center"/>
    </xf>
    <xf numFmtId="170" fontId="16" fillId="0" borderId="206">
      <alignment vertical="center"/>
    </xf>
    <xf numFmtId="173" fontId="22" fillId="8" borderId="206">
      <alignment horizontal="right" vertical="center"/>
    </xf>
    <xf numFmtId="173" fontId="22" fillId="8" borderId="206">
      <alignment horizontal="right" vertical="center"/>
    </xf>
    <xf numFmtId="173" fontId="22" fillId="8" borderId="206">
      <alignment horizontal="right" vertical="center"/>
    </xf>
    <xf numFmtId="173" fontId="30" fillId="9" borderId="206">
      <alignment horizontal="right" vertical="center"/>
    </xf>
    <xf numFmtId="173" fontId="30" fillId="9" borderId="206">
      <alignment horizontal="right" vertical="center"/>
    </xf>
    <xf numFmtId="173" fontId="30" fillId="9" borderId="206">
      <alignment horizontal="right" vertical="center"/>
    </xf>
    <xf numFmtId="173" fontId="30" fillId="9" borderId="206">
      <alignment horizontal="right" vertical="center"/>
    </xf>
    <xf numFmtId="173" fontId="30" fillId="9" borderId="206">
      <alignment horizontal="right" vertical="center"/>
    </xf>
    <xf numFmtId="173" fontId="30" fillId="9" borderId="206">
      <alignment horizontal="right" vertical="center"/>
    </xf>
    <xf numFmtId="170" fontId="16" fillId="0" borderId="213">
      <alignment vertical="center"/>
    </xf>
    <xf numFmtId="49" fontId="25" fillId="0" borderId="206" applyNumberFormat="0" applyFont="0" applyFill="0" applyBorder="0" applyProtection="0">
      <alignment horizontal="left" vertical="center" indent="2"/>
    </xf>
    <xf numFmtId="0" fontId="25" fillId="0" borderId="206" applyNumberFormat="0" applyFill="0" applyAlignment="0" applyProtection="0"/>
    <xf numFmtId="173" fontId="30" fillId="9" borderId="206">
      <alignment horizontal="right" vertical="center"/>
    </xf>
    <xf numFmtId="49" fontId="114" fillId="0" borderId="206" applyNumberFormat="0" applyFill="0" applyBorder="0" applyProtection="0">
      <alignment horizontal="left" vertical="center"/>
    </xf>
    <xf numFmtId="173" fontId="22" fillId="8" borderId="206">
      <alignment horizontal="right" vertical="center"/>
    </xf>
    <xf numFmtId="4" fontId="25" fillId="0" borderId="206" applyFill="0" applyBorder="0" applyProtection="0">
      <alignment horizontal="right" vertical="center"/>
    </xf>
    <xf numFmtId="173" fontId="22" fillId="8" borderId="206">
      <alignment horizontal="right" vertical="center"/>
    </xf>
    <xf numFmtId="170" fontId="16" fillId="0" borderId="206">
      <alignment vertical="center"/>
    </xf>
    <xf numFmtId="177" fontId="25" fillId="59" borderId="206" applyNumberFormat="0" applyFont="0" applyBorder="0" applyAlignment="0" applyProtection="0">
      <alignment horizontal="right" vertical="center"/>
    </xf>
    <xf numFmtId="170" fontId="16" fillId="0" borderId="206">
      <alignment vertical="center"/>
    </xf>
    <xf numFmtId="170" fontId="16" fillId="0" borderId="206">
      <alignment vertical="center"/>
    </xf>
    <xf numFmtId="173" fontId="22" fillId="8" borderId="206">
      <alignment horizontal="right" vertical="center"/>
    </xf>
    <xf numFmtId="173" fontId="30" fillId="9" borderId="206">
      <alignment horizontal="right" vertical="center"/>
    </xf>
    <xf numFmtId="173" fontId="30" fillId="9" borderId="206">
      <alignment horizontal="right" vertical="center"/>
    </xf>
    <xf numFmtId="173" fontId="30" fillId="9" borderId="206">
      <alignment horizontal="right" vertical="center"/>
    </xf>
    <xf numFmtId="173" fontId="30" fillId="9" borderId="206">
      <alignment horizontal="right" vertical="center"/>
    </xf>
    <xf numFmtId="173" fontId="30" fillId="9" borderId="206">
      <alignment horizontal="right" vertical="center"/>
    </xf>
    <xf numFmtId="172" fontId="33" fillId="1" borderId="188" applyNumberFormat="0" applyProtection="0">
      <alignment horizontal="left" vertical="top"/>
    </xf>
    <xf numFmtId="173" fontId="22" fillId="8" borderId="209">
      <alignment horizontal="right" vertical="center"/>
    </xf>
    <xf numFmtId="49" fontId="114" fillId="0" borderId="209" applyNumberFormat="0" applyFill="0" applyBorder="0" applyProtection="0">
      <alignment horizontal="left" vertical="center"/>
    </xf>
    <xf numFmtId="49" fontId="114" fillId="0" borderId="211" applyNumberFormat="0" applyFill="0" applyBorder="0" applyProtection="0">
      <alignment horizontal="left" vertical="center"/>
    </xf>
    <xf numFmtId="173" fontId="30" fillId="9" borderId="209">
      <alignment horizontal="right" vertical="center"/>
    </xf>
    <xf numFmtId="170" fontId="16" fillId="0" borderId="209">
      <alignment vertical="center"/>
    </xf>
    <xf numFmtId="173" fontId="22" fillId="8" borderId="209">
      <alignment horizontal="right" vertical="center"/>
    </xf>
    <xf numFmtId="172" fontId="33" fillId="1" borderId="210" applyNumberFormat="0" applyProtection="0">
      <alignment horizontal="left" vertical="top"/>
    </xf>
    <xf numFmtId="173" fontId="30" fillId="9" borderId="209">
      <alignment horizontal="right" vertical="center"/>
    </xf>
    <xf numFmtId="0" fontId="25" fillId="0" borderId="209" applyNumberFormat="0" applyFill="0" applyAlignment="0" applyProtection="0"/>
    <xf numFmtId="4" fontId="25" fillId="0" borderId="211" applyFill="0" applyBorder="0" applyProtection="0">
      <alignment horizontal="right" vertical="center"/>
    </xf>
    <xf numFmtId="173" fontId="30" fillId="9" borderId="211">
      <alignment horizontal="right" vertical="center"/>
    </xf>
    <xf numFmtId="172" fontId="33" fillId="1" borderId="207" applyNumberFormat="0" applyProtection="0">
      <alignment horizontal="left" vertical="top"/>
    </xf>
    <xf numFmtId="170" fontId="16" fillId="0" borderId="215">
      <alignment vertical="center"/>
    </xf>
    <xf numFmtId="173" fontId="30" fillId="9" borderId="213">
      <alignment horizontal="right" vertical="center"/>
    </xf>
    <xf numFmtId="49" fontId="25" fillId="0" borderId="209" applyNumberFormat="0" applyFont="0" applyFill="0" applyBorder="0" applyProtection="0">
      <alignment horizontal="left" vertical="center" indent="2"/>
    </xf>
    <xf numFmtId="4" fontId="25" fillId="0" borderId="215" applyFill="0" applyBorder="0" applyProtection="0">
      <alignment horizontal="right" vertical="center"/>
    </xf>
    <xf numFmtId="173" fontId="30" fillId="9" borderId="211">
      <alignment horizontal="right" vertical="center"/>
    </xf>
    <xf numFmtId="4" fontId="25" fillId="0" borderId="183" applyFill="0" applyBorder="0" applyProtection="0">
      <alignment horizontal="right" vertical="center"/>
    </xf>
    <xf numFmtId="177" fontId="25" fillId="59" borderId="183" applyNumberFormat="0" applyFont="0" applyBorder="0" applyAlignment="0" applyProtection="0">
      <alignment horizontal="right" vertical="center"/>
    </xf>
    <xf numFmtId="49" fontId="25" fillId="0" borderId="183" applyNumberFormat="0" applyFont="0" applyFill="0" applyBorder="0" applyProtection="0">
      <alignment horizontal="left" vertical="center" indent="2"/>
    </xf>
    <xf numFmtId="177" fontId="25" fillId="59" borderId="209" applyNumberFormat="0" applyFont="0" applyBorder="0" applyAlignment="0" applyProtection="0">
      <alignment horizontal="right" vertical="center"/>
    </xf>
    <xf numFmtId="4" fontId="25" fillId="0" borderId="209" applyFill="0" applyBorder="0" applyProtection="0">
      <alignment horizontal="right" vertical="center"/>
    </xf>
    <xf numFmtId="0" fontId="25" fillId="0" borderId="183" applyNumberFormat="0" applyFill="0" applyAlignment="0" applyProtection="0"/>
    <xf numFmtId="172" fontId="33" fillId="1" borderId="207" applyNumberFormat="0" applyProtection="0">
      <alignment horizontal="left" vertical="top"/>
    </xf>
    <xf numFmtId="173" fontId="30" fillId="9" borderId="213">
      <alignment horizontal="right" vertical="center"/>
    </xf>
    <xf numFmtId="172" fontId="33" fillId="1" borderId="212" applyNumberFormat="0" applyProtection="0">
      <alignment horizontal="left" vertical="top"/>
    </xf>
    <xf numFmtId="49" fontId="114" fillId="0" borderId="183" applyNumberFormat="0" applyFill="0" applyBorder="0" applyProtection="0">
      <alignment horizontal="left" vertical="center"/>
    </xf>
    <xf numFmtId="173" fontId="30" fillId="9" borderId="215">
      <alignment horizontal="right" vertical="center"/>
    </xf>
    <xf numFmtId="170" fontId="16" fillId="0" borderId="183">
      <alignment vertical="center"/>
    </xf>
    <xf numFmtId="170" fontId="16" fillId="0" borderId="183">
      <alignment vertical="center"/>
    </xf>
    <xf numFmtId="170" fontId="16" fillId="0" borderId="183">
      <alignment vertical="center"/>
    </xf>
    <xf numFmtId="173" fontId="22" fillId="8" borderId="183">
      <alignment horizontal="right" vertical="center"/>
    </xf>
    <xf numFmtId="173" fontId="22" fillId="8" borderId="183">
      <alignment horizontal="right" vertical="center"/>
    </xf>
    <xf numFmtId="173" fontId="22" fillId="8"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49" fontId="25" fillId="0" borderId="183" applyNumberFormat="0" applyFont="0" applyFill="0" applyBorder="0" applyProtection="0">
      <alignment horizontal="left" vertical="center" indent="2"/>
    </xf>
    <xf numFmtId="0" fontId="25" fillId="0" borderId="183" applyNumberFormat="0" applyFill="0" applyAlignment="0" applyProtection="0"/>
    <xf numFmtId="173" fontId="30" fillId="9" borderId="183">
      <alignment horizontal="right" vertical="center"/>
    </xf>
    <xf numFmtId="49" fontId="114" fillId="0" borderId="183" applyNumberFormat="0" applyFill="0" applyBorder="0" applyProtection="0">
      <alignment horizontal="left" vertical="center"/>
    </xf>
    <xf numFmtId="173" fontId="22" fillId="8" borderId="183">
      <alignment horizontal="right" vertical="center"/>
    </xf>
    <xf numFmtId="4" fontId="25" fillId="0" borderId="183" applyFill="0" applyBorder="0" applyProtection="0">
      <alignment horizontal="right" vertical="center"/>
    </xf>
    <xf numFmtId="173" fontId="22" fillId="8" borderId="183">
      <alignment horizontal="right" vertical="center"/>
    </xf>
    <xf numFmtId="170" fontId="16" fillId="0" borderId="183">
      <alignment vertical="center"/>
    </xf>
    <xf numFmtId="177" fontId="25" fillId="59" borderId="183" applyNumberFormat="0" applyFont="0" applyBorder="0" applyAlignment="0" applyProtection="0">
      <alignment horizontal="right" vertical="center"/>
    </xf>
    <xf numFmtId="170" fontId="16" fillId="0" borderId="183">
      <alignment vertical="center"/>
    </xf>
    <xf numFmtId="170" fontId="16" fillId="0" borderId="183">
      <alignment vertical="center"/>
    </xf>
    <xf numFmtId="173" fontId="22" fillId="8"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2" fontId="33" fillId="1" borderId="207" applyNumberFormat="0" applyProtection="0">
      <alignment horizontal="left" vertical="top"/>
    </xf>
    <xf numFmtId="170" fontId="16" fillId="0" borderId="215">
      <alignment vertical="center"/>
    </xf>
    <xf numFmtId="173" fontId="30" fillId="9" borderId="209">
      <alignment horizontal="right" vertical="center"/>
    </xf>
    <xf numFmtId="173" fontId="30" fillId="9" borderId="209">
      <alignment horizontal="right" vertical="center"/>
    </xf>
    <xf numFmtId="49" fontId="25" fillId="0" borderId="211" applyNumberFormat="0" applyFont="0" applyFill="0" applyBorder="0" applyProtection="0">
      <alignment horizontal="left" vertical="center" indent="2"/>
    </xf>
    <xf numFmtId="172" fontId="33" fillId="1" borderId="208" applyNumberFormat="0" applyProtection="0">
      <alignment horizontal="left" vertical="top"/>
    </xf>
    <xf numFmtId="173" fontId="22" fillId="8" borderId="183">
      <alignment horizontal="right" vertical="center"/>
    </xf>
    <xf numFmtId="4" fontId="25" fillId="0" borderId="183" applyFill="0" applyBorder="0" applyProtection="0">
      <alignment horizontal="right" vertical="center"/>
    </xf>
    <xf numFmtId="173" fontId="30" fillId="9" borderId="183">
      <alignment horizontal="right" vertical="center"/>
    </xf>
    <xf numFmtId="173" fontId="30" fillId="9" borderId="183">
      <alignment horizontal="right" vertical="center"/>
    </xf>
    <xf numFmtId="173" fontId="22" fillId="8" borderId="183">
      <alignment horizontal="right" vertical="center"/>
    </xf>
    <xf numFmtId="170" fontId="16" fillId="0" borderId="183">
      <alignment vertical="center"/>
    </xf>
    <xf numFmtId="173" fontId="22" fillId="8"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0" fontId="16" fillId="0" borderId="183">
      <alignment vertical="center"/>
    </xf>
    <xf numFmtId="172" fontId="33" fillId="1" borderId="208" applyNumberFormat="0" applyProtection="0">
      <alignment horizontal="left" vertical="top"/>
    </xf>
    <xf numFmtId="170" fontId="16" fillId="0" borderId="209">
      <alignment vertical="center"/>
    </xf>
    <xf numFmtId="170" fontId="16" fillId="0" borderId="183">
      <alignment vertical="center"/>
    </xf>
    <xf numFmtId="173" fontId="30" fillId="9" borderId="209">
      <alignment horizontal="right" vertical="center"/>
    </xf>
    <xf numFmtId="173" fontId="30" fillId="9" borderId="215">
      <alignment horizontal="right" vertical="center"/>
    </xf>
    <xf numFmtId="173" fontId="30" fillId="9" borderId="209">
      <alignment horizontal="right" vertical="center"/>
    </xf>
    <xf numFmtId="177" fontId="25" fillId="59" borderId="211" applyNumberFormat="0" applyFont="0" applyBorder="0" applyAlignment="0" applyProtection="0">
      <alignment horizontal="right" vertical="center"/>
    </xf>
    <xf numFmtId="173" fontId="30" fillId="9" borderId="211">
      <alignment horizontal="right" vertical="center"/>
    </xf>
    <xf numFmtId="4" fontId="25" fillId="0" borderId="211" applyFill="0" applyBorder="0" applyProtection="0">
      <alignment horizontal="right" vertical="center"/>
    </xf>
    <xf numFmtId="172" fontId="33" fillId="1" borderId="208" applyNumberFormat="0" applyProtection="0">
      <alignment horizontal="left" vertical="top"/>
    </xf>
    <xf numFmtId="4" fontId="25" fillId="0" borderId="213" applyFill="0" applyBorder="0" applyProtection="0">
      <alignment horizontal="right" vertical="center"/>
    </xf>
    <xf numFmtId="49" fontId="25" fillId="0" borderId="209" applyNumberFormat="0" applyFont="0" applyFill="0" applyBorder="0" applyProtection="0">
      <alignment horizontal="left" vertical="center" indent="2"/>
    </xf>
    <xf numFmtId="173" fontId="30" fillId="9" borderId="215">
      <alignment horizontal="right" vertical="center"/>
    </xf>
    <xf numFmtId="173" fontId="22" fillId="8" borderId="213">
      <alignment horizontal="right" vertical="center"/>
    </xf>
    <xf numFmtId="0" fontId="25" fillId="0" borderId="209" applyNumberFormat="0" applyFill="0" applyAlignment="0" applyProtection="0"/>
    <xf numFmtId="172" fontId="33" fillId="1" borderId="210" applyNumberFormat="0" applyProtection="0">
      <alignment horizontal="left" vertical="top"/>
    </xf>
    <xf numFmtId="173" fontId="22" fillId="8" borderId="209">
      <alignment horizontal="right" vertical="center"/>
    </xf>
    <xf numFmtId="173" fontId="30" fillId="9" borderId="209">
      <alignment horizontal="right" vertical="center"/>
    </xf>
    <xf numFmtId="49" fontId="114" fillId="0" borderId="209" applyNumberFormat="0" applyFill="0" applyBorder="0" applyProtection="0">
      <alignment horizontal="left" vertical="center"/>
    </xf>
    <xf numFmtId="173" fontId="30" fillId="9" borderId="209">
      <alignment horizontal="right" vertical="center"/>
    </xf>
    <xf numFmtId="173" fontId="22" fillId="8" borderId="209">
      <alignment horizontal="right" vertical="center"/>
    </xf>
    <xf numFmtId="173" fontId="30" fillId="9" borderId="209">
      <alignment horizontal="right" vertical="center"/>
    </xf>
    <xf numFmtId="49" fontId="114" fillId="0" borderId="209" applyNumberFormat="0" applyFill="0" applyBorder="0" applyProtection="0">
      <alignment horizontal="left" vertical="center"/>
    </xf>
    <xf numFmtId="177" fontId="25" fillId="59" borderId="209" applyNumberFormat="0" applyFont="0" applyBorder="0" applyAlignment="0" applyProtection="0">
      <alignment horizontal="right" vertical="center"/>
    </xf>
    <xf numFmtId="0" fontId="25" fillId="0" borderId="209" applyNumberFormat="0" applyFill="0" applyAlignment="0" applyProtection="0"/>
    <xf numFmtId="170" fontId="16" fillId="0" borderId="209">
      <alignment vertical="center"/>
    </xf>
    <xf numFmtId="173" fontId="22" fillId="8" borderId="211">
      <alignment horizontal="right" vertical="center"/>
    </xf>
    <xf numFmtId="172" fontId="33" fillId="1" borderId="210" applyNumberFormat="0" applyProtection="0">
      <alignment horizontal="left" vertical="top"/>
    </xf>
    <xf numFmtId="173" fontId="22" fillId="8" borderId="209">
      <alignment horizontal="right" vertical="center"/>
    </xf>
    <xf numFmtId="173" fontId="30" fillId="9" borderId="213">
      <alignment horizontal="right" vertical="center"/>
    </xf>
    <xf numFmtId="170" fontId="16" fillId="0" borderId="213">
      <alignment vertical="center"/>
    </xf>
    <xf numFmtId="170" fontId="16" fillId="0" borderId="213">
      <alignment vertical="center"/>
    </xf>
    <xf numFmtId="170" fontId="16" fillId="0" borderId="209">
      <alignmen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09">
      <alignment horizontal="righ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4" fontId="25" fillId="0" borderId="209" applyFill="0" applyBorder="0" applyProtection="0">
      <alignment horizontal="right" vertical="center"/>
    </xf>
    <xf numFmtId="49" fontId="25" fillId="0" borderId="209" applyNumberFormat="0" applyFont="0" applyFill="0" applyBorder="0" applyProtection="0">
      <alignment horizontal="left" vertical="center" indent="2"/>
    </xf>
    <xf numFmtId="0" fontId="25" fillId="0" borderId="209" applyNumberFormat="0" applyFill="0" applyAlignment="0" applyProtection="0"/>
    <xf numFmtId="173" fontId="30" fillId="9" borderId="209">
      <alignment horizontal="right" vertical="center"/>
    </xf>
    <xf numFmtId="49" fontId="114" fillId="0" borderId="209" applyNumberFormat="0" applyFill="0" applyBorder="0" applyProtection="0">
      <alignment horizontal="left" vertical="center"/>
    </xf>
    <xf numFmtId="173" fontId="22" fillId="8" borderId="209">
      <alignment horizontal="right" vertical="center"/>
    </xf>
    <xf numFmtId="4" fontId="25" fillId="0" borderId="209" applyFill="0" applyBorder="0" applyProtection="0">
      <alignment horizontal="right" vertical="center"/>
    </xf>
    <xf numFmtId="173" fontId="22" fillId="8" borderId="209">
      <alignment horizontal="right" vertical="center"/>
    </xf>
    <xf numFmtId="170" fontId="16" fillId="0" borderId="209">
      <alignment vertical="center"/>
    </xf>
    <xf numFmtId="177" fontId="25" fillId="59" borderId="209" applyNumberFormat="0" applyFont="0" applyBorder="0" applyAlignment="0" applyProtection="0">
      <alignment horizontal="right" vertical="center"/>
    </xf>
    <xf numFmtId="170" fontId="16" fillId="0" borderId="209">
      <alignment vertical="center"/>
    </xf>
    <xf numFmtId="170" fontId="16" fillId="0" borderId="209">
      <alignmen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4" fontId="25" fillId="0" borderId="209" applyFill="0" applyBorder="0" applyProtection="0">
      <alignment horizontal="right" vertical="center"/>
    </xf>
    <xf numFmtId="49" fontId="114" fillId="0" borderId="209" applyNumberFormat="0" applyFill="0" applyBorder="0" applyProtection="0">
      <alignment horizontal="left" vertical="center"/>
    </xf>
    <xf numFmtId="4" fontId="25" fillId="0" borderId="209" applyFill="0" applyBorder="0" applyProtection="0">
      <alignment horizontal="right" vertical="center"/>
    </xf>
    <xf numFmtId="49" fontId="25" fillId="0" borderId="209" applyNumberFormat="0" applyFont="0" applyFill="0" applyBorder="0" applyProtection="0">
      <alignment horizontal="left" vertical="center" indent="2"/>
    </xf>
    <xf numFmtId="0" fontId="25" fillId="0" borderId="209" applyNumberFormat="0" applyFill="0" applyAlignment="0" applyProtection="0"/>
    <xf numFmtId="173" fontId="30" fillId="9" borderId="209">
      <alignment horizontal="right" vertical="center"/>
    </xf>
    <xf numFmtId="49" fontId="114" fillId="0" borderId="209" applyNumberFormat="0" applyFill="0" applyBorder="0" applyProtection="0">
      <alignment horizontal="left" vertical="center"/>
    </xf>
    <xf numFmtId="173" fontId="22" fillId="8" borderId="209">
      <alignment horizontal="right" vertical="center"/>
    </xf>
    <xf numFmtId="4" fontId="25" fillId="0" borderId="209" applyFill="0" applyBorder="0" applyProtection="0">
      <alignment horizontal="right" vertical="center"/>
    </xf>
    <xf numFmtId="173" fontId="22" fillId="8" borderId="209">
      <alignment horizontal="right" vertical="center"/>
    </xf>
    <xf numFmtId="170" fontId="16" fillId="0" borderId="209">
      <alignment vertical="center"/>
    </xf>
    <xf numFmtId="177" fontId="25" fillId="59" borderId="209" applyNumberFormat="0" applyFont="0" applyBorder="0" applyAlignment="0" applyProtection="0">
      <alignment horizontal="right" vertical="center"/>
    </xf>
    <xf numFmtId="170" fontId="16" fillId="0" borderId="209">
      <alignment vertical="center"/>
    </xf>
    <xf numFmtId="170" fontId="16" fillId="0" borderId="209">
      <alignmen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0" applyNumberFormat="0" applyProtection="0">
      <alignment horizontal="left" vertical="top"/>
    </xf>
    <xf numFmtId="173" fontId="22" fillId="8" borderId="209">
      <alignment horizontal="right" vertical="center"/>
    </xf>
    <xf numFmtId="4" fontId="25" fillId="0" borderId="209" applyFill="0" applyBorder="0" applyProtection="0">
      <alignment horizontal="right" vertical="center"/>
    </xf>
    <xf numFmtId="173" fontId="30" fillId="9" borderId="209">
      <alignment horizontal="right" vertical="center"/>
    </xf>
    <xf numFmtId="173" fontId="30" fillId="9" borderId="209">
      <alignment horizontal="right" vertical="center"/>
    </xf>
    <xf numFmtId="173" fontId="22" fillId="8" borderId="209">
      <alignment horizontal="right" vertical="center"/>
    </xf>
    <xf numFmtId="170" fontId="16" fillId="0" borderId="209">
      <alignment vertical="center"/>
    </xf>
    <xf numFmtId="173" fontId="22" fillId="8" borderId="209">
      <alignment horizontal="right" vertical="center"/>
    </xf>
    <xf numFmtId="173" fontId="30" fillId="9" borderId="209">
      <alignment horizontal="right" vertical="center"/>
    </xf>
    <xf numFmtId="4" fontId="25" fillId="0" borderId="209" applyFill="0" applyBorder="0" applyProtection="0">
      <alignment horizontal="right" vertical="center"/>
    </xf>
    <xf numFmtId="177" fontId="25" fillId="59" borderId="209" applyNumberFormat="0" applyFont="0" applyBorder="0" applyAlignment="0" applyProtection="0">
      <alignment horizontal="right" vertical="center"/>
    </xf>
    <xf numFmtId="49" fontId="25" fillId="0" borderId="209" applyNumberFormat="0" applyFont="0" applyFill="0" applyBorder="0" applyProtection="0">
      <alignment horizontal="left" vertical="center" indent="2"/>
    </xf>
    <xf numFmtId="173" fontId="30" fillId="9" borderId="209">
      <alignment horizontal="right" vertical="center"/>
    </xf>
    <xf numFmtId="173" fontId="30" fillId="9" borderId="209">
      <alignment horizontal="right" vertical="center"/>
    </xf>
    <xf numFmtId="173" fontId="30" fillId="9" borderId="209">
      <alignment horizontal="right" vertical="center"/>
    </xf>
    <xf numFmtId="0" fontId="25" fillId="0" borderId="209" applyNumberFormat="0" applyFill="0" applyAlignment="0" applyProtection="0"/>
    <xf numFmtId="170" fontId="16" fillId="0" borderId="209">
      <alignment vertical="center"/>
    </xf>
    <xf numFmtId="49" fontId="25" fillId="0" borderId="213" applyNumberFormat="0" applyFont="0" applyFill="0" applyBorder="0" applyProtection="0">
      <alignment horizontal="left" vertical="center" indent="2"/>
    </xf>
    <xf numFmtId="170" fontId="16" fillId="0" borderId="209">
      <alignment vertical="center"/>
    </xf>
    <xf numFmtId="49" fontId="114" fillId="0" borderId="209" applyNumberFormat="0" applyFill="0" applyBorder="0" applyProtection="0">
      <alignment horizontal="left" vertical="center"/>
    </xf>
    <xf numFmtId="170" fontId="16" fillId="0" borderId="209">
      <alignmen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09">
      <alignment horizontal="righ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49" fontId="25" fillId="0" borderId="209" applyNumberFormat="0" applyFont="0" applyFill="0" applyBorder="0" applyProtection="0">
      <alignment horizontal="left" vertical="center" indent="2"/>
    </xf>
    <xf numFmtId="0" fontId="25" fillId="0" borderId="209" applyNumberFormat="0" applyFill="0" applyAlignment="0" applyProtection="0"/>
    <xf numFmtId="173" fontId="30" fillId="9" borderId="209">
      <alignment horizontal="right" vertical="center"/>
    </xf>
    <xf numFmtId="49" fontId="114" fillId="0" borderId="209" applyNumberFormat="0" applyFill="0" applyBorder="0" applyProtection="0">
      <alignment horizontal="left" vertical="center"/>
    </xf>
    <xf numFmtId="173" fontId="22" fillId="8" borderId="209">
      <alignment horizontal="right" vertical="center"/>
    </xf>
    <xf numFmtId="4" fontId="25" fillId="0" borderId="209" applyFill="0" applyBorder="0" applyProtection="0">
      <alignment horizontal="right" vertical="center"/>
    </xf>
    <xf numFmtId="173" fontId="22" fillId="8" borderId="209">
      <alignment horizontal="right" vertical="center"/>
    </xf>
    <xf numFmtId="170" fontId="16" fillId="0" borderId="209">
      <alignment vertical="center"/>
    </xf>
    <xf numFmtId="177" fontId="25" fillId="59" borderId="209" applyNumberFormat="0" applyFont="0" applyBorder="0" applyAlignment="0" applyProtection="0">
      <alignment horizontal="right" vertical="center"/>
    </xf>
    <xf numFmtId="170" fontId="16" fillId="0" borderId="209">
      <alignment vertical="center"/>
    </xf>
    <xf numFmtId="170" fontId="16" fillId="0" borderId="209">
      <alignmen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0" applyNumberFormat="0" applyProtection="0">
      <alignment horizontal="left" vertical="top"/>
    </xf>
    <xf numFmtId="173" fontId="22" fillId="8" borderId="209">
      <alignment horizontal="right" vertical="center"/>
    </xf>
    <xf numFmtId="4" fontId="25" fillId="0" borderId="209" applyFill="0" applyBorder="0" applyProtection="0">
      <alignment horizontal="right" vertical="center"/>
    </xf>
    <xf numFmtId="173" fontId="30" fillId="9" borderId="209">
      <alignment horizontal="right" vertical="center"/>
    </xf>
    <xf numFmtId="173" fontId="30" fillId="9" borderId="209">
      <alignment horizontal="right" vertical="center"/>
    </xf>
    <xf numFmtId="173" fontId="22" fillId="8" borderId="209">
      <alignment horizontal="right" vertical="center"/>
    </xf>
    <xf numFmtId="170" fontId="16" fillId="0" borderId="209">
      <alignment vertical="center"/>
    </xf>
    <xf numFmtId="173" fontId="22" fillId="8" borderId="209">
      <alignment horizontal="right" vertical="center"/>
    </xf>
    <xf numFmtId="173" fontId="30" fillId="9" borderId="209">
      <alignment horizontal="right" vertical="center"/>
    </xf>
    <xf numFmtId="4" fontId="25" fillId="0" borderId="209" applyFill="0" applyBorder="0" applyProtection="0">
      <alignment horizontal="right" vertical="center"/>
    </xf>
    <xf numFmtId="177" fontId="25" fillId="59" borderId="209" applyNumberFormat="0" applyFont="0" applyBorder="0" applyAlignment="0" applyProtection="0">
      <alignment horizontal="right" vertical="center"/>
    </xf>
    <xf numFmtId="49" fontId="25" fillId="0" borderId="209" applyNumberFormat="0" applyFont="0" applyFill="0" applyBorder="0" applyProtection="0">
      <alignment horizontal="left" vertical="center" indent="2"/>
    </xf>
    <xf numFmtId="173" fontId="30" fillId="9" borderId="209">
      <alignment horizontal="right" vertical="center"/>
    </xf>
    <xf numFmtId="173" fontId="30" fillId="9" borderId="209">
      <alignment horizontal="right" vertical="center"/>
    </xf>
    <xf numFmtId="173" fontId="30" fillId="9" borderId="209">
      <alignment horizontal="right" vertical="center"/>
    </xf>
    <xf numFmtId="0" fontId="25" fillId="0" borderId="209" applyNumberFormat="0" applyFill="0" applyAlignment="0" applyProtection="0"/>
    <xf numFmtId="170" fontId="16" fillId="0" borderId="209">
      <alignment vertical="center"/>
    </xf>
    <xf numFmtId="172" fontId="33" fillId="1" borderId="210" applyNumberFormat="0" applyProtection="0">
      <alignment horizontal="left" vertical="top"/>
    </xf>
    <xf numFmtId="170" fontId="16" fillId="0" borderId="209">
      <alignment vertical="center"/>
    </xf>
    <xf numFmtId="49" fontId="114" fillId="0" borderId="209" applyNumberFormat="0" applyFill="0" applyBorder="0" applyProtection="0">
      <alignment horizontal="left" vertical="center"/>
    </xf>
    <xf numFmtId="170" fontId="16" fillId="0" borderId="209">
      <alignmen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09">
      <alignment horizontal="righ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0" applyNumberFormat="0" applyProtection="0">
      <alignment horizontal="left" vertical="top"/>
    </xf>
    <xf numFmtId="177" fontId="25" fillId="59" borderId="209" applyNumberFormat="0" applyFont="0" applyBorder="0" applyAlignment="0" applyProtection="0">
      <alignment horizontal="right" vertical="center"/>
    </xf>
    <xf numFmtId="170" fontId="16" fillId="0" borderId="209">
      <alignmen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09">
      <alignment horizontal="righ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0" applyNumberFormat="0" applyProtection="0">
      <alignment horizontal="left" vertical="top"/>
    </xf>
    <xf numFmtId="49" fontId="25" fillId="0" borderId="209" applyNumberFormat="0" applyFont="0" applyFill="0" applyBorder="0" applyProtection="0">
      <alignment horizontal="left" vertical="center" indent="2"/>
    </xf>
    <xf numFmtId="0" fontId="25" fillId="0" borderId="209" applyNumberFormat="0" applyFill="0" applyAlignment="0" applyProtection="0"/>
    <xf numFmtId="173" fontId="30" fillId="9" borderId="209">
      <alignment horizontal="right" vertical="center"/>
    </xf>
    <xf numFmtId="49" fontId="114" fillId="0" borderId="209" applyNumberFormat="0" applyFill="0" applyBorder="0" applyProtection="0">
      <alignment horizontal="left" vertical="center"/>
    </xf>
    <xf numFmtId="173" fontId="22" fillId="8" borderId="209">
      <alignment horizontal="right" vertical="center"/>
    </xf>
    <xf numFmtId="4" fontId="25" fillId="0" borderId="209" applyFill="0" applyBorder="0" applyProtection="0">
      <alignment horizontal="right" vertical="center"/>
    </xf>
    <xf numFmtId="173" fontId="22" fillId="8" borderId="209">
      <alignment horizontal="right" vertical="center"/>
    </xf>
    <xf numFmtId="170" fontId="16" fillId="0" borderId="209">
      <alignment vertical="center"/>
    </xf>
    <xf numFmtId="177" fontId="25" fillId="59" borderId="209" applyNumberFormat="0" applyFont="0" applyBorder="0" applyAlignment="0" applyProtection="0">
      <alignment horizontal="right" vertical="center"/>
    </xf>
    <xf numFmtId="170" fontId="16" fillId="0" borderId="209">
      <alignment vertical="center"/>
    </xf>
    <xf numFmtId="170" fontId="16" fillId="0" borderId="209">
      <alignmen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0" applyNumberFormat="0" applyProtection="0">
      <alignment horizontal="left" vertical="top"/>
    </xf>
    <xf numFmtId="173" fontId="22" fillId="8" borderId="209">
      <alignment horizontal="right" vertical="center"/>
    </xf>
    <xf numFmtId="4" fontId="25" fillId="0" borderId="209" applyFill="0" applyBorder="0" applyProtection="0">
      <alignment horizontal="right" vertical="center"/>
    </xf>
    <xf numFmtId="173" fontId="30" fillId="9" borderId="209">
      <alignment horizontal="right" vertical="center"/>
    </xf>
    <xf numFmtId="173" fontId="30" fillId="9" borderId="209">
      <alignment horizontal="right" vertical="center"/>
    </xf>
    <xf numFmtId="173" fontId="22" fillId="8" borderId="209">
      <alignment horizontal="right" vertical="center"/>
    </xf>
    <xf numFmtId="170" fontId="16" fillId="0" borderId="209">
      <alignment vertical="center"/>
    </xf>
    <xf numFmtId="173" fontId="22" fillId="8" borderId="209">
      <alignment horizontal="right" vertical="center"/>
    </xf>
    <xf numFmtId="173" fontId="30" fillId="9" borderId="209">
      <alignment horizontal="right" vertical="center"/>
    </xf>
    <xf numFmtId="4" fontId="25" fillId="0" borderId="209" applyFill="0" applyBorder="0" applyProtection="0">
      <alignment horizontal="right" vertical="center"/>
    </xf>
    <xf numFmtId="177" fontId="25" fillId="59" borderId="209" applyNumberFormat="0" applyFont="0" applyBorder="0" applyAlignment="0" applyProtection="0">
      <alignment horizontal="right" vertical="center"/>
    </xf>
    <xf numFmtId="49" fontId="25" fillId="0" borderId="209" applyNumberFormat="0" applyFont="0" applyFill="0" applyBorder="0" applyProtection="0">
      <alignment horizontal="left" vertical="center" indent="2"/>
    </xf>
    <xf numFmtId="173" fontId="30" fillId="9" borderId="209">
      <alignment horizontal="right" vertical="center"/>
    </xf>
    <xf numFmtId="173" fontId="30" fillId="9" borderId="209">
      <alignment horizontal="right" vertical="center"/>
    </xf>
    <xf numFmtId="173" fontId="30" fillId="9" borderId="209">
      <alignment horizontal="right" vertical="center"/>
    </xf>
    <xf numFmtId="0" fontId="25" fillId="0" borderId="209" applyNumberFormat="0" applyFill="0" applyAlignment="0" applyProtection="0"/>
    <xf numFmtId="170" fontId="16" fillId="0" borderId="209">
      <alignment vertical="center"/>
    </xf>
    <xf numFmtId="172" fontId="33" fillId="1" borderId="210" applyNumberFormat="0" applyProtection="0">
      <alignment horizontal="left" vertical="top"/>
    </xf>
    <xf numFmtId="170" fontId="16" fillId="0" borderId="209">
      <alignment vertical="center"/>
    </xf>
    <xf numFmtId="49" fontId="114" fillId="0" borderId="209" applyNumberFormat="0" applyFill="0" applyBorder="0" applyProtection="0">
      <alignment horizontal="left" vertical="center"/>
    </xf>
    <xf numFmtId="170" fontId="16" fillId="0" borderId="209">
      <alignmen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09">
      <alignment horizontal="righ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0" applyNumberFormat="0" applyProtection="0">
      <alignment horizontal="left" vertical="top"/>
    </xf>
    <xf numFmtId="170" fontId="16" fillId="0" borderId="209">
      <alignmen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09">
      <alignment horizontal="righ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49" fontId="25" fillId="0" borderId="209" applyNumberFormat="0" applyFont="0" applyFill="0" applyBorder="0" applyProtection="0">
      <alignment horizontal="left" vertical="center" indent="2"/>
    </xf>
    <xf numFmtId="0" fontId="25" fillId="0" borderId="209" applyNumberFormat="0" applyFill="0" applyAlignment="0" applyProtection="0"/>
    <xf numFmtId="173" fontId="30" fillId="9" borderId="209">
      <alignment horizontal="right" vertical="center"/>
    </xf>
    <xf numFmtId="49" fontId="114" fillId="0" borderId="209" applyNumberFormat="0" applyFill="0" applyBorder="0" applyProtection="0">
      <alignment horizontal="left" vertical="center"/>
    </xf>
    <xf numFmtId="173" fontId="22" fillId="8" borderId="209">
      <alignment horizontal="right" vertical="center"/>
    </xf>
    <xf numFmtId="4" fontId="25" fillId="0" borderId="209" applyFill="0" applyBorder="0" applyProtection="0">
      <alignment horizontal="right" vertical="center"/>
    </xf>
    <xf numFmtId="173" fontId="22" fillId="8" borderId="209">
      <alignment horizontal="right" vertical="center"/>
    </xf>
    <xf numFmtId="170" fontId="16" fillId="0" borderId="209">
      <alignment vertical="center"/>
    </xf>
    <xf numFmtId="177" fontId="25" fillId="59" borderId="209" applyNumberFormat="0" applyFont="0" applyBorder="0" applyAlignment="0" applyProtection="0">
      <alignment horizontal="right" vertical="center"/>
    </xf>
    <xf numFmtId="170" fontId="16" fillId="0" borderId="209">
      <alignment vertical="center"/>
    </xf>
    <xf numFmtId="170" fontId="16" fillId="0" borderId="209">
      <alignmen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0" applyNumberFormat="0" applyProtection="0">
      <alignment horizontal="left" vertical="top"/>
    </xf>
    <xf numFmtId="173" fontId="22" fillId="8" borderId="209">
      <alignment horizontal="right" vertical="center"/>
    </xf>
    <xf numFmtId="4" fontId="25" fillId="0" borderId="209" applyFill="0" applyBorder="0" applyProtection="0">
      <alignment horizontal="right" vertical="center"/>
    </xf>
    <xf numFmtId="173" fontId="30" fillId="9" borderId="209">
      <alignment horizontal="right" vertical="center"/>
    </xf>
    <xf numFmtId="173" fontId="30" fillId="9" borderId="209">
      <alignment horizontal="right" vertical="center"/>
    </xf>
    <xf numFmtId="173" fontId="22" fillId="8" borderId="209">
      <alignment horizontal="right" vertical="center"/>
    </xf>
    <xf numFmtId="170" fontId="16" fillId="0" borderId="209">
      <alignment vertical="center"/>
    </xf>
    <xf numFmtId="173" fontId="22" fillId="8" borderId="209">
      <alignment horizontal="right" vertical="center"/>
    </xf>
    <xf numFmtId="173" fontId="30" fillId="9" borderId="209">
      <alignment horizontal="right" vertical="center"/>
    </xf>
    <xf numFmtId="4" fontId="25" fillId="0" borderId="209" applyFill="0" applyBorder="0" applyProtection="0">
      <alignment horizontal="right" vertical="center"/>
    </xf>
    <xf numFmtId="177" fontId="25" fillId="59" borderId="209" applyNumberFormat="0" applyFont="0" applyBorder="0" applyAlignment="0" applyProtection="0">
      <alignment horizontal="right" vertical="center"/>
    </xf>
    <xf numFmtId="49" fontId="25" fillId="0" borderId="209" applyNumberFormat="0" applyFont="0" applyFill="0" applyBorder="0" applyProtection="0">
      <alignment horizontal="left" vertical="center" indent="2"/>
    </xf>
    <xf numFmtId="173" fontId="30" fillId="9" borderId="209">
      <alignment horizontal="right" vertical="center"/>
    </xf>
    <xf numFmtId="173" fontId="30" fillId="9" borderId="209">
      <alignment horizontal="right" vertical="center"/>
    </xf>
    <xf numFmtId="173" fontId="30" fillId="9" borderId="209">
      <alignment horizontal="right" vertical="center"/>
    </xf>
    <xf numFmtId="0" fontId="25" fillId="0" borderId="209" applyNumberFormat="0" applyFill="0" applyAlignment="0" applyProtection="0"/>
    <xf numFmtId="170" fontId="16" fillId="0" borderId="209">
      <alignment vertical="center"/>
    </xf>
    <xf numFmtId="170" fontId="16" fillId="0" borderId="209">
      <alignment vertical="center"/>
    </xf>
    <xf numFmtId="49" fontId="114" fillId="0" borderId="209" applyNumberFormat="0" applyFill="0" applyBorder="0" applyProtection="0">
      <alignment horizontal="left" vertical="center"/>
    </xf>
    <xf numFmtId="170" fontId="16" fillId="0" borderId="209">
      <alignmen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09">
      <alignment horizontal="righ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22" fillId="8" borderId="211">
      <alignment horizontal="right" vertical="center"/>
    </xf>
    <xf numFmtId="49" fontId="25" fillId="0" borderId="211" applyNumberFormat="0" applyFont="0" applyFill="0" applyBorder="0" applyProtection="0">
      <alignment horizontal="left" vertical="center" indent="2"/>
    </xf>
    <xf numFmtId="170" fontId="16" fillId="0" borderId="211">
      <alignmen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0" fontId="16" fillId="0" borderId="211">
      <alignment vertical="center"/>
    </xf>
    <xf numFmtId="173" fontId="30" fillId="9" borderId="211">
      <alignment horizontal="right" vertical="center"/>
    </xf>
    <xf numFmtId="0" fontId="25" fillId="0" borderId="211" applyNumberFormat="0" applyFill="0" applyAlignment="0" applyProtection="0"/>
    <xf numFmtId="177" fontId="25" fillId="59" borderId="211" applyNumberFormat="0" applyFont="0" applyBorder="0" applyAlignment="0" applyProtection="0">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5">
      <alignment vertical="center"/>
    </xf>
    <xf numFmtId="173" fontId="22" fillId="8" borderId="211">
      <alignment horizontal="right" vertical="center"/>
    </xf>
    <xf numFmtId="173" fontId="30" fillId="9" borderId="211">
      <alignment horizontal="right" vertical="center"/>
    </xf>
    <xf numFmtId="170" fontId="16" fillId="0" borderId="211">
      <alignment vertical="center"/>
    </xf>
    <xf numFmtId="49" fontId="114" fillId="0" borderId="211" applyNumberFormat="0" applyFill="0" applyBorder="0" applyProtection="0">
      <alignment horizontal="left" vertical="center"/>
    </xf>
    <xf numFmtId="173" fontId="30" fillId="9" borderId="211">
      <alignment horizontal="right" vertical="center"/>
    </xf>
    <xf numFmtId="173" fontId="22" fillId="8" borderId="211">
      <alignment horizontal="right" vertical="center"/>
    </xf>
    <xf numFmtId="173" fontId="30" fillId="9" borderId="211">
      <alignment horizontal="right" vertical="center"/>
    </xf>
    <xf numFmtId="173" fontId="22" fillId="8" borderId="211">
      <alignment horizontal="right" vertical="center"/>
    </xf>
    <xf numFmtId="49" fontId="114" fillId="0" borderId="211" applyNumberFormat="0" applyFill="0" applyBorder="0" applyProtection="0">
      <alignment horizontal="left" vertical="center"/>
    </xf>
    <xf numFmtId="177" fontId="25" fillId="59" borderId="211" applyNumberFormat="0" applyFont="0" applyBorder="0" applyAlignment="0" applyProtection="0">
      <alignment horizontal="right" vertical="center"/>
    </xf>
    <xf numFmtId="0" fontId="25" fillId="0" borderId="211" applyNumberFormat="0" applyFill="0" applyAlignment="0" applyProtection="0"/>
    <xf numFmtId="170" fontId="16" fillId="0" borderId="211">
      <alignment vertical="center"/>
    </xf>
    <xf numFmtId="170" fontId="16" fillId="0" borderId="215">
      <alignment vertical="center"/>
    </xf>
    <xf numFmtId="177" fontId="25" fillId="59" borderId="213" applyNumberFormat="0" applyFont="0" applyBorder="0" applyAlignment="0" applyProtection="0">
      <alignment horizontal="right" vertical="center"/>
    </xf>
    <xf numFmtId="170" fontId="16" fillId="0" borderId="215">
      <alignment vertical="center"/>
    </xf>
    <xf numFmtId="172" fontId="33" fillId="1" borderId="212" applyNumberFormat="0" applyProtection="0">
      <alignment horizontal="left" vertical="top"/>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49" fontId="114" fillId="0" borderId="211" applyNumberFormat="0" applyFill="0" applyBorder="0" applyProtection="0">
      <alignment horizontal="left" vertical="center"/>
    </xf>
    <xf numFmtId="170" fontId="16" fillId="0" borderId="211">
      <alignment vertical="center"/>
    </xf>
    <xf numFmtId="4" fontId="25" fillId="0" borderId="211" applyFill="0" applyBorder="0" applyProtection="0">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0" fontId="16" fillId="0" borderId="215">
      <alignment vertical="center"/>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4" fontId="25" fillId="0" borderId="211" applyFill="0" applyBorder="0" applyProtection="0">
      <alignment horizontal="right" vertical="center"/>
    </xf>
    <xf numFmtId="49" fontId="114" fillId="0" borderId="211" applyNumberFormat="0" applyFill="0" applyBorder="0" applyProtection="0">
      <alignment horizontal="left" vertical="center"/>
    </xf>
    <xf numFmtId="0" fontId="25" fillId="0" borderId="211" applyNumberFormat="0" applyFill="0" applyAlignment="0" applyProtection="0"/>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7" fontId="25" fillId="59" borderId="211" applyNumberFormat="0" applyFont="0" applyBorder="0" applyAlignment="0" applyProtection="0">
      <alignment horizontal="right" vertical="center"/>
    </xf>
    <xf numFmtId="173" fontId="22" fillId="8" borderId="211">
      <alignment horizontal="right" vertical="center"/>
    </xf>
    <xf numFmtId="177" fontId="25" fillId="59" borderId="211" applyNumberFormat="0" applyFont="0" applyBorder="0" applyAlignment="0" applyProtection="0">
      <alignment horizontal="right" vertical="center"/>
    </xf>
    <xf numFmtId="4" fontId="25" fillId="0" borderId="211" applyFill="0" applyBorder="0" applyProtection="0">
      <alignment horizontal="right" vertical="center"/>
    </xf>
    <xf numFmtId="170" fontId="16" fillId="0" borderId="211">
      <alignment vertical="center"/>
    </xf>
    <xf numFmtId="173" fontId="30" fillId="9"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22" fillId="8" borderId="211">
      <alignment horizontal="right" vertical="center"/>
    </xf>
    <xf numFmtId="177" fontId="25" fillId="59" borderId="211" applyNumberFormat="0" applyFont="0" applyBorder="0" applyAlignment="0" applyProtection="0">
      <alignment horizontal="right" vertical="center"/>
    </xf>
    <xf numFmtId="173" fontId="30" fillId="9" borderId="211">
      <alignment horizontal="right" vertical="center"/>
    </xf>
    <xf numFmtId="49" fontId="114" fillId="0" borderId="211" applyNumberFormat="0" applyFill="0" applyBorder="0" applyProtection="0">
      <alignment horizontal="left" vertical="center"/>
    </xf>
    <xf numFmtId="170" fontId="16" fillId="0" borderId="211">
      <alignment vertical="center"/>
    </xf>
    <xf numFmtId="173" fontId="22" fillId="8" borderId="211">
      <alignment horizontal="right" vertical="center"/>
    </xf>
    <xf numFmtId="177" fontId="25" fillId="59" borderId="211" applyNumberFormat="0" applyFont="0" applyBorder="0" applyAlignment="0" applyProtection="0">
      <alignment horizontal="right" vertical="center"/>
    </xf>
    <xf numFmtId="0" fontId="4" fillId="0" borderId="0"/>
    <xf numFmtId="173" fontId="30" fillId="9" borderId="211">
      <alignment horizontal="right" vertical="center"/>
    </xf>
    <xf numFmtId="170" fontId="16" fillId="0" borderId="211">
      <alignment vertical="center"/>
    </xf>
    <xf numFmtId="173" fontId="30" fillId="9" borderId="211">
      <alignment horizontal="right" vertical="center"/>
    </xf>
    <xf numFmtId="173" fontId="30" fillId="9" borderId="211">
      <alignment horizontal="right" vertical="center"/>
    </xf>
    <xf numFmtId="170" fontId="16" fillId="0" borderId="211">
      <alignment vertical="center"/>
    </xf>
    <xf numFmtId="173" fontId="30" fillId="9" borderId="211">
      <alignment horizontal="righ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0" fontId="25" fillId="0" borderId="211" applyNumberFormat="0" applyFill="0" applyAlignment="0" applyProtection="0"/>
    <xf numFmtId="173" fontId="30" fillId="9" borderId="211">
      <alignment horizontal="right" vertical="center"/>
    </xf>
    <xf numFmtId="172" fontId="33" fillId="1" borderId="212" applyNumberFormat="0" applyProtection="0">
      <alignment horizontal="left" vertical="top"/>
    </xf>
    <xf numFmtId="173" fontId="30" fillId="9" borderId="211">
      <alignment horizontal="right" vertical="center"/>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49" fontId="25" fillId="0" borderId="211" applyNumberFormat="0" applyFont="0" applyFill="0" applyBorder="0" applyProtection="0">
      <alignment horizontal="left" vertical="center" indent="2"/>
    </xf>
    <xf numFmtId="173" fontId="22" fillId="8"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2" fontId="33" fillId="1" borderId="212" applyNumberFormat="0" applyProtection="0">
      <alignment horizontal="left" vertical="top"/>
    </xf>
    <xf numFmtId="172" fontId="33" fillId="1" borderId="212" applyNumberFormat="0" applyProtection="0">
      <alignment horizontal="left" vertical="top"/>
    </xf>
    <xf numFmtId="173" fontId="22" fillId="8" borderId="211">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0" fontId="25" fillId="0" borderId="211" applyNumberFormat="0" applyFill="0" applyAlignment="0" applyProtection="0"/>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7" fontId="25" fillId="59" borderId="211" applyNumberFormat="0" applyFont="0" applyBorder="0" applyAlignment="0" applyProtection="0">
      <alignment horizontal="right" vertical="center"/>
    </xf>
    <xf numFmtId="170" fontId="16" fillId="0" borderId="211">
      <alignment vertical="center"/>
    </xf>
    <xf numFmtId="173" fontId="30" fillId="9"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173" fontId="22" fillId="8" borderId="211">
      <alignment horizontal="right" vertical="center"/>
    </xf>
    <xf numFmtId="170" fontId="16" fillId="0" borderId="211">
      <alignment vertical="center"/>
    </xf>
    <xf numFmtId="172" fontId="33" fillId="1" borderId="212" applyNumberFormat="0" applyProtection="0">
      <alignment horizontal="left" vertical="top"/>
    </xf>
    <xf numFmtId="172" fontId="33" fillId="1" borderId="212" applyNumberFormat="0" applyProtection="0">
      <alignment horizontal="left" vertical="top"/>
    </xf>
    <xf numFmtId="173" fontId="30" fillId="9" borderId="211">
      <alignment horizontal="right" vertical="center"/>
    </xf>
    <xf numFmtId="173" fontId="22" fillId="8" borderId="211">
      <alignment horizontal="right" vertical="center"/>
    </xf>
    <xf numFmtId="0" fontId="25" fillId="0" borderId="211" applyNumberFormat="0" applyFill="0" applyAlignment="0" applyProtection="0"/>
    <xf numFmtId="172" fontId="33" fillId="1" borderId="212" applyNumberFormat="0" applyProtection="0">
      <alignment horizontal="left" vertical="top"/>
    </xf>
    <xf numFmtId="173" fontId="22" fillId="8" borderId="211">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0" fontId="4" fillId="0" borderId="0"/>
    <xf numFmtId="170" fontId="16" fillId="0" borderId="211">
      <alignment vertical="center"/>
    </xf>
    <xf numFmtId="49" fontId="25" fillId="0" borderId="211" applyNumberFormat="0" applyFont="0" applyFill="0" applyBorder="0" applyProtection="0">
      <alignment horizontal="left" vertical="center" indent="2"/>
    </xf>
    <xf numFmtId="4" fontId="25" fillId="0" borderId="211" applyFill="0" applyBorder="0" applyProtection="0">
      <alignment horizontal="right" vertical="center"/>
    </xf>
    <xf numFmtId="173" fontId="30" fillId="9" borderId="211">
      <alignment horizontal="right" vertical="center"/>
    </xf>
    <xf numFmtId="170" fontId="16" fillId="0" borderId="211">
      <alignmen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49" fontId="114" fillId="0" borderId="211" applyNumberFormat="0" applyFill="0" applyBorder="0" applyProtection="0">
      <alignment horizontal="left" vertical="center"/>
    </xf>
    <xf numFmtId="173" fontId="22" fillId="8" borderId="211">
      <alignment horizontal="right" vertical="center"/>
    </xf>
    <xf numFmtId="170" fontId="16" fillId="0" borderId="211">
      <alignment vertical="center"/>
    </xf>
    <xf numFmtId="172" fontId="33" fillId="1" borderId="212" applyNumberFormat="0" applyProtection="0">
      <alignment horizontal="left" vertical="top"/>
    </xf>
    <xf numFmtId="170" fontId="16" fillId="0" borderId="211">
      <alignmen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49" fontId="114" fillId="0" borderId="211" applyNumberFormat="0" applyFill="0" applyBorder="0" applyProtection="0">
      <alignment horizontal="left" vertical="center"/>
    </xf>
    <xf numFmtId="172" fontId="33" fillId="1" borderId="212" applyNumberFormat="0" applyProtection="0">
      <alignment horizontal="left" vertical="top"/>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0" fontId="25" fillId="0" borderId="211" applyNumberFormat="0" applyFill="0" applyAlignment="0" applyProtection="0"/>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2" fontId="33" fillId="1" borderId="212" applyNumberFormat="0" applyProtection="0">
      <alignment horizontal="left" vertical="top"/>
    </xf>
    <xf numFmtId="173" fontId="22" fillId="8"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172" fontId="33" fillId="1" borderId="212" applyNumberFormat="0" applyProtection="0">
      <alignment horizontal="left" vertical="top"/>
    </xf>
    <xf numFmtId="49" fontId="114" fillId="0" borderId="211" applyNumberFormat="0" applyFill="0" applyBorder="0" applyProtection="0">
      <alignment horizontal="left" vertical="center"/>
    </xf>
    <xf numFmtId="4" fontId="25" fillId="0" borderId="211" applyFill="0" applyBorder="0" applyProtection="0">
      <alignment horizontal="righ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114" fillId="0" borderId="211" applyNumberFormat="0" applyFill="0" applyBorder="0" applyProtection="0">
      <alignment horizontal="left" vertical="center"/>
    </xf>
    <xf numFmtId="173" fontId="30" fillId="9" borderId="211">
      <alignment horizontal="right" vertical="center"/>
    </xf>
    <xf numFmtId="172" fontId="33" fillId="1" borderId="212" applyNumberFormat="0" applyProtection="0">
      <alignment horizontal="left" vertical="top"/>
    </xf>
    <xf numFmtId="172" fontId="33" fillId="1" borderId="212" applyNumberFormat="0" applyProtection="0">
      <alignment horizontal="left" vertical="top"/>
    </xf>
    <xf numFmtId="170" fontId="16" fillId="0" borderId="211">
      <alignmen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2" fontId="33" fillId="1" borderId="212" applyNumberFormat="0" applyProtection="0">
      <alignment horizontal="left" vertical="top"/>
    </xf>
    <xf numFmtId="173" fontId="22" fillId="8" borderId="211">
      <alignment horizontal="right" vertical="center"/>
    </xf>
    <xf numFmtId="0" fontId="25" fillId="0" borderId="211" applyNumberFormat="0" applyFill="0" applyAlignment="0" applyProtection="0"/>
    <xf numFmtId="4" fontId="25" fillId="0" borderId="211" applyFill="0" applyBorder="0" applyProtection="0">
      <alignment horizontal="right" vertical="center"/>
    </xf>
    <xf numFmtId="170" fontId="16" fillId="0" borderId="211">
      <alignment vertical="center"/>
    </xf>
    <xf numFmtId="173" fontId="30" fillId="9" borderId="211">
      <alignment horizontal="righ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0" fontId="16" fillId="0" borderId="211">
      <alignment vertical="center"/>
    </xf>
    <xf numFmtId="173" fontId="30" fillId="9" borderId="211">
      <alignment horizontal="right" vertical="center"/>
    </xf>
    <xf numFmtId="172" fontId="33" fillId="1" borderId="212" applyNumberFormat="0" applyProtection="0">
      <alignment horizontal="left" vertical="top"/>
    </xf>
    <xf numFmtId="4" fontId="25" fillId="0" borderId="211" applyFill="0" applyBorder="0" applyProtection="0">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3" fontId="30" fillId="9" borderId="211">
      <alignment horizontal="right" vertical="center"/>
    </xf>
    <xf numFmtId="173" fontId="22" fillId="8"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3" fontId="30" fillId="9" borderId="211">
      <alignment horizontal="right" vertical="center"/>
    </xf>
    <xf numFmtId="173" fontId="30" fillId="9" borderId="211">
      <alignment horizontal="right" vertical="center"/>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170" fontId="16" fillId="0" borderId="211">
      <alignment vertical="center"/>
    </xf>
    <xf numFmtId="49" fontId="114" fillId="0" borderId="211" applyNumberFormat="0" applyFill="0" applyBorder="0" applyProtection="0">
      <alignment horizontal="left" vertical="center"/>
    </xf>
    <xf numFmtId="4" fontId="25" fillId="0" borderId="211" applyFill="0" applyBorder="0" applyProtection="0">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0" fontId="25" fillId="0" borderId="211" applyNumberFormat="0" applyFill="0" applyAlignment="0" applyProtection="0"/>
    <xf numFmtId="172" fontId="33" fillId="1" borderId="212" applyNumberFormat="0" applyProtection="0">
      <alignment horizontal="left" vertical="top"/>
    </xf>
    <xf numFmtId="173" fontId="30" fillId="9" borderId="211">
      <alignment horizontal="right" vertical="center"/>
    </xf>
    <xf numFmtId="172" fontId="33" fillId="1" borderId="212" applyNumberFormat="0" applyProtection="0">
      <alignment horizontal="left" vertical="top"/>
    </xf>
    <xf numFmtId="170" fontId="16" fillId="0" borderId="211">
      <alignment vertical="center"/>
    </xf>
    <xf numFmtId="173" fontId="22" fillId="8" borderId="211">
      <alignment horizontal="right" vertical="center"/>
    </xf>
    <xf numFmtId="173" fontId="22" fillId="8" borderId="211">
      <alignment horizontal="right" vertical="center"/>
    </xf>
    <xf numFmtId="170" fontId="16" fillId="0" borderId="211">
      <alignment vertical="center"/>
    </xf>
    <xf numFmtId="170" fontId="16" fillId="0" borderId="211">
      <alignment vertical="center"/>
    </xf>
    <xf numFmtId="170" fontId="16" fillId="0" borderId="211">
      <alignmen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7" fontId="25" fillId="59" borderId="211" applyNumberFormat="0" applyFont="0" applyBorder="0" applyAlignment="0" applyProtection="0">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173" fontId="30" fillId="9" borderId="211">
      <alignment horizontal="right" vertical="center"/>
    </xf>
    <xf numFmtId="177" fontId="25" fillId="59" borderId="211" applyNumberFormat="0" applyFont="0" applyBorder="0" applyAlignment="0" applyProtection="0">
      <alignment horizontal="right" vertical="center"/>
    </xf>
    <xf numFmtId="173" fontId="22" fillId="8" borderId="211">
      <alignment horizontal="right" vertical="center"/>
    </xf>
    <xf numFmtId="4" fontId="25" fillId="0" borderId="211" applyFill="0" applyBorder="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0" fontId="16" fillId="0" borderId="211">
      <alignment vertical="center"/>
    </xf>
    <xf numFmtId="173" fontId="22" fillId="8" borderId="211">
      <alignment horizontal="right" vertical="center"/>
    </xf>
    <xf numFmtId="172" fontId="33" fillId="1" borderId="212" applyNumberFormat="0" applyProtection="0">
      <alignment horizontal="left" vertical="top"/>
    </xf>
    <xf numFmtId="173" fontId="30" fillId="9" borderId="211">
      <alignment horizontal="right" vertical="center"/>
    </xf>
    <xf numFmtId="0" fontId="25" fillId="0" borderId="211" applyNumberFormat="0" applyFill="0" applyAlignment="0" applyProtection="0"/>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 fontId="25" fillId="0" borderId="211" applyFill="0" applyBorder="0" applyProtection="0">
      <alignment horizontal="right" vertical="center"/>
    </xf>
    <xf numFmtId="172" fontId="33" fillId="1" borderId="212" applyNumberFormat="0" applyProtection="0">
      <alignment horizontal="left" vertical="top"/>
    </xf>
    <xf numFmtId="173" fontId="30" fillId="9" borderId="211">
      <alignment horizontal="right" vertical="center"/>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2" fontId="4" fillId="0" borderId="0"/>
    <xf numFmtId="173" fontId="30" fillId="9"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49" fontId="25" fillId="0" borderId="211" applyNumberFormat="0" applyFont="0" applyFill="0" applyBorder="0" applyProtection="0">
      <alignment horizontal="left" vertical="center" indent="2"/>
    </xf>
    <xf numFmtId="170" fontId="16" fillId="0" borderId="211">
      <alignment vertical="center"/>
    </xf>
    <xf numFmtId="172" fontId="33" fillId="1" borderId="212" applyNumberFormat="0" applyProtection="0">
      <alignment horizontal="left" vertical="top"/>
    </xf>
    <xf numFmtId="170" fontId="16" fillId="0" borderId="211">
      <alignment vertical="center"/>
    </xf>
    <xf numFmtId="170" fontId="16" fillId="0" borderId="211">
      <alignmen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2" fontId="33" fillId="1" borderId="212" applyNumberFormat="0" applyProtection="0">
      <alignment horizontal="left" vertical="top"/>
    </xf>
    <xf numFmtId="173" fontId="22" fillId="8" borderId="211">
      <alignment horizontal="right" vertical="center"/>
    </xf>
    <xf numFmtId="173" fontId="30" fillId="9" borderId="211">
      <alignment horizontal="right" vertical="center"/>
    </xf>
    <xf numFmtId="49" fontId="114" fillId="0" borderId="211" applyNumberFormat="0" applyFill="0" applyBorder="0" applyProtection="0">
      <alignment horizontal="left" vertical="center"/>
    </xf>
    <xf numFmtId="173" fontId="30" fillId="9" borderId="211">
      <alignment horizontal="right" vertical="center"/>
    </xf>
    <xf numFmtId="173" fontId="22" fillId="8" borderId="211">
      <alignment horizontal="right" vertical="center"/>
    </xf>
    <xf numFmtId="173" fontId="30" fillId="9" borderId="211">
      <alignment horizontal="right" vertical="center"/>
    </xf>
    <xf numFmtId="49" fontId="114" fillId="0" borderId="211" applyNumberFormat="0" applyFill="0" applyBorder="0" applyProtection="0">
      <alignment horizontal="left" vertical="center"/>
    </xf>
    <xf numFmtId="177" fontId="25" fillId="59" borderId="211" applyNumberFormat="0" applyFont="0" applyBorder="0" applyAlignment="0" applyProtection="0">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3" fontId="22" fillId="8" borderId="211">
      <alignment horizontal="righ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49" fontId="114" fillId="0" borderId="211" applyNumberFormat="0" applyFill="0" applyBorder="0" applyProtection="0">
      <alignment horizontal="lef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0" fontId="16" fillId="0" borderId="211">
      <alignmen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173" fontId="22" fillId="8" borderId="211">
      <alignment horizontal="right" vertical="center"/>
    </xf>
    <xf numFmtId="170" fontId="16" fillId="0" borderId="211">
      <alignment vertical="center"/>
    </xf>
    <xf numFmtId="170" fontId="16" fillId="0" borderId="211">
      <alignmen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2" fontId="4" fillId="0" borderId="0"/>
    <xf numFmtId="173" fontId="30" fillId="9"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114" fillId="0" borderId="211" applyNumberFormat="0" applyFill="0" applyBorder="0" applyProtection="0">
      <alignment horizontal="left" vertical="center"/>
    </xf>
    <xf numFmtId="172" fontId="33" fillId="1" borderId="212" applyNumberFormat="0" applyProtection="0">
      <alignment horizontal="left" vertical="top"/>
    </xf>
    <xf numFmtId="173" fontId="30" fillId="9" borderId="211">
      <alignment horizontal="right" vertical="center"/>
    </xf>
    <xf numFmtId="173" fontId="30" fillId="9" borderId="211">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2" fontId="33" fillId="1" borderId="212" applyNumberFormat="0" applyProtection="0">
      <alignment horizontal="left" vertical="top"/>
    </xf>
    <xf numFmtId="173" fontId="22" fillId="8" borderId="211">
      <alignment horizontal="right" vertical="center"/>
    </xf>
    <xf numFmtId="49" fontId="114" fillId="0" borderId="211" applyNumberFormat="0" applyFill="0" applyBorder="0" applyProtection="0">
      <alignment horizontal="left" vertical="center"/>
    </xf>
    <xf numFmtId="177" fontId="25" fillId="59" borderId="211" applyNumberFormat="0" applyFont="0" applyBorder="0" applyAlignment="0" applyProtection="0">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0" fontId="25" fillId="0" borderId="211" applyNumberFormat="0" applyFill="0" applyAlignment="0" applyProtection="0"/>
    <xf numFmtId="170" fontId="16" fillId="0" borderId="211">
      <alignment vertical="center"/>
    </xf>
    <xf numFmtId="173" fontId="30" fillId="9" borderId="211">
      <alignment horizontal="right" vertical="center"/>
    </xf>
    <xf numFmtId="4" fontId="25" fillId="0" borderId="211" applyFill="0" applyBorder="0" applyProtection="0">
      <alignment horizontal="right" vertical="center"/>
    </xf>
    <xf numFmtId="49" fontId="25" fillId="0" borderId="211" applyNumberFormat="0" applyFont="0" applyFill="0" applyBorder="0" applyProtection="0">
      <alignment horizontal="left" vertical="center" indent="2"/>
    </xf>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170" fontId="16" fillId="0" borderId="211">
      <alignment vertical="center"/>
    </xf>
    <xf numFmtId="0" fontId="25" fillId="0" borderId="211" applyNumberFormat="0" applyFill="0" applyAlignment="0" applyProtection="0"/>
    <xf numFmtId="172" fontId="33" fillId="1" borderId="212" applyNumberFormat="0" applyProtection="0">
      <alignment horizontal="left" vertical="top"/>
    </xf>
    <xf numFmtId="172" fontId="33" fillId="1" borderId="212" applyNumberFormat="0" applyProtection="0">
      <alignment horizontal="left" vertical="top"/>
    </xf>
    <xf numFmtId="177" fontId="25" fillId="59" borderId="211" applyNumberFormat="0" applyFont="0" applyBorder="0" applyAlignment="0" applyProtection="0">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9" fontId="25" fillId="0" borderId="211" applyNumberFormat="0" applyFont="0" applyFill="0" applyBorder="0" applyProtection="0">
      <alignment horizontal="left" vertical="center" indent="2"/>
    </xf>
    <xf numFmtId="170" fontId="16" fillId="0" borderId="211">
      <alignmen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173" fontId="22" fillId="8" borderId="211">
      <alignment horizontal="right" vertical="center"/>
    </xf>
    <xf numFmtId="170" fontId="16" fillId="0" borderId="211">
      <alignment vertical="center"/>
    </xf>
    <xf numFmtId="0" fontId="25" fillId="0" borderId="211" applyNumberFormat="0" applyFill="0" applyAlignment="0" applyProtection="0"/>
    <xf numFmtId="173" fontId="30" fillId="9" borderId="211">
      <alignment horizontal="right" vertical="center"/>
    </xf>
    <xf numFmtId="173" fontId="30" fillId="9" borderId="211">
      <alignment horizontal="right" vertical="center"/>
    </xf>
    <xf numFmtId="170" fontId="16" fillId="0" borderId="211">
      <alignment vertical="center"/>
    </xf>
    <xf numFmtId="172" fontId="33" fillId="1" borderId="212" applyNumberFormat="0" applyProtection="0">
      <alignment horizontal="left" vertical="top"/>
    </xf>
    <xf numFmtId="173" fontId="22" fillId="8" borderId="211">
      <alignment horizontal="right" vertical="center"/>
    </xf>
    <xf numFmtId="173" fontId="30" fillId="9" borderId="211">
      <alignment horizontal="right" vertical="center"/>
    </xf>
    <xf numFmtId="170" fontId="16" fillId="0" borderId="211">
      <alignment vertical="center"/>
    </xf>
    <xf numFmtId="173" fontId="22" fillId="8" borderId="211">
      <alignment horizontal="right" vertical="center"/>
    </xf>
    <xf numFmtId="173" fontId="22" fillId="8" borderId="211">
      <alignment horizontal="right" vertical="center"/>
    </xf>
    <xf numFmtId="49" fontId="114" fillId="0" borderId="211" applyNumberFormat="0" applyFill="0" applyBorder="0" applyProtection="0">
      <alignment horizontal="left" vertical="center"/>
    </xf>
    <xf numFmtId="177" fontId="25" fillId="59" borderId="211" applyNumberFormat="0" applyFont="0" applyBorder="0" applyAlignment="0" applyProtection="0">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0" fontId="16" fillId="0" borderId="211">
      <alignmen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49" fontId="114" fillId="0" borderId="211" applyNumberFormat="0" applyFill="0" applyBorder="0" applyProtection="0">
      <alignment horizontal="left" vertical="center"/>
    </xf>
    <xf numFmtId="170" fontId="16" fillId="0" borderId="211">
      <alignment vertical="center"/>
    </xf>
    <xf numFmtId="4" fontId="25" fillId="0" borderId="211" applyFill="0" applyBorder="0" applyProtection="0">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2" fontId="33" fillId="1" borderId="212" applyNumberFormat="0" applyProtection="0">
      <alignment horizontal="left" vertical="top"/>
    </xf>
    <xf numFmtId="173" fontId="22" fillId="8"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0" fontId="16" fillId="0" borderId="211">
      <alignment vertical="center"/>
    </xf>
    <xf numFmtId="170" fontId="16" fillId="0" borderId="211">
      <alignmen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22" fillId="8" borderId="213">
      <alignment horizontal="right" vertical="center"/>
    </xf>
    <xf numFmtId="170" fontId="16" fillId="0" borderId="213">
      <alignment vertical="center"/>
    </xf>
    <xf numFmtId="173" fontId="30" fillId="9"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49" fontId="25" fillId="0" borderId="213" applyNumberFormat="0" applyFont="0" applyFill="0" applyBorder="0" applyProtection="0">
      <alignment horizontal="left" vertical="center" indent="2"/>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170" fontId="16" fillId="0" borderId="213">
      <alignment vertical="center"/>
    </xf>
    <xf numFmtId="0" fontId="25" fillId="0" borderId="213" applyNumberFormat="0" applyFill="0" applyAlignment="0" applyProtection="0"/>
    <xf numFmtId="172" fontId="33" fillId="1" borderId="214" applyNumberFormat="0" applyProtection="0">
      <alignment horizontal="left" vertical="top"/>
    </xf>
    <xf numFmtId="172" fontId="33" fillId="1" borderId="214" applyNumberFormat="0" applyProtection="0">
      <alignment horizontal="left" vertical="top"/>
    </xf>
    <xf numFmtId="173" fontId="30" fillId="9" borderId="213">
      <alignment horizontal="right" vertical="center"/>
    </xf>
    <xf numFmtId="177" fontId="25" fillId="59" borderId="213" applyNumberFormat="0" applyFont="0" applyBorder="0" applyAlignment="0" applyProtection="0">
      <alignment horizontal="right" vertical="center"/>
    </xf>
    <xf numFmtId="172" fontId="33" fillId="1" borderId="214" applyNumberFormat="0" applyProtection="0">
      <alignment horizontal="left" vertical="top"/>
    </xf>
    <xf numFmtId="49" fontId="114" fillId="0" borderId="213" applyNumberFormat="0" applyFill="0" applyBorder="0" applyProtection="0">
      <alignment horizontal="left" vertical="center"/>
    </xf>
    <xf numFmtId="173" fontId="22" fillId="8" borderId="213">
      <alignment horizontal="right" vertical="center"/>
    </xf>
    <xf numFmtId="49" fontId="25" fillId="0" borderId="213" applyNumberFormat="0" applyFont="0" applyFill="0" applyBorder="0" applyProtection="0">
      <alignment horizontal="left" vertical="center" indent="2"/>
    </xf>
    <xf numFmtId="170" fontId="16" fillId="0" borderId="213">
      <alignmen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0" fontId="16" fillId="0" borderId="213">
      <alignment vertical="center"/>
    </xf>
    <xf numFmtId="173" fontId="30" fillId="9" borderId="213">
      <alignment horizontal="right" vertical="center"/>
    </xf>
    <xf numFmtId="0" fontId="25" fillId="0" borderId="213" applyNumberFormat="0" applyFill="0" applyAlignment="0" applyProtection="0"/>
    <xf numFmtId="177" fontId="25" fillId="59" borderId="213" applyNumberFormat="0" applyFont="0" applyBorder="0" applyAlignment="0" applyProtection="0">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3" fontId="22" fillId="8" borderId="213">
      <alignment horizontal="right" vertical="center"/>
    </xf>
    <xf numFmtId="173" fontId="30" fillId="9" borderId="213">
      <alignment horizontal="right" vertical="center"/>
    </xf>
    <xf numFmtId="170" fontId="16" fillId="0" borderId="213">
      <alignment vertical="center"/>
    </xf>
    <xf numFmtId="49" fontId="114" fillId="0" borderId="213" applyNumberFormat="0" applyFill="0" applyBorder="0" applyProtection="0">
      <alignment horizontal="left" vertical="center"/>
    </xf>
    <xf numFmtId="173" fontId="30" fillId="9" borderId="213">
      <alignment horizontal="right" vertical="center"/>
    </xf>
    <xf numFmtId="173" fontId="22" fillId="8" borderId="213">
      <alignment horizontal="right" vertical="center"/>
    </xf>
    <xf numFmtId="173" fontId="30" fillId="9" borderId="213">
      <alignment horizontal="right" vertical="center"/>
    </xf>
    <xf numFmtId="173" fontId="22" fillId="8" borderId="213">
      <alignment horizontal="right" vertical="center"/>
    </xf>
    <xf numFmtId="49" fontId="114" fillId="0" borderId="213" applyNumberFormat="0" applyFill="0" applyBorder="0" applyProtection="0">
      <alignment horizontal="left" vertical="center"/>
    </xf>
    <xf numFmtId="177" fontId="25" fillId="59" borderId="213" applyNumberFormat="0" applyFont="0" applyBorder="0" applyAlignment="0" applyProtection="0">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49" fontId="114" fillId="0" borderId="213" applyNumberFormat="0" applyFill="0" applyBorder="0" applyProtection="0">
      <alignment horizontal="left" vertical="center"/>
    </xf>
    <xf numFmtId="170" fontId="16" fillId="0" borderId="213">
      <alignment vertical="center"/>
    </xf>
    <xf numFmtId="4" fontId="25" fillId="0" borderId="213" applyFill="0" applyBorder="0" applyProtection="0">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4" fontId="25" fillId="0" borderId="213" applyFill="0" applyBorder="0" applyProtection="0">
      <alignment horizontal="right" vertical="center"/>
    </xf>
    <xf numFmtId="49" fontId="114" fillId="0" borderId="213" applyNumberFormat="0" applyFill="0" applyBorder="0" applyProtection="0">
      <alignment horizontal="left" vertical="center"/>
    </xf>
    <xf numFmtId="0" fontId="25" fillId="0" borderId="213" applyNumberFormat="0" applyFill="0" applyAlignment="0" applyProtection="0"/>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7" fontId="25" fillId="59" borderId="213" applyNumberFormat="0" applyFont="0" applyBorder="0" applyAlignment="0" applyProtection="0">
      <alignment horizontal="right" vertical="center"/>
    </xf>
    <xf numFmtId="173" fontId="22" fillId="8" borderId="213">
      <alignment horizontal="right" vertical="center"/>
    </xf>
    <xf numFmtId="177" fontId="25" fillId="59" borderId="213" applyNumberFormat="0" applyFont="0" applyBorder="0" applyAlignment="0" applyProtection="0">
      <alignment horizontal="right" vertical="center"/>
    </xf>
    <xf numFmtId="4" fontId="25" fillId="0" borderId="213" applyFill="0" applyBorder="0" applyProtection="0">
      <alignment horizontal="right" vertical="center"/>
    </xf>
    <xf numFmtId="170" fontId="16" fillId="0" borderId="213">
      <alignment vertical="center"/>
    </xf>
    <xf numFmtId="173" fontId="30" fillId="9"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22" fillId="8" borderId="213">
      <alignment horizontal="right" vertical="center"/>
    </xf>
    <xf numFmtId="177" fontId="25" fillId="59" borderId="213" applyNumberFormat="0" applyFont="0" applyBorder="0" applyAlignment="0" applyProtection="0">
      <alignment horizontal="right" vertical="center"/>
    </xf>
    <xf numFmtId="173" fontId="30" fillId="9" borderId="213">
      <alignment horizontal="right" vertical="center"/>
    </xf>
    <xf numFmtId="49" fontId="114" fillId="0" borderId="213" applyNumberFormat="0" applyFill="0" applyBorder="0" applyProtection="0">
      <alignment horizontal="left" vertical="center"/>
    </xf>
    <xf numFmtId="170" fontId="16" fillId="0" borderId="213">
      <alignment vertical="center"/>
    </xf>
    <xf numFmtId="173" fontId="22" fillId="8" borderId="213">
      <alignment horizontal="right" vertical="center"/>
    </xf>
    <xf numFmtId="177" fontId="25" fillId="59" borderId="213" applyNumberFormat="0" applyFont="0" applyBorder="0" applyAlignment="0" applyProtection="0">
      <alignment horizontal="right" vertical="center"/>
    </xf>
    <xf numFmtId="173" fontId="30" fillId="9" borderId="213">
      <alignment horizontal="right" vertical="center"/>
    </xf>
    <xf numFmtId="170" fontId="16" fillId="0" borderId="213">
      <alignmen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3" fontId="30" fillId="9" borderId="213">
      <alignment horizontal="righ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0" fontId="25" fillId="0" borderId="213" applyNumberFormat="0" applyFill="0" applyAlignment="0" applyProtection="0"/>
    <xf numFmtId="173" fontId="30" fillId="9" borderId="213">
      <alignment horizontal="right" vertical="center"/>
    </xf>
    <xf numFmtId="172" fontId="33" fillId="1" borderId="214" applyNumberFormat="0" applyProtection="0">
      <alignment horizontal="left" vertical="top"/>
    </xf>
    <xf numFmtId="173" fontId="30" fillId="9" borderId="213">
      <alignment horizontal="right" vertical="center"/>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49" fontId="25" fillId="0" borderId="213" applyNumberFormat="0" applyFont="0" applyFill="0" applyBorder="0" applyProtection="0">
      <alignment horizontal="left" vertical="center" indent="2"/>
    </xf>
    <xf numFmtId="173" fontId="22" fillId="8"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2" fontId="33" fillId="1" borderId="214" applyNumberFormat="0" applyProtection="0">
      <alignment horizontal="left" vertical="top"/>
    </xf>
    <xf numFmtId="172" fontId="33" fillId="1" borderId="214" applyNumberFormat="0" applyProtection="0">
      <alignment horizontal="left" vertical="top"/>
    </xf>
    <xf numFmtId="173" fontId="22" fillId="8" borderId="213">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0" fontId="25" fillId="0" borderId="213" applyNumberFormat="0" applyFill="0" applyAlignment="0" applyProtection="0"/>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7" fontId="25" fillId="59" borderId="213" applyNumberFormat="0" applyFont="0" applyBorder="0" applyAlignment="0" applyProtection="0">
      <alignment horizontal="right" vertical="center"/>
    </xf>
    <xf numFmtId="170" fontId="16" fillId="0" borderId="213">
      <alignmen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173" fontId="22" fillId="8" borderId="213">
      <alignment horizontal="right" vertical="center"/>
    </xf>
    <xf numFmtId="170" fontId="16" fillId="0" borderId="213">
      <alignment vertical="center"/>
    </xf>
    <xf numFmtId="172" fontId="33" fillId="1" borderId="214" applyNumberFormat="0" applyProtection="0">
      <alignment horizontal="left" vertical="top"/>
    </xf>
    <xf numFmtId="172" fontId="33" fillId="1" borderId="214" applyNumberFormat="0" applyProtection="0">
      <alignment horizontal="left" vertical="top"/>
    </xf>
    <xf numFmtId="173" fontId="30" fillId="9" borderId="213">
      <alignment horizontal="right" vertical="center"/>
    </xf>
    <xf numFmtId="173" fontId="22" fillId="8" borderId="213">
      <alignment horizontal="right" vertical="center"/>
    </xf>
    <xf numFmtId="0" fontId="25" fillId="0" borderId="213" applyNumberFormat="0" applyFill="0" applyAlignment="0" applyProtection="0"/>
    <xf numFmtId="172" fontId="33" fillId="1" borderId="214" applyNumberFormat="0" applyProtection="0">
      <alignment horizontal="left" vertical="top"/>
    </xf>
    <xf numFmtId="173" fontId="22" fillId="8" borderId="213">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0" fontId="16" fillId="0" borderId="213">
      <alignment vertical="center"/>
    </xf>
    <xf numFmtId="49" fontId="25" fillId="0" borderId="213" applyNumberFormat="0" applyFont="0" applyFill="0" applyBorder="0" applyProtection="0">
      <alignment horizontal="left" vertical="center" indent="2"/>
    </xf>
    <xf numFmtId="4" fontId="25" fillId="0" borderId="213" applyFill="0" applyBorder="0" applyProtection="0">
      <alignment horizontal="right" vertical="center"/>
    </xf>
    <xf numFmtId="173" fontId="30" fillId="9" borderId="213">
      <alignment horizontal="right" vertical="center"/>
    </xf>
    <xf numFmtId="170" fontId="16" fillId="0" borderId="213">
      <alignmen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49" fontId="114" fillId="0" borderId="213" applyNumberFormat="0" applyFill="0" applyBorder="0" applyProtection="0">
      <alignment horizontal="left" vertical="center"/>
    </xf>
    <xf numFmtId="173" fontId="22" fillId="8" borderId="213">
      <alignment horizontal="right" vertical="center"/>
    </xf>
    <xf numFmtId="170" fontId="16" fillId="0" borderId="213">
      <alignment vertical="center"/>
    </xf>
    <xf numFmtId="172" fontId="33" fillId="1" borderId="214" applyNumberFormat="0" applyProtection="0">
      <alignment horizontal="left" vertical="top"/>
    </xf>
    <xf numFmtId="170" fontId="16" fillId="0" borderId="213">
      <alignmen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49" fontId="114" fillId="0" borderId="213" applyNumberFormat="0" applyFill="0" applyBorder="0" applyProtection="0">
      <alignment horizontal="left" vertical="center"/>
    </xf>
    <xf numFmtId="172" fontId="33" fillId="1" borderId="214" applyNumberFormat="0" applyProtection="0">
      <alignment horizontal="left" vertical="top"/>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0" fontId="25" fillId="0" borderId="213" applyNumberFormat="0" applyFill="0" applyAlignment="0" applyProtection="0"/>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2" fontId="33" fillId="1" borderId="214" applyNumberFormat="0" applyProtection="0">
      <alignment horizontal="left" vertical="top"/>
    </xf>
    <xf numFmtId="173" fontId="22" fillId="8"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172" fontId="33" fillId="1" borderId="214" applyNumberFormat="0" applyProtection="0">
      <alignment horizontal="left" vertical="top"/>
    </xf>
    <xf numFmtId="49" fontId="114" fillId="0" borderId="213" applyNumberFormat="0" applyFill="0" applyBorder="0" applyProtection="0">
      <alignment horizontal="left" vertical="center"/>
    </xf>
    <xf numFmtId="4" fontId="25" fillId="0" borderId="213" applyFill="0" applyBorder="0" applyProtection="0">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114" fillId="0" borderId="213" applyNumberFormat="0" applyFill="0" applyBorder="0" applyProtection="0">
      <alignment horizontal="left" vertical="center"/>
    </xf>
    <xf numFmtId="173" fontId="30" fillId="9" borderId="213">
      <alignment horizontal="right" vertical="center"/>
    </xf>
    <xf numFmtId="172" fontId="33" fillId="1" borderId="214" applyNumberFormat="0" applyProtection="0">
      <alignment horizontal="left" vertical="top"/>
    </xf>
    <xf numFmtId="172" fontId="33" fillId="1" borderId="214" applyNumberFormat="0" applyProtection="0">
      <alignment horizontal="left" vertical="top"/>
    </xf>
    <xf numFmtId="170" fontId="16" fillId="0" borderId="213">
      <alignmen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2" fontId="33" fillId="1" borderId="214" applyNumberFormat="0" applyProtection="0">
      <alignment horizontal="left" vertical="top"/>
    </xf>
    <xf numFmtId="173" fontId="22" fillId="8" borderId="213">
      <alignment horizontal="right" vertical="center"/>
    </xf>
    <xf numFmtId="0" fontId="25" fillId="0" borderId="213" applyNumberFormat="0" applyFill="0" applyAlignment="0" applyProtection="0"/>
    <xf numFmtId="4" fontId="25" fillId="0" borderId="213" applyFill="0" applyBorder="0" applyProtection="0">
      <alignment horizontal="right" vertical="center"/>
    </xf>
    <xf numFmtId="170" fontId="16" fillId="0" borderId="213">
      <alignment vertical="center"/>
    </xf>
    <xf numFmtId="173" fontId="30" fillId="9" borderId="213">
      <alignment horizontal="righ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3" fontId="30" fillId="9" borderId="213">
      <alignment horizontal="right" vertical="center"/>
    </xf>
    <xf numFmtId="172" fontId="33" fillId="1" borderId="214" applyNumberFormat="0" applyProtection="0">
      <alignment horizontal="left" vertical="top"/>
    </xf>
    <xf numFmtId="4" fontId="25" fillId="0" borderId="213" applyFill="0" applyBorder="0" applyProtection="0">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3" fontId="30" fillId="9" borderId="213">
      <alignment horizontal="right" vertical="center"/>
    </xf>
    <xf numFmtId="173" fontId="22" fillId="8"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3" fontId="30" fillId="9" borderId="213">
      <alignment horizontal="right" vertical="center"/>
    </xf>
    <xf numFmtId="173" fontId="30" fillId="9" borderId="213">
      <alignment horizontal="righ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170" fontId="16" fillId="0" borderId="213">
      <alignment vertical="center"/>
    </xf>
    <xf numFmtId="49" fontId="114" fillId="0" borderId="213" applyNumberFormat="0" applyFill="0" applyBorder="0" applyProtection="0">
      <alignment horizontal="left" vertical="center"/>
    </xf>
    <xf numFmtId="4" fontId="25" fillId="0" borderId="213" applyFill="0" applyBorder="0" applyProtection="0">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0" fontId="25" fillId="0" borderId="213" applyNumberFormat="0" applyFill="0" applyAlignment="0" applyProtection="0"/>
    <xf numFmtId="172" fontId="33" fillId="1" borderId="214" applyNumberFormat="0" applyProtection="0">
      <alignment horizontal="left" vertical="top"/>
    </xf>
    <xf numFmtId="173" fontId="30" fillId="9" borderId="213">
      <alignment horizontal="right" vertical="center"/>
    </xf>
    <xf numFmtId="172" fontId="33" fillId="1" borderId="214" applyNumberFormat="0" applyProtection="0">
      <alignment horizontal="left" vertical="top"/>
    </xf>
    <xf numFmtId="170" fontId="16" fillId="0" borderId="213">
      <alignment vertical="center"/>
    </xf>
    <xf numFmtId="173" fontId="22" fillId="8" borderId="213">
      <alignment horizontal="right" vertical="center"/>
    </xf>
    <xf numFmtId="173" fontId="22" fillId="8" borderId="213">
      <alignment horizontal="right" vertical="center"/>
    </xf>
    <xf numFmtId="170" fontId="16" fillId="0" borderId="213">
      <alignment vertical="center"/>
    </xf>
    <xf numFmtId="170" fontId="16" fillId="0" borderId="213">
      <alignment vertical="center"/>
    </xf>
    <xf numFmtId="170" fontId="16" fillId="0" borderId="213">
      <alignmen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7" fontId="25" fillId="59" borderId="213" applyNumberFormat="0" applyFont="0" applyBorder="0" applyAlignment="0" applyProtection="0">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173" fontId="30" fillId="9" borderId="213">
      <alignment horizontal="right" vertical="center"/>
    </xf>
    <xf numFmtId="177" fontId="25" fillId="59" borderId="213" applyNumberFormat="0" applyFont="0" applyBorder="0" applyAlignment="0" applyProtection="0">
      <alignment horizontal="right" vertical="center"/>
    </xf>
    <xf numFmtId="173" fontId="22" fillId="8" borderId="213">
      <alignment horizontal="right" vertical="center"/>
    </xf>
    <xf numFmtId="4" fontId="25" fillId="0" borderId="213" applyFill="0" applyBorder="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0" fontId="16" fillId="0" borderId="213">
      <alignment vertical="center"/>
    </xf>
    <xf numFmtId="173" fontId="22" fillId="8" borderId="213">
      <alignment horizontal="right" vertical="center"/>
    </xf>
    <xf numFmtId="172" fontId="33" fillId="1" borderId="214" applyNumberFormat="0" applyProtection="0">
      <alignment horizontal="left" vertical="top"/>
    </xf>
    <xf numFmtId="173" fontId="30" fillId="9" borderId="213">
      <alignment horizontal="right" vertical="center"/>
    </xf>
    <xf numFmtId="0" fontId="25" fillId="0" borderId="213" applyNumberFormat="0" applyFill="0" applyAlignment="0" applyProtection="0"/>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 fontId="25" fillId="0" borderId="213" applyFill="0" applyBorder="0" applyProtection="0">
      <alignment horizontal="right" vertical="center"/>
    </xf>
    <xf numFmtId="172" fontId="33" fillId="1" borderId="214" applyNumberFormat="0" applyProtection="0">
      <alignment horizontal="left" vertical="top"/>
    </xf>
    <xf numFmtId="173" fontId="30" fillId="9" borderId="213">
      <alignment horizontal="righ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49" fontId="25" fillId="0" borderId="213" applyNumberFormat="0" applyFont="0" applyFill="0" applyBorder="0" applyProtection="0">
      <alignment horizontal="left" vertical="center" indent="2"/>
    </xf>
    <xf numFmtId="170" fontId="16" fillId="0" borderId="213">
      <alignment vertical="center"/>
    </xf>
    <xf numFmtId="172" fontId="33" fillId="1" borderId="214" applyNumberFormat="0" applyProtection="0">
      <alignment horizontal="left" vertical="top"/>
    </xf>
    <xf numFmtId="170" fontId="16" fillId="0" borderId="213">
      <alignment vertical="center"/>
    </xf>
    <xf numFmtId="170" fontId="16" fillId="0" borderId="213">
      <alignmen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2" fontId="33" fillId="1" borderId="214" applyNumberFormat="0" applyProtection="0">
      <alignment horizontal="left" vertical="top"/>
    </xf>
    <xf numFmtId="173" fontId="22" fillId="8" borderId="213">
      <alignment horizontal="right" vertical="center"/>
    </xf>
    <xf numFmtId="173" fontId="30" fillId="9" borderId="213">
      <alignment horizontal="right" vertical="center"/>
    </xf>
    <xf numFmtId="49" fontId="114" fillId="0" borderId="213" applyNumberFormat="0" applyFill="0" applyBorder="0" applyProtection="0">
      <alignment horizontal="left" vertical="center"/>
    </xf>
    <xf numFmtId="173" fontId="30" fillId="9" borderId="213">
      <alignment horizontal="right" vertical="center"/>
    </xf>
    <xf numFmtId="173" fontId="22" fillId="8" borderId="213">
      <alignment horizontal="right" vertical="center"/>
    </xf>
    <xf numFmtId="173" fontId="30" fillId="9" borderId="213">
      <alignment horizontal="right" vertical="center"/>
    </xf>
    <xf numFmtId="49" fontId="114" fillId="0" borderId="213" applyNumberFormat="0" applyFill="0" applyBorder="0" applyProtection="0">
      <alignment horizontal="left" vertical="center"/>
    </xf>
    <xf numFmtId="177" fontId="25" fillId="59" borderId="213" applyNumberFormat="0" applyFont="0" applyBorder="0" applyAlignment="0" applyProtection="0">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3" fontId="22" fillId="8" borderId="213">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49" fontId="114" fillId="0" borderId="213" applyNumberFormat="0" applyFill="0" applyBorder="0" applyProtection="0">
      <alignment horizontal="lef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0" fontId="16" fillId="0" borderId="213">
      <alignmen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173" fontId="22" fillId="8" borderId="213">
      <alignment horizontal="right" vertical="center"/>
    </xf>
    <xf numFmtId="170" fontId="16" fillId="0" borderId="213">
      <alignment vertical="center"/>
    </xf>
    <xf numFmtId="170" fontId="16" fillId="0" borderId="213">
      <alignmen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114" fillId="0" borderId="213" applyNumberFormat="0" applyFill="0" applyBorder="0" applyProtection="0">
      <alignment horizontal="left" vertical="center"/>
    </xf>
    <xf numFmtId="172" fontId="33" fillId="1" borderId="214" applyNumberFormat="0" applyProtection="0">
      <alignment horizontal="left" vertical="top"/>
    </xf>
    <xf numFmtId="173" fontId="30" fillId="9" borderId="213">
      <alignment horizontal="right" vertical="center"/>
    </xf>
    <xf numFmtId="173" fontId="30" fillId="9" borderId="213">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2" fontId="33" fillId="1" borderId="214" applyNumberFormat="0" applyProtection="0">
      <alignment horizontal="left" vertical="top"/>
    </xf>
    <xf numFmtId="173" fontId="22" fillId="8" borderId="213">
      <alignment horizontal="right" vertical="center"/>
    </xf>
    <xf numFmtId="49" fontId="114" fillId="0" borderId="213" applyNumberFormat="0" applyFill="0" applyBorder="0" applyProtection="0">
      <alignment horizontal="left" vertical="center"/>
    </xf>
    <xf numFmtId="177" fontId="25" fillId="59" borderId="213" applyNumberFormat="0" applyFont="0" applyBorder="0" applyAlignment="0" applyProtection="0">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0" fontId="25" fillId="0" borderId="213" applyNumberFormat="0" applyFill="0" applyAlignment="0" applyProtection="0"/>
    <xf numFmtId="170" fontId="16" fillId="0" borderId="213">
      <alignment vertical="center"/>
    </xf>
    <xf numFmtId="173" fontId="30" fillId="9" borderId="213">
      <alignment horizontal="right" vertical="center"/>
    </xf>
    <xf numFmtId="4" fontId="25" fillId="0" borderId="213" applyFill="0" applyBorder="0" applyProtection="0">
      <alignment horizontal="right" vertical="center"/>
    </xf>
    <xf numFmtId="49" fontId="25" fillId="0" borderId="213" applyNumberFormat="0" applyFont="0" applyFill="0" applyBorder="0" applyProtection="0">
      <alignment horizontal="left" vertical="center" indent="2"/>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170" fontId="16" fillId="0" borderId="213">
      <alignment vertical="center"/>
    </xf>
    <xf numFmtId="0" fontId="25" fillId="0" borderId="213" applyNumberFormat="0" applyFill="0" applyAlignment="0" applyProtection="0"/>
    <xf numFmtId="172" fontId="33" fillId="1" borderId="214" applyNumberFormat="0" applyProtection="0">
      <alignment horizontal="left" vertical="top"/>
    </xf>
    <xf numFmtId="172" fontId="33" fillId="1" borderId="214" applyNumberFormat="0" applyProtection="0">
      <alignment horizontal="left" vertical="top"/>
    </xf>
    <xf numFmtId="177" fontId="25" fillId="59" borderId="213" applyNumberFormat="0" applyFont="0" applyBorder="0" applyAlignment="0" applyProtection="0">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9" fontId="25" fillId="0" borderId="213" applyNumberFormat="0" applyFont="0" applyFill="0" applyBorder="0" applyProtection="0">
      <alignment horizontal="left" vertical="center" indent="2"/>
    </xf>
    <xf numFmtId="170" fontId="16" fillId="0" borderId="213">
      <alignmen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173" fontId="22" fillId="8" borderId="213">
      <alignment horizontal="right" vertical="center"/>
    </xf>
    <xf numFmtId="170" fontId="16" fillId="0" borderId="213">
      <alignment vertical="center"/>
    </xf>
    <xf numFmtId="0" fontId="25" fillId="0" borderId="213" applyNumberFormat="0" applyFill="0" applyAlignment="0" applyProtection="0"/>
    <xf numFmtId="173" fontId="30" fillId="9" borderId="213">
      <alignment horizontal="right" vertical="center"/>
    </xf>
    <xf numFmtId="173" fontId="30" fillId="9" borderId="213">
      <alignment horizontal="right" vertical="center"/>
    </xf>
    <xf numFmtId="170" fontId="16" fillId="0" borderId="213">
      <alignment vertical="center"/>
    </xf>
    <xf numFmtId="172" fontId="33" fillId="1" borderId="214" applyNumberFormat="0" applyProtection="0">
      <alignment horizontal="left" vertical="top"/>
    </xf>
    <xf numFmtId="173" fontId="22" fillId="8" borderId="213">
      <alignment horizontal="right" vertical="center"/>
    </xf>
    <xf numFmtId="173" fontId="30" fillId="9" borderId="213">
      <alignment horizontal="right" vertical="center"/>
    </xf>
    <xf numFmtId="170" fontId="16" fillId="0" borderId="213">
      <alignment vertical="center"/>
    </xf>
    <xf numFmtId="173" fontId="22" fillId="8" borderId="213">
      <alignment horizontal="right" vertical="center"/>
    </xf>
    <xf numFmtId="173" fontId="22" fillId="8" borderId="213">
      <alignment horizontal="right" vertical="center"/>
    </xf>
    <xf numFmtId="49" fontId="114" fillId="0" borderId="213" applyNumberFormat="0" applyFill="0" applyBorder="0" applyProtection="0">
      <alignment horizontal="left" vertical="center"/>
    </xf>
    <xf numFmtId="177" fontId="25" fillId="59" borderId="213" applyNumberFormat="0" applyFont="0" applyBorder="0" applyAlignment="0" applyProtection="0">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0" fontId="16" fillId="0" borderId="213">
      <alignmen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49" fontId="114" fillId="0" borderId="213" applyNumberFormat="0" applyFill="0" applyBorder="0" applyProtection="0">
      <alignment horizontal="left" vertical="center"/>
    </xf>
    <xf numFmtId="170" fontId="16" fillId="0" borderId="213">
      <alignment vertical="center"/>
    </xf>
    <xf numFmtId="4" fontId="25" fillId="0" borderId="213" applyFill="0" applyBorder="0" applyProtection="0">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2" fontId="33" fillId="1" borderId="214" applyNumberFormat="0" applyProtection="0">
      <alignment horizontal="left" vertical="top"/>
    </xf>
    <xf numFmtId="173" fontId="22" fillId="8"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0" fontId="16" fillId="0" borderId="213">
      <alignmen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49" fontId="114" fillId="0" borderId="213" applyNumberFormat="0" applyFill="0" applyBorder="0" applyProtection="0">
      <alignment horizontal="left" vertical="center"/>
    </xf>
    <xf numFmtId="173" fontId="30" fillId="9" borderId="213">
      <alignment horizontal="right" vertical="center"/>
    </xf>
    <xf numFmtId="170" fontId="16" fillId="0" borderId="213">
      <alignment vertical="center"/>
    </xf>
    <xf numFmtId="4" fontId="25" fillId="0" borderId="213" applyFill="0" applyBorder="0" applyProtection="0">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3" fontId="22" fillId="8" borderId="213">
      <alignment horizontal="right" vertical="center"/>
    </xf>
    <xf numFmtId="170" fontId="16" fillId="0" borderId="213">
      <alignment vertical="center"/>
    </xf>
    <xf numFmtId="0" fontId="25" fillId="0" borderId="213" applyNumberFormat="0" applyFill="0" applyAlignment="0" applyProtection="0"/>
    <xf numFmtId="49" fontId="114" fillId="0" borderId="213" applyNumberFormat="0" applyFill="0" applyBorder="0" applyProtection="0">
      <alignment horizontal="lef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0" fontId="25" fillId="0" borderId="213" applyNumberFormat="0" applyFill="0" applyAlignment="0" applyProtection="0"/>
    <xf numFmtId="173" fontId="22" fillId="8" borderId="213">
      <alignment horizontal="right" vertical="center"/>
    </xf>
    <xf numFmtId="170" fontId="16" fillId="0" borderId="213">
      <alignment vertical="center"/>
    </xf>
    <xf numFmtId="173" fontId="30" fillId="9" borderId="213">
      <alignment horizontal="right" vertical="center"/>
    </xf>
    <xf numFmtId="173" fontId="30" fillId="9" borderId="213">
      <alignment horizontal="right" vertical="center"/>
    </xf>
    <xf numFmtId="167" fontId="4" fillId="0" borderId="0" applyFont="0" applyFill="0" applyBorder="0" applyAlignment="0" applyProtection="0"/>
    <xf numFmtId="172" fontId="33" fillId="1" borderId="214" applyNumberFormat="0" applyProtection="0">
      <alignment horizontal="left" vertical="top"/>
    </xf>
    <xf numFmtId="170" fontId="16" fillId="0" borderId="213">
      <alignment vertical="center"/>
    </xf>
    <xf numFmtId="170" fontId="16" fillId="0" borderId="213">
      <alignment vertical="center"/>
    </xf>
    <xf numFmtId="170" fontId="16" fillId="0" borderId="213">
      <alignment vertical="center"/>
    </xf>
    <xf numFmtId="170" fontId="16" fillId="0" borderId="213">
      <alignment vertical="center"/>
    </xf>
    <xf numFmtId="4" fontId="25" fillId="0" borderId="213" applyFill="0" applyBorder="0" applyProtection="0">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49" fontId="114" fillId="0" borderId="213" applyNumberFormat="0" applyFill="0" applyBorder="0" applyProtection="0">
      <alignment horizontal="left" vertical="center"/>
    </xf>
    <xf numFmtId="0" fontId="25" fillId="0" borderId="213" applyNumberFormat="0" applyFill="0" applyAlignment="0" applyProtection="0"/>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3" fontId="22" fillId="8" borderId="213">
      <alignment horizontal="right" vertical="center"/>
    </xf>
    <xf numFmtId="177" fontId="25" fillId="59" borderId="213" applyNumberFormat="0" applyFont="0" applyBorder="0" applyAlignment="0" applyProtection="0">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49" fontId="25" fillId="0" borderId="213" applyNumberFormat="0" applyFont="0" applyFill="0" applyBorder="0" applyProtection="0">
      <alignment horizontal="left" vertical="center" indent="2"/>
    </xf>
    <xf numFmtId="173" fontId="30" fillId="9"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3" fontId="30" fillId="9" borderId="213">
      <alignment horizontal="right" vertical="center"/>
    </xf>
    <xf numFmtId="173" fontId="22" fillId="8" borderId="213">
      <alignment horizontal="right" vertical="center"/>
    </xf>
    <xf numFmtId="173" fontId="30" fillId="9" borderId="213">
      <alignment horizontal="right" vertical="center"/>
    </xf>
    <xf numFmtId="170" fontId="16" fillId="0" borderId="213">
      <alignmen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4" fontId="25" fillId="0" borderId="213" applyFill="0" applyBorder="0" applyProtection="0">
      <alignment horizontal="right" vertical="center"/>
    </xf>
    <xf numFmtId="170" fontId="16" fillId="0" borderId="213">
      <alignment vertical="center"/>
    </xf>
    <xf numFmtId="173" fontId="22" fillId="8" borderId="213">
      <alignment horizontal="right" vertical="center"/>
    </xf>
    <xf numFmtId="173" fontId="22" fillId="8" borderId="213">
      <alignment horizontal="right" vertical="center"/>
    </xf>
    <xf numFmtId="49" fontId="114" fillId="0" borderId="213" applyNumberFormat="0" applyFill="0" applyBorder="0" applyProtection="0">
      <alignment horizontal="left" vertical="center"/>
    </xf>
    <xf numFmtId="170" fontId="16" fillId="0" borderId="213">
      <alignmen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7" fontId="25" fillId="59" borderId="213" applyNumberFormat="0" applyFont="0" applyBorder="0" applyAlignment="0" applyProtection="0">
      <alignment horizontal="right" vertical="center"/>
    </xf>
    <xf numFmtId="49" fontId="114" fillId="0" borderId="213" applyNumberFormat="0" applyFill="0" applyBorder="0" applyProtection="0">
      <alignment horizontal="left" vertical="center"/>
    </xf>
    <xf numFmtId="170" fontId="16" fillId="0" borderId="213">
      <alignment vertical="center"/>
    </xf>
    <xf numFmtId="173" fontId="30" fillId="9"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22" fillId="8" borderId="213">
      <alignment horizontal="right" vertical="center"/>
    </xf>
    <xf numFmtId="0" fontId="25" fillId="0" borderId="213" applyNumberFormat="0" applyFill="0" applyAlignment="0" applyProtection="0"/>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4" fontId="25" fillId="0" borderId="213" applyFill="0" applyBorder="0" applyProtection="0">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2" fontId="33" fillId="1" borderId="214" applyNumberFormat="0" applyProtection="0">
      <alignment horizontal="left" vertical="top"/>
    </xf>
    <xf numFmtId="170" fontId="16" fillId="0" borderId="213">
      <alignment vertical="center"/>
    </xf>
    <xf numFmtId="172" fontId="33" fillId="1" borderId="214" applyNumberFormat="0" applyProtection="0">
      <alignment horizontal="left" vertical="top"/>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0" fontId="4" fillId="0" borderId="0"/>
    <xf numFmtId="167" fontId="4" fillId="0" borderId="0" applyFont="0" applyFill="0" applyBorder="0" applyAlignment="0" applyProtection="0"/>
    <xf numFmtId="172" fontId="33" fillId="1" borderId="218" applyNumberFormat="0" applyProtection="0">
      <alignment horizontal="left" vertical="top"/>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0" fontId="133" fillId="65" borderId="217"/>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2" fontId="33" fillId="1" borderId="218" applyNumberFormat="0" applyProtection="0">
      <alignment horizontal="left" vertical="top"/>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0" fontId="130" fillId="0" borderId="0"/>
    <xf numFmtId="0" fontId="131" fillId="0" borderId="0"/>
    <xf numFmtId="0" fontId="132" fillId="63" borderId="217">
      <alignment horizontal="center"/>
    </xf>
    <xf numFmtId="0" fontId="133" fillId="64" borderId="217"/>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21">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22" fillId="8"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0" fontId="4" fillId="0" borderId="0"/>
    <xf numFmtId="0" fontId="25" fillId="0" borderId="219" applyNumberFormat="0" applyFill="0" applyAlignment="0" applyProtection="0"/>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49" fontId="25" fillId="0" borderId="216" applyNumberFormat="0" applyFont="0" applyFill="0" applyBorder="0" applyProtection="0">
      <alignment horizontal="left" vertical="center" indent="2"/>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0" fontId="25" fillId="0" borderId="216" applyNumberFormat="0" applyFill="0" applyAlignment="0" applyProtection="0"/>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7" fontId="25" fillId="59" borderId="216"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9" applyNumberFormat="0" applyFill="0" applyBorder="0" applyProtection="0">
      <alignment horizontal="lef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0" fontId="16" fillId="0" borderId="216">
      <alignment vertical="center"/>
    </xf>
    <xf numFmtId="4" fontId="25" fillId="0" borderId="216" applyFill="0" applyBorder="0" applyProtection="0">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3" fontId="22" fillId="8" borderId="216">
      <alignment horizontal="right" vertical="center"/>
    </xf>
    <xf numFmtId="170" fontId="16" fillId="0" borderId="216">
      <alignmen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173" fontId="22" fillId="8" borderId="216">
      <alignment horizontal="right" vertical="center"/>
    </xf>
    <xf numFmtId="173" fontId="22" fillId="8"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67" fontId="4" fillId="0" borderId="0" applyFont="0" applyFill="0" applyBorder="0" applyAlignment="0" applyProtection="0"/>
    <xf numFmtId="170" fontId="16" fillId="0" borderId="216">
      <alignmen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3" fontId="30" fillId="9" borderId="216">
      <alignment horizontal="right" vertical="center"/>
    </xf>
    <xf numFmtId="170" fontId="16" fillId="0" borderId="216">
      <alignment vertical="center"/>
    </xf>
    <xf numFmtId="170" fontId="16" fillId="0" borderId="216">
      <alignmen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25" fillId="0" borderId="216" applyNumberFormat="0" applyFont="0" applyFill="0" applyBorder="0" applyProtection="0">
      <alignment horizontal="left" vertical="center" indent="2"/>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0" fontId="25" fillId="0" borderId="216" applyNumberFormat="0" applyFill="0" applyAlignment="0" applyProtection="0"/>
    <xf numFmtId="173" fontId="30" fillId="9"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25" fillId="0" borderId="216" applyNumberFormat="0" applyFont="0" applyFill="0" applyBorder="0" applyProtection="0">
      <alignment horizontal="left" vertical="center" indent="2"/>
    </xf>
    <xf numFmtId="173" fontId="30" fillId="9"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2" fontId="33" fillId="1" borderId="188" applyNumberFormat="0" applyProtection="0">
      <alignment horizontal="left" vertical="top"/>
    </xf>
    <xf numFmtId="173" fontId="30" fillId="9"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9">
      <alignment vertical="center"/>
    </xf>
    <xf numFmtId="49" fontId="114" fillId="0" borderId="216" applyNumberFormat="0" applyFill="0" applyBorder="0" applyProtection="0">
      <alignment horizontal="left" vertical="center"/>
    </xf>
    <xf numFmtId="170" fontId="16" fillId="0" borderId="216">
      <alignmen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0" fontId="16" fillId="0" borderId="216">
      <alignmen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67" fontId="4" fillId="0" borderId="0" applyFont="0" applyFill="0" applyBorder="0" applyAlignment="0" applyProtection="0"/>
    <xf numFmtId="170" fontId="16" fillId="0" borderId="216">
      <alignment vertical="center"/>
    </xf>
    <xf numFmtId="49" fontId="114" fillId="0" borderId="216" applyNumberFormat="0" applyFill="0" applyBorder="0" applyProtection="0">
      <alignment horizontal="left" vertical="center"/>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0" fontId="16" fillId="0" borderId="216">
      <alignmen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0" fontId="16" fillId="0" borderId="216">
      <alignmen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7" fontId="25" fillId="59" borderId="216" applyNumberFormat="0" applyFont="0" applyBorder="0" applyAlignment="0" applyProtection="0">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0" fontId="25" fillId="0" borderId="216" applyNumberFormat="0" applyFill="0" applyAlignment="0" applyProtection="0"/>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7" fontId="25" fillId="59" borderId="216"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173" fontId="30" fillId="9" borderId="216">
      <alignment horizontal="right" vertical="center"/>
    </xf>
    <xf numFmtId="172" fontId="33" fillId="1" borderId="188" applyNumberFormat="0" applyProtection="0">
      <alignment horizontal="left" vertical="top"/>
    </xf>
    <xf numFmtId="173" fontId="30" fillId="9"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22" fillId="8" borderId="216">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0" fontId="16" fillId="0" borderId="216">
      <alignmen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22" fillId="8" borderId="216">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22" fillId="8" borderId="219">
      <alignment horizontal="right" vertical="center"/>
    </xf>
    <xf numFmtId="170" fontId="16" fillId="0" borderId="216">
      <alignment vertical="center"/>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0" fontId="25" fillId="0" borderId="216" applyNumberFormat="0" applyFill="0" applyAlignment="0" applyProtection="0"/>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2" fontId="33" fillId="1" borderId="188" applyNumberFormat="0" applyProtection="0">
      <alignment horizontal="left" vertical="top"/>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0" fontId="16" fillId="0" borderId="216">
      <alignmen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2" fontId="33" fillId="1" borderId="188" applyNumberFormat="0" applyProtection="0">
      <alignment horizontal="left" vertical="top"/>
    </xf>
    <xf numFmtId="4" fontId="25" fillId="0" borderId="216" applyFill="0" applyBorder="0" applyProtection="0">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173" fontId="30" fillId="9" borderId="216">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2" fontId="33" fillId="1" borderId="188" applyNumberFormat="0" applyProtection="0">
      <alignment horizontal="left" vertical="top"/>
    </xf>
    <xf numFmtId="173" fontId="30" fillId="9" borderId="216">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2" fontId="33" fillId="1" borderId="188" applyNumberFormat="0" applyProtection="0">
      <alignment horizontal="left" vertical="top"/>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3" fontId="30" fillId="9" borderId="219">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9">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170" fontId="16" fillId="0" borderId="216">
      <alignment vertical="center"/>
    </xf>
    <xf numFmtId="0" fontId="25" fillId="0" borderId="216" applyNumberFormat="0" applyFill="0" applyAlignment="0" applyProtection="0"/>
    <xf numFmtId="172" fontId="33" fillId="1" borderId="188" applyNumberFormat="0" applyProtection="0">
      <alignment horizontal="left" vertical="top"/>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0" fontId="16" fillId="0" borderId="216">
      <alignment vertical="center"/>
    </xf>
    <xf numFmtId="0" fontId="25" fillId="0" borderId="216" applyNumberFormat="0" applyFill="0" applyAlignment="0" applyProtection="0"/>
    <xf numFmtId="173" fontId="30" fillId="9" borderId="216">
      <alignment horizontal="right" vertical="center"/>
    </xf>
    <xf numFmtId="173" fontId="30" fillId="9" borderId="216">
      <alignment horizontal="right" vertical="center"/>
    </xf>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170" fontId="16" fillId="0" borderId="216">
      <alignmen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173" fontId="30" fillId="9" borderId="219">
      <alignment horizontal="right" vertical="center"/>
    </xf>
    <xf numFmtId="173" fontId="30" fillId="9" borderId="216">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0" fontId="25" fillId="0" borderId="216"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21">
      <alignment horizontal="right" vertical="center"/>
    </xf>
    <xf numFmtId="173" fontId="30" fillId="9" borderId="219">
      <alignment horizontal="right" vertical="center"/>
    </xf>
    <xf numFmtId="173" fontId="22" fillId="8" borderId="219">
      <alignment horizontal="right" vertical="center"/>
    </xf>
    <xf numFmtId="173" fontId="30" fillId="9" borderId="216">
      <alignment horizontal="right" vertical="center"/>
    </xf>
    <xf numFmtId="170" fontId="16" fillId="0" borderId="216">
      <alignment vertical="center"/>
    </xf>
    <xf numFmtId="167" fontId="4" fillId="0" borderId="0" applyFont="0" applyFill="0" applyBorder="0" applyAlignment="0" applyProtection="0"/>
    <xf numFmtId="173" fontId="30" fillId="9" borderId="219">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9">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9">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173" fontId="30" fillId="9" borderId="216">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0" fontId="16" fillId="0" borderId="216">
      <alignment vertical="center"/>
    </xf>
    <xf numFmtId="4" fontId="25" fillId="0" borderId="216" applyFill="0" applyBorder="0" applyProtection="0">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0" fontId="25" fillId="0" borderId="216" applyNumberFormat="0" applyFill="0" applyAlignment="0" applyProtection="0"/>
    <xf numFmtId="173" fontId="30" fillId="9" borderId="216">
      <alignment horizontal="right" vertical="center"/>
    </xf>
    <xf numFmtId="49" fontId="25" fillId="0" borderId="216"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0" fontId="25" fillId="0" borderId="216" applyNumberFormat="0" applyFill="0" applyAlignment="0" applyProtection="0"/>
    <xf numFmtId="0" fontId="25" fillId="0" borderId="216" applyNumberFormat="0" applyFill="0" applyAlignment="0" applyProtection="0"/>
    <xf numFmtId="170" fontId="16" fillId="0" borderId="216">
      <alignmen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49" fontId="114" fillId="0" borderId="216" applyNumberFormat="0" applyFill="0" applyBorder="0" applyProtection="0">
      <alignment horizontal="left" vertical="center"/>
    </xf>
    <xf numFmtId="0" fontId="25" fillId="0" borderId="216" applyNumberFormat="0" applyFill="0" applyAlignment="0" applyProtection="0"/>
    <xf numFmtId="173" fontId="30" fillId="9" borderId="216">
      <alignment horizontal="right" vertical="center"/>
    </xf>
    <xf numFmtId="170" fontId="16" fillId="0" borderId="216">
      <alignment vertical="center"/>
    </xf>
    <xf numFmtId="49" fontId="25" fillId="0" borderId="216" applyNumberFormat="0" applyFont="0" applyFill="0" applyBorder="0" applyProtection="0">
      <alignment horizontal="left" vertical="center" indent="2"/>
    </xf>
    <xf numFmtId="170" fontId="16" fillId="0" borderId="216">
      <alignmen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218" applyNumberFormat="0" applyProtection="0">
      <alignment horizontal="left" vertical="top"/>
    </xf>
    <xf numFmtId="173" fontId="22" fillId="8"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3" fontId="30" fillId="9" borderId="216">
      <alignment horizontal="right" vertical="center"/>
    </xf>
    <xf numFmtId="172" fontId="33" fillId="1" borderId="188" applyNumberFormat="0" applyProtection="0">
      <alignment horizontal="left" vertical="top"/>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2" fontId="33" fillId="1" borderId="188" applyNumberFormat="0" applyProtection="0">
      <alignment horizontal="left" vertical="top"/>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0" fontId="25" fillId="0" borderId="216" applyNumberFormat="0" applyFill="0" applyAlignment="0" applyProtection="0"/>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49" fontId="25" fillId="0" borderId="216" applyNumberFormat="0" applyFont="0" applyFill="0" applyBorder="0" applyProtection="0">
      <alignment horizontal="left" vertical="center" indent="2"/>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7" fontId="25" fillId="59" borderId="216" applyNumberFormat="0" applyFont="0" applyBorder="0" applyAlignment="0" applyProtection="0">
      <alignment horizontal="righ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0" fontId="16" fillId="0" borderId="216">
      <alignment vertical="center"/>
    </xf>
    <xf numFmtId="172" fontId="33" fillId="1" borderId="188" applyNumberFormat="0" applyProtection="0">
      <alignment horizontal="left" vertical="top"/>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173" fontId="22" fillId="8"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0" fontId="16" fillId="0" borderId="216">
      <alignment vertical="center"/>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22" fillId="8"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3" fontId="30" fillId="9" borderId="216">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4" fontId="25" fillId="0" borderId="216" applyFill="0" applyBorder="0" applyProtection="0">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4" fontId="25" fillId="0" borderId="216" applyFill="0" applyBorder="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2" fontId="33" fillId="1" borderId="188" applyNumberFormat="0" applyProtection="0">
      <alignment horizontal="left" vertical="top"/>
    </xf>
    <xf numFmtId="0" fontId="25" fillId="0" borderId="216" applyNumberFormat="0" applyFill="0" applyAlignment="0" applyProtection="0"/>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49" fontId="114" fillId="0" borderId="216" applyNumberFormat="0" applyFill="0" applyBorder="0" applyProtection="0">
      <alignment horizontal="left" vertical="center"/>
    </xf>
    <xf numFmtId="0" fontId="25" fillId="0" borderId="216" applyNumberFormat="0" applyFill="0" applyAlignment="0" applyProtection="0"/>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3" fontId="30" fillId="9" borderId="216">
      <alignment horizontal="right" vertical="center"/>
    </xf>
    <xf numFmtId="49" fontId="25" fillId="0" borderId="216" applyNumberFormat="0" applyFont="0" applyFill="0" applyBorder="0" applyProtection="0">
      <alignment horizontal="left" vertical="center" indent="2"/>
    </xf>
    <xf numFmtId="49" fontId="25" fillId="0" borderId="216" applyNumberFormat="0" applyFont="0" applyFill="0" applyBorder="0" applyProtection="0">
      <alignment horizontal="left" vertical="center" indent="2"/>
    </xf>
    <xf numFmtId="170" fontId="16" fillId="0" borderId="216">
      <alignmen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0" fontId="25" fillId="0" borderId="216" applyNumberFormat="0" applyFill="0" applyAlignment="0" applyProtection="0"/>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3" fontId="22" fillId="8" borderId="216">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170" fontId="16" fillId="0" borderId="216">
      <alignment vertical="center"/>
    </xf>
    <xf numFmtId="0" fontId="25" fillId="0" borderId="216" applyNumberFormat="0" applyFill="0" applyAlignment="0" applyProtection="0"/>
    <xf numFmtId="172" fontId="33" fillId="1" borderId="188" applyNumberFormat="0" applyProtection="0">
      <alignment horizontal="left" vertical="top"/>
    </xf>
    <xf numFmtId="172" fontId="33" fillId="1" borderId="188" applyNumberFormat="0" applyProtection="0">
      <alignment horizontal="left" vertical="top"/>
    </xf>
    <xf numFmtId="173" fontId="30" fillId="9" borderId="216">
      <alignment horizontal="right" vertical="center"/>
    </xf>
    <xf numFmtId="177" fontId="25" fillId="59" borderId="216" applyNumberFormat="0" applyFont="0" applyBorder="0" applyAlignment="0" applyProtection="0">
      <alignment horizontal="right" vertical="center"/>
    </xf>
    <xf numFmtId="172" fontId="33" fillId="1" borderId="188" applyNumberFormat="0" applyProtection="0">
      <alignment horizontal="left" vertical="top"/>
    </xf>
    <xf numFmtId="49" fontId="114" fillId="0" borderId="216" applyNumberFormat="0" applyFill="0" applyBorder="0" applyProtection="0">
      <alignment horizontal="lef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173" fontId="30" fillId="9" borderId="216">
      <alignment horizontal="right" vertical="center"/>
    </xf>
    <xf numFmtId="172" fontId="33" fillId="1" borderId="188" applyNumberFormat="0" applyProtection="0">
      <alignment horizontal="left" vertical="top"/>
    </xf>
    <xf numFmtId="173" fontId="30" fillId="9"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22" fillId="8" borderId="216">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0" fontId="16" fillId="0" borderId="216">
      <alignmen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0" fontId="16" fillId="0" borderId="216">
      <alignment vertical="center"/>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0" fontId="25" fillId="0" borderId="216" applyNumberFormat="0" applyFill="0" applyAlignment="0" applyProtection="0"/>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2" fontId="33" fillId="1" borderId="188" applyNumberFormat="0" applyProtection="0">
      <alignment horizontal="left" vertical="top"/>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0" fontId="16" fillId="0" borderId="216">
      <alignmen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2" fontId="33" fillId="1" borderId="188" applyNumberFormat="0" applyProtection="0">
      <alignment horizontal="left" vertical="top"/>
    </xf>
    <xf numFmtId="4" fontId="25" fillId="0" borderId="216" applyFill="0" applyBorder="0" applyProtection="0">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173" fontId="30" fillId="9" borderId="216">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4" fontId="25" fillId="0" borderId="216" applyFill="0" applyBorder="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2" fontId="33" fillId="1" borderId="188" applyNumberFormat="0" applyProtection="0">
      <alignment horizontal="left" vertical="top"/>
    </xf>
    <xf numFmtId="173" fontId="30" fillId="9" borderId="216">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2" fontId="33" fillId="1" borderId="188" applyNumberFormat="0" applyProtection="0">
      <alignment horizontal="left" vertical="top"/>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170" fontId="16" fillId="0" borderId="216">
      <alignment vertical="center"/>
    </xf>
    <xf numFmtId="0" fontId="25" fillId="0" borderId="216" applyNumberFormat="0" applyFill="0" applyAlignment="0" applyProtection="0"/>
    <xf numFmtId="172" fontId="33" fillId="1" borderId="188" applyNumberFormat="0" applyProtection="0">
      <alignment horizontal="left" vertical="top"/>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0" fontId="16" fillId="0" borderId="216">
      <alignment vertical="center"/>
    </xf>
    <xf numFmtId="0" fontId="25" fillId="0" borderId="216" applyNumberFormat="0" applyFill="0" applyAlignment="0" applyProtection="0"/>
    <xf numFmtId="173" fontId="30" fillId="9" borderId="216">
      <alignment horizontal="right" vertical="center"/>
    </xf>
    <xf numFmtId="173" fontId="30" fillId="9" borderId="216">
      <alignment horizontal="right" vertical="center"/>
    </xf>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170" fontId="16" fillId="0" borderId="216">
      <alignmen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0" fontId="16" fillId="0" borderId="216">
      <alignment vertical="center"/>
    </xf>
    <xf numFmtId="4" fontId="25" fillId="0" borderId="216" applyFill="0" applyBorder="0" applyProtection="0">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3" fontId="22" fillId="8" borderId="216">
      <alignment horizontal="right" vertical="center"/>
    </xf>
    <xf numFmtId="170" fontId="16" fillId="0" borderId="216">
      <alignmen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173" fontId="22" fillId="8" borderId="216">
      <alignment horizontal="right" vertical="center"/>
    </xf>
    <xf numFmtId="173" fontId="22" fillId="8"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67" fontId="4" fillId="0" borderId="0" applyFont="0" applyFill="0" applyBorder="0" applyAlignment="0" applyProtection="0"/>
    <xf numFmtId="170" fontId="16" fillId="0" borderId="216">
      <alignmen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3" fontId="30" fillId="9" borderId="216">
      <alignment horizontal="right" vertical="center"/>
    </xf>
    <xf numFmtId="170" fontId="16" fillId="0" borderId="216">
      <alignment vertical="center"/>
    </xf>
    <xf numFmtId="170" fontId="16" fillId="0" borderId="216">
      <alignmen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25" fillId="0" borderId="216" applyNumberFormat="0" applyFont="0" applyFill="0" applyBorder="0" applyProtection="0">
      <alignment horizontal="left" vertical="center" indent="2"/>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0" fontId="25" fillId="0" borderId="216" applyNumberFormat="0" applyFill="0" applyAlignment="0" applyProtection="0"/>
    <xf numFmtId="173" fontId="30" fillId="9"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25" fillId="0" borderId="216" applyNumberFormat="0" applyFont="0" applyFill="0" applyBorder="0" applyProtection="0">
      <alignment horizontal="left" vertical="center" indent="2"/>
    </xf>
    <xf numFmtId="173" fontId="30" fillId="9"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2" fontId="33" fillId="1" borderId="188" applyNumberFormat="0" applyProtection="0">
      <alignment horizontal="left" vertical="top"/>
    </xf>
    <xf numFmtId="173" fontId="30" fillId="9" borderId="216">
      <alignment horizontal="right" vertical="center"/>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0" fontId="16" fillId="0" borderId="216">
      <alignmen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0" fontId="16" fillId="0" borderId="216">
      <alignmen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0" fontId="16" fillId="0" borderId="216">
      <alignmen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7" fontId="25" fillId="59" borderId="216" applyNumberFormat="0" applyFont="0" applyBorder="0" applyAlignment="0" applyProtection="0">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0" fontId="25" fillId="0" borderId="216" applyNumberFormat="0" applyFill="0" applyAlignment="0" applyProtection="0"/>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173" fontId="30" fillId="9" borderId="216">
      <alignment horizontal="right" vertical="center"/>
    </xf>
    <xf numFmtId="172" fontId="33" fillId="1" borderId="188" applyNumberFormat="0" applyProtection="0">
      <alignment horizontal="left" vertical="top"/>
    </xf>
    <xf numFmtId="173" fontId="30" fillId="9"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22" fillId="8" borderId="216">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0" fontId="16" fillId="0" borderId="216">
      <alignmen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22" fillId="8" borderId="216">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0" fontId="16" fillId="0" borderId="216">
      <alignment vertical="center"/>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0" fontId="25" fillId="0" borderId="216" applyNumberFormat="0" applyFill="0" applyAlignment="0" applyProtection="0"/>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2" fontId="33" fillId="1" borderId="188" applyNumberFormat="0" applyProtection="0">
      <alignment horizontal="left" vertical="top"/>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0" fontId="16" fillId="0" borderId="216">
      <alignmen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2" fontId="33" fillId="1" borderId="188" applyNumberFormat="0" applyProtection="0">
      <alignment horizontal="left" vertical="top"/>
    </xf>
    <xf numFmtId="4" fontId="25" fillId="0" borderId="216" applyFill="0" applyBorder="0" applyProtection="0">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173" fontId="30" fillId="9" borderId="216">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2" fontId="33" fillId="1" borderId="188" applyNumberFormat="0" applyProtection="0">
      <alignment horizontal="left" vertical="top"/>
    </xf>
    <xf numFmtId="173" fontId="30" fillId="9" borderId="216">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2" fontId="33" fillId="1" borderId="188" applyNumberFormat="0" applyProtection="0">
      <alignment horizontal="left" vertical="top"/>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170" fontId="16" fillId="0" borderId="216">
      <alignment vertical="center"/>
    </xf>
    <xf numFmtId="0" fontId="25" fillId="0" borderId="216" applyNumberFormat="0" applyFill="0" applyAlignment="0" applyProtection="0"/>
    <xf numFmtId="172" fontId="33" fillId="1" borderId="188" applyNumberFormat="0" applyProtection="0">
      <alignment horizontal="left" vertical="top"/>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0" fontId="16" fillId="0" borderId="216">
      <alignment vertical="center"/>
    </xf>
    <xf numFmtId="0" fontId="25" fillId="0" borderId="216" applyNumberFormat="0" applyFill="0" applyAlignment="0" applyProtection="0"/>
    <xf numFmtId="173" fontId="30" fillId="9" borderId="216">
      <alignment horizontal="right" vertical="center"/>
    </xf>
    <xf numFmtId="173" fontId="30" fillId="9" borderId="216">
      <alignment horizontal="right" vertical="center"/>
    </xf>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170" fontId="16" fillId="0" borderId="216">
      <alignmen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30" fillId="0" borderId="0"/>
    <xf numFmtId="0" fontId="127" fillId="0" borderId="0"/>
    <xf numFmtId="0" fontId="128" fillId="63" borderId="217">
      <alignment horizontal="center"/>
    </xf>
    <xf numFmtId="0" fontId="129" fillId="64" borderId="217"/>
    <xf numFmtId="0" fontId="129" fillId="65" borderId="217"/>
    <xf numFmtId="0" fontId="111" fillId="0" borderId="0"/>
    <xf numFmtId="0" fontId="128" fillId="63" borderId="217">
      <alignment horizontal="center"/>
    </xf>
    <xf numFmtId="0" fontId="129" fillId="64" borderId="217"/>
    <xf numFmtId="0" fontId="129" fillId="65" borderId="217"/>
    <xf numFmtId="0" fontId="4" fillId="0" borderId="0"/>
    <xf numFmtId="0" fontId="111" fillId="0" borderId="0"/>
    <xf numFmtId="9" fontId="111" fillId="0" borderId="0" applyFont="0" applyFill="0" applyBorder="0" applyAlignment="0" applyProtection="0"/>
    <xf numFmtId="0" fontId="4" fillId="0" borderId="0"/>
    <xf numFmtId="0" fontId="4" fillId="0" borderId="0"/>
    <xf numFmtId="0" fontId="127" fillId="0" borderId="0"/>
    <xf numFmtId="0" fontId="127" fillId="0" borderId="0"/>
    <xf numFmtId="0" fontId="127" fillId="0" borderId="0"/>
    <xf numFmtId="0" fontId="4" fillId="0" borderId="0"/>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0" fontId="25" fillId="0" borderId="219" applyNumberFormat="0" applyFill="0" applyAlignment="0" applyProtection="0"/>
    <xf numFmtId="172" fontId="33" fillId="1" borderId="220"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170" fontId="16" fillId="0" borderId="219">
      <alignment vertical="center"/>
    </xf>
    <xf numFmtId="49" fontId="114" fillId="0" borderId="219" applyNumberFormat="0" applyFill="0" applyBorder="0" applyProtection="0">
      <alignment horizontal="left" vertical="center"/>
    </xf>
    <xf numFmtId="0" fontId="25" fillId="0" borderId="219" applyNumberFormat="0" applyFill="0" applyAlignment="0" applyProtection="0"/>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21">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2" fontId="33" fillId="1" borderId="218" applyNumberFormat="0" applyProtection="0">
      <alignment horizontal="left" vertical="top"/>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21">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170" fontId="16" fillId="0" borderId="219">
      <alignment vertical="center"/>
    </xf>
    <xf numFmtId="49" fontId="25" fillId="0" borderId="219" applyNumberFormat="0" applyFont="0" applyFill="0" applyBorder="0" applyProtection="0">
      <alignment horizontal="left" vertical="center" indent="2"/>
    </xf>
    <xf numFmtId="170" fontId="16" fillId="0" borderId="219">
      <alignment vertical="center"/>
    </xf>
    <xf numFmtId="0" fontId="25" fillId="0" borderId="219" applyNumberFormat="0" applyFill="0" applyAlignment="0" applyProtection="0"/>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21">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2" fontId="33" fillId="1" borderId="220" applyNumberFormat="0" applyProtection="0">
      <alignment horizontal="left" vertical="top"/>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22" fillId="8" borderId="219">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0" fontId="25" fillId="0" borderId="219" applyNumberFormat="0" applyFill="0" applyAlignment="0" applyProtection="0"/>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21">
      <alignment vertical="center"/>
    </xf>
    <xf numFmtId="49" fontId="114" fillId="0" borderId="219" applyNumberFormat="0" applyFill="0" applyBorder="0" applyProtection="0">
      <alignment horizontal="left" vertical="center"/>
    </xf>
    <xf numFmtId="173" fontId="22" fillId="8" borderId="219">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21">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3" fontId="22" fillId="8" borderId="221">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21">
      <alignment horizontal="right" vertical="center"/>
    </xf>
    <xf numFmtId="170" fontId="16" fillId="0" borderId="219">
      <alignmen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0" fontId="25" fillId="0" borderId="219" applyNumberFormat="0" applyFill="0" applyAlignment="0" applyProtection="0"/>
    <xf numFmtId="0" fontId="25" fillId="0" borderId="219" applyNumberFormat="0" applyFill="0" applyAlignment="0" applyProtection="0"/>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49" fontId="25" fillId="0" borderId="221" applyNumberFormat="0" applyFont="0" applyFill="0" applyBorder="0" applyProtection="0">
      <alignment horizontal="left" vertical="center" indent="2"/>
    </xf>
    <xf numFmtId="4" fontId="25" fillId="0" borderId="219" applyFill="0" applyBorder="0" applyProtection="0">
      <alignment horizontal="right" vertical="center"/>
    </xf>
    <xf numFmtId="0" fontId="25" fillId="0" borderId="219" applyNumberFormat="0" applyFill="0" applyAlignment="0" applyProtection="0"/>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0" fontId="25" fillId="0" borderId="219" applyNumberFormat="0" applyFill="0" applyAlignment="0" applyProtection="0"/>
    <xf numFmtId="172" fontId="33" fillId="1" borderId="218" applyNumberFormat="0" applyProtection="0">
      <alignment horizontal="left" vertical="top"/>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21">
      <alignment vertical="center"/>
    </xf>
    <xf numFmtId="49" fontId="25" fillId="0" borderId="219" applyNumberFormat="0" applyFont="0" applyFill="0" applyBorder="0" applyProtection="0">
      <alignment horizontal="left" vertical="center" indent="2"/>
    </xf>
    <xf numFmtId="170" fontId="16" fillId="0" borderId="219">
      <alignment vertical="center"/>
    </xf>
    <xf numFmtId="4" fontId="25" fillId="0" borderId="221" applyFill="0" applyBorder="0" applyProtection="0">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21">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21"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0" fontId="16" fillId="0" borderId="221">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21" applyNumberFormat="0" applyFont="0" applyBorder="0" applyAlignment="0" applyProtection="0">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4" fontId="25" fillId="0" borderId="221" applyFill="0" applyBorder="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20" applyNumberFormat="0" applyProtection="0">
      <alignment horizontal="left" vertical="top"/>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21">
      <alignmen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49" fontId="25" fillId="0" borderId="219" applyNumberFormat="0" applyFont="0" applyFill="0" applyBorder="0" applyProtection="0">
      <alignment horizontal="left" vertical="center" indent="2"/>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21">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21">
      <alignmen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2" fontId="33" fillId="1" borderId="218" applyNumberFormat="0" applyProtection="0">
      <alignment horizontal="left" vertical="top"/>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22" fillId="8" borderId="221">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2" fontId="33" fillId="1" borderId="218" applyNumberFormat="0" applyProtection="0">
      <alignment horizontal="left" vertical="top"/>
    </xf>
    <xf numFmtId="4" fontId="25" fillId="0" borderId="219" applyFill="0" applyBorder="0" applyProtection="0">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2" fontId="33" fillId="1" borderId="218" applyNumberFormat="0" applyProtection="0">
      <alignment horizontal="left" vertical="top"/>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22" fillId="8" borderId="219">
      <alignment horizontal="righ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173" fontId="22" fillId="8"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4" fontId="25" fillId="0" borderId="221" applyFill="0" applyBorder="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0" fontId="25" fillId="0" borderId="221" applyNumberFormat="0" applyFill="0" applyAlignment="0" applyProtection="0"/>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0" fontId="16" fillId="0" borderId="221">
      <alignmen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4" fontId="25" fillId="0" borderId="221" applyFill="0" applyBorder="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0" fontId="25" fillId="0" borderId="221" applyNumberFormat="0" applyFill="0" applyAlignment="0" applyProtection="0"/>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170" fontId="16" fillId="0" borderId="219">
      <alignmen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21">
      <alignmen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0" fontId="16" fillId="0" borderId="221">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0" fontId="25" fillId="0" borderId="219" applyNumberFormat="0" applyFill="0" applyAlignment="0" applyProtection="0"/>
    <xf numFmtId="0" fontId="25" fillId="0" borderId="219" applyNumberFormat="0" applyFill="0" applyAlignment="0" applyProtection="0"/>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21"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0" fontId="25" fillId="0" borderId="219" applyNumberFormat="0" applyFill="0" applyAlignment="0" applyProtection="0"/>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21">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22" fillId="8" borderId="221">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20"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0" fontId="25" fillId="0" borderId="219" applyNumberFormat="0" applyFill="0" applyAlignment="0" applyProtection="0"/>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30" fillId="9" borderId="221">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21">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21">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21" applyNumberFormat="0" applyFont="0" applyBorder="0" applyAlignment="0" applyProtection="0">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0" fontId="25" fillId="0" borderId="219" applyNumberFormat="0" applyFill="0" applyAlignment="0" applyProtection="0"/>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21">
      <alignmen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21">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21">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0" fontId="16" fillId="0" borderId="221">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0" fontId="25" fillId="0" borderId="221" applyNumberFormat="0" applyFill="0" applyAlignment="0" applyProtection="0"/>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22" fillId="8"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30" fillId="9" borderId="221">
      <alignment horizontal="right" vertical="center"/>
    </xf>
    <xf numFmtId="4" fontId="25" fillId="0" borderId="219" applyFill="0" applyBorder="0" applyProtection="0">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0" fontId="25" fillId="0" borderId="219" applyNumberFormat="0" applyFill="0" applyAlignment="0" applyProtection="0"/>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114" fillId="0" borderId="221" applyNumberFormat="0" applyFill="0" applyBorder="0" applyProtection="0">
      <alignment horizontal="lef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173" fontId="22" fillId="8"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170" fontId="16" fillId="0" borderId="221">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30" fillId="9" borderId="221">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21">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22" fillId="8" borderId="221">
      <alignment horizontal="right" vertical="center"/>
    </xf>
    <xf numFmtId="173" fontId="22" fillId="8" borderId="219">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173" fontId="22" fillId="8"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114" fillId="0" borderId="221"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30" fillId="9" borderId="219">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21">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21">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21">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21">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0" fontId="25" fillId="0" borderId="221" applyNumberFormat="0" applyFill="0" applyAlignment="0" applyProtection="0"/>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22" fillId="8"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21">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0" fontId="25" fillId="0" borderId="219" applyNumberFormat="0" applyFill="0" applyAlignment="0" applyProtection="0"/>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21">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4" fontId="25" fillId="0" borderId="221"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21">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0" fontId="16" fillId="0" borderId="219">
      <alignmen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21">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22" fillId="8" borderId="219">
      <alignment horizontal="right" vertical="center"/>
    </xf>
    <xf numFmtId="170" fontId="16" fillId="0" borderId="221">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49" fontId="25" fillId="0" borderId="221"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21">
      <alignment horizontal="righ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4" fontId="25" fillId="0" borderId="221" applyFill="0" applyBorder="0" applyProtection="0">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173" fontId="22" fillId="8" borderId="221">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21">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21">
      <alignmen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21">
      <alignment horizontal="right" vertical="center"/>
    </xf>
    <xf numFmtId="173" fontId="30" fillId="9" borderId="219">
      <alignment horizontal="right" vertical="center"/>
    </xf>
    <xf numFmtId="170" fontId="16" fillId="0" borderId="219">
      <alignment vertical="center"/>
    </xf>
    <xf numFmtId="173" fontId="22" fillId="8" borderId="221">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3" fontId="22" fillId="8" borderId="215">
      <alignment horizontal="right" vertical="center"/>
    </xf>
    <xf numFmtId="49" fontId="114" fillId="0" borderId="221" applyNumberFormat="0" applyFill="0" applyBorder="0" applyProtection="0">
      <alignment horizontal="left" vertical="center"/>
    </xf>
    <xf numFmtId="0" fontId="127" fillId="0" borderId="0"/>
    <xf numFmtId="4" fontId="25" fillId="0" borderId="221" applyFill="0" applyBorder="0" applyProtection="0">
      <alignment horizontal="right" vertical="center"/>
    </xf>
    <xf numFmtId="173" fontId="22" fillId="8"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0" fontId="25" fillId="0" borderId="215" applyNumberFormat="0" applyFill="0" applyAlignment="0" applyProtection="0"/>
    <xf numFmtId="49" fontId="114" fillId="0" borderId="215" applyNumberFormat="0" applyFill="0" applyBorder="0" applyProtection="0">
      <alignment horizontal="lef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0" fontId="25" fillId="0" borderId="215" applyNumberFormat="0" applyFill="0" applyAlignment="0" applyProtection="0"/>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67" fontId="4" fillId="0" borderId="0" applyFont="0" applyFill="0" applyBorder="0" applyAlignment="0" applyProtection="0"/>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173" fontId="22" fillId="8" borderId="219">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22" fillId="8" borderId="219">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9">
      <alignment horizontal="right" vertical="center"/>
    </xf>
    <xf numFmtId="170" fontId="16" fillId="0" borderId="215">
      <alignment vertical="center"/>
    </xf>
    <xf numFmtId="170" fontId="16" fillId="0" borderId="215">
      <alignment vertical="center"/>
    </xf>
    <xf numFmtId="4" fontId="25" fillId="0" borderId="219" applyFill="0" applyBorder="0" applyProtection="0">
      <alignment horizontal="right" vertical="center"/>
    </xf>
    <xf numFmtId="170" fontId="16" fillId="0" borderId="219">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22" fillId="8" borderId="219">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22" fillId="8"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9">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0" fontId="16" fillId="0" borderId="215">
      <alignment vertical="center"/>
    </xf>
    <xf numFmtId="170" fontId="16" fillId="0" borderId="219">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9">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9">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9">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9">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3" fontId="30" fillId="9" borderId="215">
      <alignment horizontal="right" vertical="center"/>
    </xf>
    <xf numFmtId="0" fontId="111" fillId="0" borderId="0"/>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0" fontId="4" fillId="0" borderId="0"/>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2" fontId="33" fillId="1" borderId="218" applyNumberFormat="0" applyProtection="0">
      <alignment horizontal="left" vertical="top"/>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0" fontId="25" fillId="0" borderId="215" applyNumberFormat="0" applyFill="0" applyAlignment="0" applyProtection="0"/>
    <xf numFmtId="4" fontId="25" fillId="0" borderId="215" applyFill="0" applyBorder="0" applyProtection="0">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0" fontId="16" fillId="0" borderId="215">
      <alignmen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4" fontId="25" fillId="0" borderId="215" applyFill="0" applyBorder="0" applyProtection="0">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0" fontId="16" fillId="0" borderId="215">
      <alignmen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0" fontId="25" fillId="0" borderId="215" applyNumberFormat="0" applyFill="0" applyAlignment="0" applyProtection="0"/>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173" fontId="22" fillId="8" borderId="215">
      <alignment horizontal="right" vertical="center"/>
    </xf>
    <xf numFmtId="0" fontId="25" fillId="0" borderId="215" applyNumberFormat="0" applyFill="0" applyAlignment="0" applyProtection="0"/>
    <xf numFmtId="0" fontId="25" fillId="0" borderId="215" applyNumberFormat="0" applyFill="0" applyAlignment="0" applyProtection="0"/>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3" fontId="22" fillId="8"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0" fontId="25" fillId="0" borderId="215" applyNumberFormat="0" applyFill="0" applyAlignment="0" applyProtection="0"/>
    <xf numFmtId="49" fontId="114" fillId="0" borderId="215" applyNumberFormat="0" applyFill="0" applyBorder="0" applyProtection="0">
      <alignment horizontal="left" vertical="center"/>
    </xf>
    <xf numFmtId="167" fontId="4" fillId="0" borderId="0" applyFont="0" applyFill="0" applyBorder="0" applyAlignment="0" applyProtection="0"/>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30" fillId="9" borderId="215">
      <alignment horizontal="right" vertical="center"/>
    </xf>
    <xf numFmtId="177" fontId="25" fillId="59" borderId="219" applyNumberFormat="0" applyFont="0" applyBorder="0" applyAlignment="0" applyProtection="0">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49" fontId="25" fillId="0" borderId="219"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9">
      <alignment horizontal="right" vertical="center"/>
    </xf>
    <xf numFmtId="4" fontId="25" fillId="0" borderId="215"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2" fontId="33" fillId="1" borderId="218" applyNumberFormat="0" applyProtection="0">
      <alignment horizontal="left" vertical="top"/>
    </xf>
    <xf numFmtId="170" fontId="16" fillId="0" borderId="215">
      <alignmen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0" fontId="25" fillId="0" borderId="215" applyNumberFormat="0" applyFill="0" applyAlignment="0" applyProtection="0"/>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67" fontId="4" fillId="0" borderId="0" applyFont="0" applyFill="0" applyBorder="0" applyAlignment="0" applyProtection="0"/>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5">
      <alignment horizontal="right" vertical="center"/>
    </xf>
    <xf numFmtId="0" fontId="129" fillId="65" borderId="217"/>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21">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21">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0" fontId="129" fillId="64" borderId="217"/>
    <xf numFmtId="173" fontId="22" fillId="8"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0" fontId="16" fillId="0" borderId="219">
      <alignmen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0" fontId="30" fillId="0" borderId="0"/>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67" fontId="4" fillId="0" borderId="0" applyFont="0" applyFill="0" applyBorder="0" applyAlignment="0" applyProtection="0"/>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30" fillId="9" borderId="215">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0" fontId="16" fillId="0" borderId="219">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5">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22" fillId="8" borderId="215">
      <alignment horizontal="right" vertical="center"/>
    </xf>
    <xf numFmtId="170" fontId="16" fillId="0" borderId="215">
      <alignment vertical="center"/>
    </xf>
    <xf numFmtId="170" fontId="16" fillId="0" borderId="219">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22" fillId="8" borderId="215">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5">
      <alignment vertical="center"/>
    </xf>
    <xf numFmtId="170" fontId="16" fillId="0" borderId="219">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7" fontId="25" fillId="59" borderId="219" applyNumberFormat="0" applyFont="0" applyBorder="0" applyAlignment="0" applyProtection="0">
      <alignment horizontal="right" vertical="center"/>
    </xf>
    <xf numFmtId="173" fontId="30" fillId="9" borderId="215">
      <alignment horizontal="right" vertical="center"/>
    </xf>
    <xf numFmtId="49" fontId="114" fillId="0" borderId="219" applyNumberFormat="0" applyFill="0" applyBorder="0" applyProtection="0">
      <alignment horizontal="left" vertical="center"/>
    </xf>
    <xf numFmtId="0" fontId="25" fillId="0" borderId="219" applyNumberFormat="0" applyFill="0" applyAlignment="0" applyProtection="0"/>
    <xf numFmtId="173" fontId="30" fillId="9" borderId="219">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9">
      <alignment horizontal="right" vertical="center"/>
    </xf>
    <xf numFmtId="49" fontId="25" fillId="0" borderId="215"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5">
      <alignment horizontal="right" vertical="center"/>
    </xf>
    <xf numFmtId="173" fontId="22" fillId="8" borderId="215">
      <alignment horizontal="right" vertical="center"/>
    </xf>
    <xf numFmtId="173" fontId="30" fillId="9" borderId="219">
      <alignment horizontal="right" vertical="center"/>
    </xf>
    <xf numFmtId="173" fontId="22" fillId="8" borderId="215">
      <alignment horizontal="right" vertical="center"/>
    </xf>
    <xf numFmtId="173" fontId="30" fillId="9" borderId="219">
      <alignment horizontal="right" vertical="center"/>
    </xf>
    <xf numFmtId="170" fontId="16" fillId="0" borderId="215">
      <alignment vertical="center"/>
    </xf>
    <xf numFmtId="4" fontId="25" fillId="0" borderId="219" applyFill="0" applyBorder="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9">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5">
      <alignment vertical="center"/>
    </xf>
    <xf numFmtId="170" fontId="16" fillId="0" borderId="219">
      <alignmen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173" fontId="30" fillId="9" borderId="219">
      <alignment horizontal="right" vertical="center"/>
    </xf>
    <xf numFmtId="173" fontId="30" fillId="9" borderId="215">
      <alignment horizontal="right" vertical="center"/>
    </xf>
    <xf numFmtId="4" fontId="25" fillId="0" borderId="219" applyFill="0" applyBorder="0" applyProtection="0">
      <alignment horizontal="right" vertical="center"/>
    </xf>
    <xf numFmtId="49" fontId="25" fillId="0" borderId="215" applyNumberFormat="0" applyFont="0" applyFill="0" applyBorder="0" applyProtection="0">
      <alignment horizontal="left" vertical="center" indent="2"/>
    </xf>
    <xf numFmtId="173" fontId="22" fillId="8" borderId="219">
      <alignment horizontal="right" vertical="center"/>
    </xf>
    <xf numFmtId="173" fontId="22" fillId="8" borderId="215">
      <alignment horizontal="right" vertical="center"/>
    </xf>
    <xf numFmtId="173" fontId="22" fillId="8" borderId="219">
      <alignment horizontal="right" vertical="center"/>
    </xf>
    <xf numFmtId="173" fontId="30" fillId="9" borderId="219">
      <alignment horizontal="right" vertical="center"/>
    </xf>
    <xf numFmtId="170" fontId="16" fillId="0" borderId="215">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30" fillId="9" borderId="215">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4" fontId="25" fillId="0" borderId="219" applyFill="0" applyBorder="0" applyProtection="0">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25" fillId="0" borderId="219"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5">
      <alignment horizontal="right" vertical="center"/>
    </xf>
    <xf numFmtId="170" fontId="16" fillId="0" borderId="215">
      <alignment vertical="center"/>
    </xf>
    <xf numFmtId="173" fontId="30" fillId="9" borderId="219">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5">
      <alignment horizontal="right" vertical="center"/>
    </xf>
    <xf numFmtId="170" fontId="16" fillId="0" borderId="219">
      <alignmen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0" fontId="16" fillId="0" borderId="219">
      <alignmen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0" fontId="25" fillId="0" borderId="219" applyNumberFormat="0" applyFill="0" applyAlignment="0" applyProtection="0"/>
    <xf numFmtId="49" fontId="114" fillId="0" borderId="215"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0" fontId="16" fillId="0" borderId="215">
      <alignment vertical="center"/>
    </xf>
    <xf numFmtId="4" fontId="25" fillId="0" borderId="219" applyFill="0" applyBorder="0" applyProtection="0">
      <alignment horizontal="right" vertical="center"/>
    </xf>
    <xf numFmtId="173" fontId="30" fillId="9" borderId="215">
      <alignment horizontal="right" vertical="center"/>
    </xf>
    <xf numFmtId="49" fontId="114" fillId="0" borderId="219" applyNumberFormat="0" applyFill="0" applyBorder="0" applyProtection="0">
      <alignment horizontal="left" vertical="center"/>
    </xf>
    <xf numFmtId="173" fontId="30" fillId="9" borderId="215">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0" fontId="25" fillId="0" borderId="215" applyNumberFormat="0" applyFill="0" applyAlignment="0" applyProtection="0"/>
    <xf numFmtId="4" fontId="25" fillId="0" borderId="215" applyFill="0" applyBorder="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5">
      <alignment horizontal="right" vertical="center"/>
    </xf>
    <xf numFmtId="4" fontId="25" fillId="0" borderId="215" applyFill="0" applyBorder="0" applyProtection="0">
      <alignment horizontal="right" vertical="center"/>
    </xf>
    <xf numFmtId="0" fontId="25" fillId="0" borderId="219" applyNumberFormat="0" applyFill="0" applyAlignment="0" applyProtection="0"/>
    <xf numFmtId="173" fontId="30" fillId="9" borderId="215">
      <alignment horizontal="right" vertical="center"/>
    </xf>
    <xf numFmtId="49" fontId="25" fillId="0" borderId="215"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9">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9">
      <alignment horizontal="right" vertical="center"/>
    </xf>
    <xf numFmtId="173" fontId="22" fillId="8" borderId="219">
      <alignment horizontal="right" vertical="center"/>
    </xf>
    <xf numFmtId="170" fontId="16" fillId="0" borderId="219">
      <alignmen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0" fontId="25" fillId="0" borderId="215" applyNumberFormat="0" applyFill="0" applyAlignment="0" applyProtection="0"/>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9" fontId="25" fillId="0" borderId="219"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9">
      <alignment vertical="center"/>
    </xf>
    <xf numFmtId="173" fontId="30" fillId="9" borderId="215">
      <alignment horizontal="right" vertical="center"/>
    </xf>
    <xf numFmtId="4" fontId="25" fillId="0" borderId="215" applyFill="0" applyBorder="0" applyProtection="0">
      <alignment horizontal="right" vertical="center"/>
    </xf>
    <xf numFmtId="177" fontId="25" fillId="59" borderId="219" applyNumberFormat="0" applyFont="0" applyBorder="0" applyAlignment="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22" fillId="8" borderId="215">
      <alignment horizontal="right" vertical="center"/>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9">
      <alignment horizontal="right" vertical="center"/>
    </xf>
    <xf numFmtId="173" fontId="30" fillId="9" borderId="215">
      <alignment horizontal="right" vertical="center"/>
    </xf>
    <xf numFmtId="173" fontId="22" fillId="8"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173" fontId="22" fillId="8" borderId="215">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0" fontId="25" fillId="0" borderId="215"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0" fontId="16" fillId="0" borderId="219">
      <alignment vertical="center"/>
    </xf>
    <xf numFmtId="173" fontId="30" fillId="9" borderId="215">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49" fontId="114" fillId="0" borderId="219" applyNumberFormat="0" applyFill="0" applyBorder="0" applyProtection="0">
      <alignment horizontal="left" vertical="center"/>
    </xf>
    <xf numFmtId="0" fontId="25" fillId="0" borderId="215" applyNumberFormat="0" applyFill="0" applyAlignment="0" applyProtection="0"/>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5">
      <alignment horizontal="right" vertical="center"/>
    </xf>
    <xf numFmtId="173" fontId="30" fillId="9" borderId="215">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2" fontId="33" fillId="1" borderId="218" applyNumberFormat="0" applyProtection="0">
      <alignment horizontal="left" vertical="top"/>
    </xf>
    <xf numFmtId="170" fontId="16" fillId="0" borderId="215">
      <alignmen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0" fontId="25" fillId="0" borderId="215" applyNumberFormat="0" applyFill="0" applyAlignment="0" applyProtection="0"/>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0" fontId="16" fillId="0" borderId="219">
      <alignment vertical="center"/>
    </xf>
    <xf numFmtId="0" fontId="25" fillId="0" borderId="219" applyNumberFormat="0" applyFill="0" applyAlignment="0" applyProtection="0"/>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9">
      <alignment horizontal="righ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0" fontId="16" fillId="0" borderId="215">
      <alignment vertical="center"/>
    </xf>
    <xf numFmtId="0" fontId="25" fillId="0" borderId="219" applyNumberFormat="0" applyFill="0" applyAlignment="0" applyProtection="0"/>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173" fontId="30" fillId="9" borderId="215">
      <alignment horizontal="righ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5">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0" fontId="16" fillId="0" borderId="219">
      <alignment vertical="center"/>
    </xf>
    <xf numFmtId="173" fontId="30" fillId="9" borderId="215">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0" fontId="16" fillId="0" borderId="215">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5">
      <alignment horizontal="right" vertical="center"/>
    </xf>
    <xf numFmtId="170" fontId="16" fillId="0" borderId="219">
      <alignment vertical="center"/>
    </xf>
    <xf numFmtId="173" fontId="22" fillId="8" borderId="219">
      <alignment horizontal="right" vertical="center"/>
    </xf>
    <xf numFmtId="172" fontId="33" fillId="1" borderId="218" applyNumberFormat="0" applyProtection="0">
      <alignment horizontal="left" vertical="top"/>
    </xf>
    <xf numFmtId="173" fontId="30" fillId="9" borderId="215">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170" fontId="16" fillId="0" borderId="215">
      <alignmen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2" fontId="33" fillId="1" borderId="218" applyNumberFormat="0" applyProtection="0">
      <alignment horizontal="left" vertical="top"/>
    </xf>
    <xf numFmtId="170" fontId="16" fillId="0" borderId="215">
      <alignment vertical="center"/>
    </xf>
    <xf numFmtId="170" fontId="16" fillId="0" borderId="215">
      <alignment vertical="center"/>
    </xf>
    <xf numFmtId="49" fontId="114" fillId="0" borderId="219"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0" fontId="25" fillId="0" borderId="219"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5">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2" fontId="33" fillId="1" borderId="218" applyNumberFormat="0" applyProtection="0">
      <alignment horizontal="left" vertical="top"/>
    </xf>
    <xf numFmtId="173" fontId="22" fillId="8"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0" fontId="16" fillId="0" borderId="219">
      <alignment vertical="center"/>
    </xf>
    <xf numFmtId="0" fontId="25" fillId="0" borderId="219" applyNumberFormat="0" applyFill="0" applyAlignment="0" applyProtection="0"/>
    <xf numFmtId="172" fontId="33" fillId="1" borderId="218" applyNumberFormat="0" applyProtection="0">
      <alignment horizontal="left" vertical="top"/>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0" fontId="25" fillId="0" borderId="215" applyNumberFormat="0" applyFill="0" applyAlignment="0" applyProtection="0"/>
    <xf numFmtId="49" fontId="25" fillId="0" borderId="219"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25" fillId="0" borderId="219" applyNumberFormat="0" applyFont="0" applyFill="0" applyBorder="0" applyProtection="0">
      <alignment horizontal="left" vertical="center" indent="2"/>
    </xf>
    <xf numFmtId="173" fontId="30" fillId="9" borderId="215">
      <alignment horizontal="right" vertical="center"/>
    </xf>
    <xf numFmtId="170" fontId="16" fillId="0" borderId="219">
      <alignment vertical="center"/>
    </xf>
    <xf numFmtId="0" fontId="25" fillId="0" borderId="219" applyNumberFormat="0" applyFill="0" applyAlignment="0" applyProtection="0"/>
    <xf numFmtId="170" fontId="16" fillId="0" borderId="215">
      <alignmen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5">
      <alignment horizontal="right" vertical="center"/>
    </xf>
    <xf numFmtId="170" fontId="16" fillId="0" borderId="215">
      <alignment vertical="center"/>
    </xf>
    <xf numFmtId="173" fontId="22" fillId="8" borderId="219">
      <alignment horizontal="right" vertical="center"/>
    </xf>
    <xf numFmtId="173" fontId="30" fillId="9" borderId="215">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3" fontId="22" fillId="8" borderId="215">
      <alignment horizontal="right" vertical="center"/>
    </xf>
    <xf numFmtId="173" fontId="22" fillId="8" borderId="215">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9" fontId="114" fillId="0" borderId="215" applyNumberFormat="0" applyFill="0" applyBorder="0" applyProtection="0">
      <alignment horizontal="lef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67" fontId="4" fillId="0" borderId="0" applyFont="0" applyFill="0" applyBorder="0" applyAlignment="0" applyProtection="0"/>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5">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9">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0" fontId="25" fillId="0" borderId="215" applyNumberFormat="0" applyFill="0" applyAlignment="0" applyProtection="0"/>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0" fontId="128" fillId="63" borderId="217">
      <alignment horizont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22" fillId="8"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0" fontId="16" fillId="0" borderId="219">
      <alignmen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173" fontId="30" fillId="9" borderId="215">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30" fillId="0" borderId="0"/>
    <xf numFmtId="173" fontId="30" fillId="9" borderId="215">
      <alignment horizontal="right" vertical="center"/>
    </xf>
    <xf numFmtId="0" fontId="111" fillId="0" borderId="0"/>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0" fontId="25" fillId="0" borderId="215" applyNumberFormat="0" applyFill="0" applyAlignment="0" applyProtection="0"/>
    <xf numFmtId="170" fontId="16" fillId="0" borderId="215">
      <alignmen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0" fontId="25" fillId="0" borderId="215" applyNumberFormat="0" applyFill="0" applyAlignment="0" applyProtection="0"/>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49" fontId="114" fillId="0" borderId="215" applyNumberFormat="0" applyFill="0" applyBorder="0" applyProtection="0">
      <alignment horizontal="left" vertical="center"/>
    </xf>
    <xf numFmtId="0" fontId="25" fillId="0" borderId="215" applyNumberFormat="0" applyFill="0" applyAlignment="0" applyProtection="0"/>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0" fontId="25" fillId="0" borderId="215" applyNumberFormat="0" applyFill="0" applyAlignment="0" applyProtection="0"/>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0" fontId="16" fillId="0" borderId="215">
      <alignmen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2" fontId="33" fillId="1" borderId="218" applyNumberFormat="0" applyProtection="0">
      <alignment horizontal="left" vertical="top"/>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2" fontId="33" fillId="1" borderId="218" applyNumberFormat="0" applyProtection="0">
      <alignment horizontal="left" vertical="top"/>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22" fillId="8" borderId="215">
      <alignment horizontal="right" vertical="center"/>
    </xf>
    <xf numFmtId="170" fontId="16" fillId="0" borderId="215">
      <alignmen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0" fontId="25" fillId="0" borderId="221" applyNumberFormat="0" applyFill="0" applyAlignment="0" applyProtection="0"/>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0" fontId="25" fillId="0" borderId="221" applyNumberFormat="0" applyFill="0" applyAlignment="0" applyProtection="0"/>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0" fontId="16" fillId="0" borderId="221">
      <alignmen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2" fontId="33" fillId="1" borderId="220" applyNumberFormat="0" applyProtection="0">
      <alignment horizontal="left" vertical="top"/>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173" fontId="30" fillId="9"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0" fontId="25" fillId="0" borderId="221" applyNumberFormat="0" applyFill="0" applyAlignment="0" applyProtection="0"/>
    <xf numFmtId="0" fontId="25" fillId="0" borderId="221" applyNumberFormat="0" applyFill="0" applyAlignment="0" applyProtection="0"/>
    <xf numFmtId="170" fontId="16" fillId="0" borderId="221">
      <alignmen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0" fontId="25" fillId="0" borderId="221" applyNumberFormat="0" applyFill="0" applyAlignment="0" applyProtection="0"/>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7" fontId="25" fillId="59" borderId="221" applyNumberFormat="0" applyFont="0" applyBorder="0" applyAlignment="0" applyProtection="0">
      <alignment horizontal="righ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22" fillId="8"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0" fontId="25" fillId="0" borderId="221" applyNumberFormat="0" applyFill="0" applyAlignment="0" applyProtection="0"/>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7" fontId="25" fillId="59" borderId="221" applyNumberFormat="0" applyFont="0" applyBorder="0" applyAlignment="0" applyProtection="0">
      <alignment horizontal="righ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0" fontId="16" fillId="0" borderId="221">
      <alignmen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2" fontId="33" fillId="1" borderId="220" applyNumberFormat="0" applyProtection="0">
      <alignment horizontal="left" vertical="top"/>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0" fontId="16" fillId="0" borderId="221">
      <alignmen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3" fontId="22" fillId="8" borderId="221">
      <alignment horizontal="right" vertical="center"/>
    </xf>
    <xf numFmtId="170" fontId="16" fillId="0" borderId="221">
      <alignmen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22" fillId="8" borderId="221">
      <alignment horizontal="right" vertical="center"/>
    </xf>
    <xf numFmtId="173" fontId="22" fillId="8"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3" fontId="30" fillId="9" borderId="221">
      <alignment horizontal="right" vertical="center"/>
    </xf>
    <xf numFmtId="170" fontId="16" fillId="0" borderId="221">
      <alignment vertical="center"/>
    </xf>
    <xf numFmtId="170" fontId="16" fillId="0" borderId="221">
      <alignmen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0" fontId="25" fillId="0" borderId="221" applyNumberFormat="0" applyFill="0" applyAlignment="0" applyProtection="0"/>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0" fontId="25" fillId="0" borderId="221" applyNumberFormat="0" applyFill="0" applyAlignment="0" applyProtection="0"/>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0" fontId="16" fillId="0" borderId="221">
      <alignmen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2" fontId="33" fillId="1" borderId="220" applyNumberFormat="0" applyProtection="0">
      <alignment horizontal="left" vertical="top"/>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0" fontId="25" fillId="0" borderId="221" applyNumberFormat="0" applyFill="0" applyAlignment="0" applyProtection="0"/>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0" fontId="16" fillId="0" borderId="221">
      <alignmen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0" fontId="16" fillId="0" borderId="221">
      <alignment vertical="center"/>
    </xf>
    <xf numFmtId="4" fontId="25" fillId="0" borderId="221" applyFill="0" applyBorder="0" applyProtection="0">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3" fontId="22" fillId="8" borderId="221">
      <alignment horizontal="right" vertical="center"/>
    </xf>
    <xf numFmtId="170" fontId="16" fillId="0" borderId="221">
      <alignmen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22" fillId="8" borderId="221">
      <alignment horizontal="right" vertical="center"/>
    </xf>
    <xf numFmtId="173" fontId="22" fillId="8"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0" fontId="16" fillId="0" borderId="221">
      <alignment vertical="center"/>
    </xf>
    <xf numFmtId="170" fontId="16" fillId="0" borderId="221">
      <alignmen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0" fontId="25" fillId="0" borderId="221" applyNumberFormat="0" applyFill="0" applyAlignment="0" applyProtection="0"/>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0" fontId="25" fillId="0" borderId="221" applyNumberFormat="0" applyFill="0" applyAlignment="0" applyProtection="0"/>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173" fontId="22" fillId="8" borderId="221">
      <alignment horizontal="right" vertical="center"/>
    </xf>
    <xf numFmtId="0" fontId="25" fillId="0" borderId="221" applyNumberFormat="0" applyFill="0" applyAlignment="0" applyProtection="0"/>
    <xf numFmtId="173" fontId="22" fillId="8"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0" fontId="16" fillId="0" borderId="221">
      <alignmen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0" fontId="25" fillId="0" borderId="221" applyNumberFormat="0" applyFill="0" applyAlignment="0" applyProtection="0"/>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2" fontId="33" fillId="1" borderId="220" applyNumberFormat="0" applyProtection="0">
      <alignment horizontal="left" vertical="top"/>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22" fillId="8"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7" fontId="25" fillId="59" borderId="221" applyNumberFormat="0" applyFont="0" applyBorder="0" applyAlignment="0" applyProtection="0">
      <alignment horizontal="righ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2" fontId="33" fillId="1" borderId="220" applyNumberFormat="0" applyProtection="0">
      <alignment horizontal="left" vertical="top"/>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49" fontId="114" fillId="0" borderId="221" applyNumberFormat="0" applyFill="0" applyBorder="0" applyProtection="0">
      <alignment horizontal="left" vertical="center"/>
    </xf>
    <xf numFmtId="0" fontId="25" fillId="0" borderId="221" applyNumberFormat="0" applyFill="0" applyAlignment="0" applyProtection="0"/>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2" fontId="33" fillId="1" borderId="220" applyNumberFormat="0" applyProtection="0">
      <alignment horizontal="left" vertical="top"/>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0" fontId="16" fillId="0" borderId="221">
      <alignment vertical="center"/>
    </xf>
    <xf numFmtId="4" fontId="25" fillId="0" borderId="221" applyFill="0" applyBorder="0" applyProtection="0">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3" fontId="22" fillId="8" borderId="221">
      <alignment horizontal="right" vertical="center"/>
    </xf>
    <xf numFmtId="170" fontId="16" fillId="0" borderId="221">
      <alignmen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22" fillId="8" borderId="221">
      <alignment horizontal="right" vertical="center"/>
    </xf>
    <xf numFmtId="173" fontId="22" fillId="8"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0" fontId="16" fillId="0" borderId="221">
      <alignment vertical="center"/>
    </xf>
    <xf numFmtId="170" fontId="16" fillId="0" borderId="221">
      <alignmen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0" fontId="25" fillId="0" borderId="221" applyNumberFormat="0" applyFill="0" applyAlignment="0" applyProtection="0"/>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0" fontId="25" fillId="0" borderId="221" applyNumberFormat="0" applyFill="0" applyAlignment="0" applyProtection="0"/>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173" fontId="22" fillId="8" borderId="221">
      <alignment horizontal="right" vertical="center"/>
    </xf>
    <xf numFmtId="0" fontId="25" fillId="0" borderId="221" applyNumberFormat="0" applyFill="0" applyAlignment="0" applyProtection="0"/>
    <xf numFmtId="173" fontId="22" fillId="8"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0" fontId="16" fillId="0" borderId="221">
      <alignmen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 fillId="0" borderId="2" applyNumberFormat="0" applyFill="0" applyAlignment="0" applyProtection="0"/>
  </cellStyleXfs>
  <cellXfs count="1258">
    <xf numFmtId="172" fontId="0" fillId="0" borderId="0" xfId="0"/>
    <xf numFmtId="172" fontId="3" fillId="0" borderId="0" xfId="1"/>
    <xf numFmtId="170" fontId="12" fillId="0" borderId="0" xfId="3" applyNumberFormat="1" applyFont="1" applyFill="1"/>
    <xf numFmtId="172" fontId="0" fillId="0" borderId="7" xfId="0" applyBorder="1"/>
    <xf numFmtId="172" fontId="0" fillId="0" borderId="10" xfId="0" applyBorder="1"/>
    <xf numFmtId="172" fontId="6" fillId="0" borderId="7" xfId="0" applyFont="1" applyBorder="1"/>
    <xf numFmtId="172" fontId="16" fillId="0" borderId="0" xfId="5" applyFont="1" applyFill="1" applyBorder="1" applyAlignment="1">
      <alignment wrapText="1"/>
    </xf>
    <xf numFmtId="172" fontId="14" fillId="0" borderId="0" xfId="0" applyFont="1"/>
    <xf numFmtId="172" fontId="6" fillId="0" borderId="0" xfId="0" applyFont="1"/>
    <xf numFmtId="172" fontId="21" fillId="0" borderId="0" xfId="0" applyFont="1" applyBorder="1"/>
    <xf numFmtId="172" fontId="5" fillId="0" borderId="0" xfId="0" applyFont="1"/>
    <xf numFmtId="172" fontId="22" fillId="0" borderId="0" xfId="0" applyFont="1"/>
    <xf numFmtId="172" fontId="37" fillId="12" borderId="15" xfId="0" applyFont="1" applyFill="1" applyBorder="1" applyAlignment="1">
      <alignment horizontal="center" vertical="center" wrapText="1"/>
    </xf>
    <xf numFmtId="172" fontId="36" fillId="0" borderId="0" xfId="0" applyFont="1" applyFill="1" applyBorder="1" applyAlignment="1">
      <alignment horizontal="center" vertical="center" wrapText="1"/>
    </xf>
    <xf numFmtId="3" fontId="37" fillId="0" borderId="0" xfId="0" applyNumberFormat="1" applyFont="1" applyFill="1" applyBorder="1" applyAlignment="1">
      <alignment horizontal="center" vertical="center" wrapText="1"/>
    </xf>
    <xf numFmtId="172" fontId="0" fillId="0" borderId="0" xfId="0" applyFill="1"/>
    <xf numFmtId="172" fontId="6"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6" fillId="13" borderId="15" xfId="0" applyFont="1" applyFill="1" applyBorder="1"/>
    <xf numFmtId="3" fontId="6"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6"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7"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6" fillId="0" borderId="0" xfId="0" applyFont="1" applyFill="1" applyBorder="1"/>
    <xf numFmtId="172" fontId="0" fillId="0" borderId="0" xfId="0" applyBorder="1"/>
    <xf numFmtId="172" fontId="0" fillId="0" borderId="21" xfId="0" applyBorder="1"/>
    <xf numFmtId="172" fontId="0" fillId="0" borderId="103" xfId="0" applyBorder="1"/>
    <xf numFmtId="172" fontId="6"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6" fillId="0" borderId="0" xfId="0" applyFont="1" applyFill="1"/>
    <xf numFmtId="172" fontId="45"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6" fillId="0" borderId="0" xfId="0" applyNumberFormat="1" applyFont="1" applyFill="1" applyBorder="1" applyAlignment="1">
      <alignment horizontal="center"/>
    </xf>
    <xf numFmtId="172" fontId="22" fillId="0" borderId="0" xfId="1" applyFont="1"/>
    <xf numFmtId="174" fontId="22" fillId="14" borderId="15" xfId="0" applyNumberFormat="1" applyFont="1" applyFill="1" applyBorder="1" applyAlignment="1">
      <alignment horizontal="center"/>
    </xf>
    <xf numFmtId="174" fontId="5" fillId="14" borderId="15" xfId="0" applyNumberFormat="1" applyFont="1" applyFill="1" applyBorder="1" applyAlignment="1">
      <alignment horizontal="center"/>
    </xf>
    <xf numFmtId="172" fontId="0" fillId="0" borderId="0" xfId="0" applyFont="1" applyFill="1" applyBorder="1"/>
    <xf numFmtId="3" fontId="52" fillId="0" borderId="0" xfId="0" applyNumberFormat="1" applyFont="1" applyBorder="1" applyAlignment="1">
      <alignment horizontal="center"/>
    </xf>
    <xf numFmtId="3" fontId="9" fillId="0" borderId="0" xfId="0" applyNumberFormat="1" applyFont="1" applyBorder="1" applyAlignment="1">
      <alignment horizontal="center"/>
    </xf>
    <xf numFmtId="3" fontId="53" fillId="0" borderId="0" xfId="0" applyNumberFormat="1" applyFont="1" applyBorder="1" applyAlignment="1">
      <alignment horizontal="center"/>
    </xf>
    <xf numFmtId="3" fontId="54" fillId="0" borderId="0" xfId="0" applyNumberFormat="1" applyFont="1" applyAlignment="1">
      <alignment horizontal="center"/>
    </xf>
    <xf numFmtId="3" fontId="56" fillId="0" borderId="0" xfId="0" applyNumberFormat="1" applyFont="1" applyAlignment="1">
      <alignment horizontal="center"/>
    </xf>
    <xf numFmtId="3" fontId="56" fillId="12" borderId="6" xfId="0" applyNumberFormat="1" applyFont="1" applyFill="1" applyBorder="1" applyAlignment="1">
      <alignment horizontal="center" vertical="center" wrapText="1"/>
    </xf>
    <xf numFmtId="3" fontId="56" fillId="12" borderId="39" xfId="0" applyNumberFormat="1" applyFont="1" applyFill="1" applyBorder="1" applyAlignment="1">
      <alignment horizontal="center" vertical="center" wrapText="1"/>
    </xf>
    <xf numFmtId="3" fontId="56" fillId="12" borderId="58" xfId="0" applyNumberFormat="1" applyFont="1" applyFill="1" applyBorder="1" applyAlignment="1">
      <alignment horizontal="center" vertical="center" wrapText="1"/>
    </xf>
    <xf numFmtId="3" fontId="54" fillId="0" borderId="0" xfId="0" applyNumberFormat="1" applyFont="1" applyAlignment="1">
      <alignment horizontal="center" vertical="center"/>
    </xf>
    <xf numFmtId="172" fontId="72" fillId="0" borderId="0" xfId="0" applyFont="1"/>
    <xf numFmtId="172" fontId="76" fillId="0" borderId="0" xfId="0" applyFont="1" applyFill="1" applyBorder="1" applyAlignment="1">
      <alignment horizontal="left" vertical="center" wrapText="1"/>
    </xf>
    <xf numFmtId="172" fontId="73" fillId="0" borderId="0" xfId="0" applyFont="1" applyFill="1" applyBorder="1" applyAlignment="1">
      <alignment horizontal="left" vertical="center" wrapText="1"/>
    </xf>
    <xf numFmtId="172" fontId="75" fillId="0" borderId="0" xfId="0" applyFont="1" applyFill="1" applyBorder="1" applyAlignment="1">
      <alignment horizontal="left" vertical="center" wrapText="1"/>
    </xf>
    <xf numFmtId="172" fontId="78" fillId="0" borderId="0" xfId="0" applyFont="1" applyFill="1"/>
    <xf numFmtId="172" fontId="76" fillId="0" borderId="111" xfId="0" applyFont="1" applyFill="1" applyBorder="1" applyAlignment="1">
      <alignment horizontal="left" vertical="center" wrapText="1"/>
    </xf>
    <xf numFmtId="172" fontId="51" fillId="12" borderId="0" xfId="0" applyFont="1" applyFill="1" applyBorder="1" applyAlignment="1">
      <alignment horizontal="left" vertical="center" wrapText="1"/>
    </xf>
    <xf numFmtId="172" fontId="0" fillId="0" borderId="110" xfId="0" applyBorder="1" applyAlignment="1">
      <alignment vertical="top" wrapText="1"/>
    </xf>
    <xf numFmtId="170" fontId="10" fillId="23" borderId="5" xfId="3" applyNumberFormat="1" applyFont="1" applyFill="1" applyBorder="1" applyAlignment="1">
      <alignment horizontal="center"/>
    </xf>
    <xf numFmtId="170" fontId="10" fillId="23" borderId="5" xfId="3" quotePrefix="1" applyNumberFormat="1" applyFont="1" applyFill="1" applyBorder="1" applyAlignment="1">
      <alignment horizontal="center"/>
    </xf>
    <xf numFmtId="170" fontId="10" fillId="23" borderId="6" xfId="3" applyNumberFormat="1" applyFont="1" applyFill="1" applyBorder="1" applyAlignment="1">
      <alignment horizontal="center"/>
    </xf>
    <xf numFmtId="170" fontId="10" fillId="23" borderId="6" xfId="3" quotePrefix="1" applyNumberFormat="1" applyFont="1" applyFill="1" applyBorder="1" applyAlignment="1">
      <alignment horizontal="center"/>
    </xf>
    <xf numFmtId="170" fontId="11" fillId="23" borderId="5" xfId="3" applyNumberFormat="1" applyFont="1" applyFill="1" applyBorder="1" applyAlignment="1">
      <alignment horizontal="center"/>
    </xf>
    <xf numFmtId="170" fontId="11" fillId="23" borderId="5"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0" fillId="23" borderId="9" xfId="3" applyNumberFormat="1" applyFont="1" applyFill="1" applyBorder="1" applyAlignment="1">
      <alignment horizontal="center"/>
    </xf>
    <xf numFmtId="170" fontId="10" fillId="23" borderId="0" xfId="3" quotePrefix="1" applyNumberFormat="1" applyFont="1" applyFill="1" applyBorder="1" applyAlignment="1">
      <alignment horizontal="center"/>
    </xf>
    <xf numFmtId="170" fontId="10" fillId="23" borderId="0" xfId="3" applyNumberFormat="1" applyFont="1" applyFill="1" applyBorder="1" applyAlignment="1">
      <alignment horizontal="center"/>
    </xf>
    <xf numFmtId="170" fontId="10" fillId="23" borderId="9" xfId="3" quotePrefix="1" applyNumberFormat="1" applyFont="1" applyFill="1" applyBorder="1" applyAlignment="1">
      <alignment horizontal="center"/>
    </xf>
    <xf numFmtId="170" fontId="11" fillId="23" borderId="0" xfId="3" applyNumberFormat="1" applyFont="1" applyFill="1" applyBorder="1" applyAlignment="1">
      <alignment horizontal="center"/>
    </xf>
    <xf numFmtId="170" fontId="10" fillId="23" borderId="12" xfId="3" applyNumberFormat="1" applyFont="1" applyFill="1" applyBorder="1" applyAlignment="1">
      <alignment horizontal="center"/>
    </xf>
    <xf numFmtId="170" fontId="10" fillId="23" borderId="13" xfId="3" applyNumberFormat="1" applyFont="1" applyFill="1" applyBorder="1" applyAlignment="1">
      <alignment horizontal="center"/>
    </xf>
    <xf numFmtId="170" fontId="10" fillId="23" borderId="12" xfId="3" quotePrefix="1" applyNumberFormat="1" applyFont="1" applyFill="1" applyBorder="1" applyAlignment="1">
      <alignment horizontal="center"/>
    </xf>
    <xf numFmtId="170" fontId="10" fillId="23" borderId="13" xfId="3" quotePrefix="1" applyNumberFormat="1" applyFont="1" applyFill="1" applyBorder="1" applyAlignment="1">
      <alignment horizontal="center"/>
    </xf>
    <xf numFmtId="170" fontId="11" fillId="23" borderId="12" xfId="3" applyNumberFormat="1" applyFont="1" applyFill="1" applyBorder="1" applyAlignment="1">
      <alignment horizontal="center"/>
    </xf>
    <xf numFmtId="172" fontId="51" fillId="12" borderId="21" xfId="0" applyFont="1" applyFill="1" applyBorder="1" applyAlignment="1">
      <alignment horizontal="left" vertical="center" wrapText="1"/>
    </xf>
    <xf numFmtId="172" fontId="51" fillId="12" borderId="80" xfId="0" applyFont="1" applyFill="1" applyBorder="1" applyAlignment="1">
      <alignment horizontal="left" vertical="center" wrapText="1"/>
    </xf>
    <xf numFmtId="172" fontId="76"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3" fillId="0" borderId="21" xfId="0" applyFont="1" applyFill="1" applyBorder="1" applyAlignment="1">
      <alignment horizontal="left" vertical="center" wrapText="1"/>
    </xf>
    <xf numFmtId="172" fontId="73" fillId="0" borderId="80" xfId="0" applyFont="1" applyFill="1" applyBorder="1" applyAlignment="1">
      <alignment horizontal="left" vertical="center" wrapText="1"/>
    </xf>
    <xf numFmtId="172" fontId="76" fillId="0" borderId="80" xfId="0" applyFont="1" applyFill="1" applyBorder="1" applyAlignment="1">
      <alignment horizontal="left" vertical="center" wrapText="1"/>
    </xf>
    <xf numFmtId="172" fontId="0" fillId="0" borderId="114" xfId="0" applyBorder="1"/>
    <xf numFmtId="172" fontId="45" fillId="0" borderId="80" xfId="0" applyFont="1" applyFill="1" applyBorder="1" applyAlignment="1">
      <alignment horizontal="justify" wrapText="1"/>
    </xf>
    <xf numFmtId="172" fontId="76" fillId="0" borderId="114" xfId="0" applyFont="1" applyFill="1" applyBorder="1" applyAlignment="1">
      <alignment horizontal="left" vertical="center" wrapText="1"/>
    </xf>
    <xf numFmtId="172" fontId="76" fillId="0" borderId="115" xfId="0" applyFont="1" applyFill="1" applyBorder="1" applyAlignment="1">
      <alignment horizontal="left" vertical="center" wrapText="1"/>
    </xf>
    <xf numFmtId="172" fontId="51" fillId="12" borderId="103" xfId="0" applyFont="1" applyFill="1" applyBorder="1" applyAlignment="1">
      <alignment horizontal="left" vertical="center" wrapText="1"/>
    </xf>
    <xf numFmtId="172" fontId="51" fillId="12" borderId="61" xfId="0" applyFont="1" applyFill="1" applyBorder="1" applyAlignment="1">
      <alignment horizontal="left" vertical="center" wrapText="1"/>
    </xf>
    <xf numFmtId="172" fontId="51" fillId="12" borderId="18" xfId="0" applyFont="1" applyFill="1" applyBorder="1" applyAlignment="1">
      <alignment horizontal="left" vertical="center" wrapText="1"/>
    </xf>
    <xf numFmtId="172" fontId="0" fillId="0" borderId="61" xfId="0" applyBorder="1"/>
    <xf numFmtId="172" fontId="0" fillId="0" borderId="18" xfId="0" applyBorder="1"/>
    <xf numFmtId="172" fontId="74" fillId="12" borderId="86" xfId="0" applyFont="1" applyFill="1" applyBorder="1" applyAlignment="1">
      <alignment horizontal="left" vertical="center" wrapText="1"/>
    </xf>
    <xf numFmtId="172" fontId="74" fillId="12" borderId="16" xfId="0" applyFont="1" applyFill="1" applyBorder="1" applyAlignment="1">
      <alignment horizontal="left" vertical="center" wrapText="1"/>
    </xf>
    <xf numFmtId="172" fontId="71" fillId="0" borderId="21" xfId="0" applyFont="1" applyFill="1" applyBorder="1" applyAlignment="1">
      <alignment vertical="top" wrapText="1"/>
    </xf>
    <xf numFmtId="172" fontId="70"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6" fillId="23" borderId="19" xfId="0" applyFont="1" applyFill="1" applyBorder="1"/>
    <xf numFmtId="172" fontId="0" fillId="0" borderId="118" xfId="0" applyBorder="1"/>
    <xf numFmtId="172" fontId="70" fillId="0" borderId="21" xfId="148" applyBorder="1" applyAlignment="1" applyProtection="1">
      <alignment vertical="top"/>
    </xf>
    <xf numFmtId="172" fontId="0" fillId="0" borderId="119" xfId="0" applyBorder="1"/>
    <xf numFmtId="172" fontId="84" fillId="0" borderId="118" xfId="0" applyFont="1" applyBorder="1"/>
    <xf numFmtId="172" fontId="16"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2" fillId="0" borderId="110" xfId="0" applyFont="1" applyBorder="1" applyAlignment="1">
      <alignment vertical="top" wrapText="1"/>
    </xf>
    <xf numFmtId="172" fontId="22" fillId="0" borderId="113" xfId="0" applyFont="1" applyBorder="1" applyAlignment="1">
      <alignment vertical="top"/>
    </xf>
    <xf numFmtId="172" fontId="22" fillId="0" borderId="119" xfId="0" applyFont="1" applyBorder="1"/>
    <xf numFmtId="172" fontId="22" fillId="0" borderId="121" xfId="0" applyFont="1" applyBorder="1"/>
    <xf numFmtId="172" fontId="22" fillId="0" borderId="118" xfId="0" applyFont="1" applyBorder="1"/>
    <xf numFmtId="172" fontId="51" fillId="12" borderId="19" xfId="0" applyFont="1" applyFill="1" applyBorder="1" applyAlignment="1">
      <alignment horizontal="left" vertical="center" wrapText="1"/>
    </xf>
    <xf numFmtId="49" fontId="87" fillId="23" borderId="19" xfId="0" applyNumberFormat="1" applyFont="1" applyFill="1" applyBorder="1"/>
    <xf numFmtId="172" fontId="43" fillId="0" borderId="21" xfId="0" applyFont="1" applyFill="1" applyBorder="1" applyAlignment="1">
      <alignment horizontal="justify" vertical="top"/>
    </xf>
    <xf numFmtId="172" fontId="43" fillId="0" borderId="114" xfId="0" applyFont="1" applyFill="1" applyBorder="1" applyAlignment="1">
      <alignment horizontal="justify" vertical="top"/>
    </xf>
    <xf numFmtId="172" fontId="0" fillId="0" borderId="113" xfId="0" applyFill="1" applyBorder="1" applyAlignment="1">
      <alignment horizontal="left"/>
    </xf>
    <xf numFmtId="172" fontId="0" fillId="0" borderId="18" xfId="0" applyFill="1" applyBorder="1" applyAlignment="1">
      <alignment horizontal="left"/>
    </xf>
    <xf numFmtId="172" fontId="70" fillId="0" borderId="0" xfId="148" applyBorder="1" applyAlignment="1" applyProtection="1">
      <alignment vertical="top"/>
    </xf>
    <xf numFmtId="172" fontId="6" fillId="0" borderId="111" xfId="0" applyFont="1" applyBorder="1"/>
    <xf numFmtId="172" fontId="70" fillId="0" borderId="80" xfId="148" applyBorder="1" applyAlignment="1" applyProtection="1"/>
    <xf numFmtId="172" fontId="70" fillId="0" borderId="80" xfId="148" quotePrefix="1" applyBorder="1" applyAlignment="1" applyProtection="1"/>
    <xf numFmtId="172" fontId="6" fillId="0" borderId="115" xfId="0" applyFont="1" applyBorder="1"/>
    <xf numFmtId="170" fontId="10" fillId="0" borderId="5" xfId="3" applyNumberFormat="1" applyFont="1" applyFill="1" applyBorder="1" applyAlignment="1">
      <alignment horizontal="center"/>
    </xf>
    <xf numFmtId="170" fontId="10" fillId="0" borderId="5" xfId="3" quotePrefix="1" applyNumberFormat="1" applyFont="1" applyFill="1" applyBorder="1" applyAlignment="1">
      <alignment horizontal="center"/>
    </xf>
    <xf numFmtId="170" fontId="11" fillId="0" borderId="5" xfId="3" applyNumberFormat="1" applyFont="1" applyFill="1" applyBorder="1" applyAlignment="1">
      <alignment horizontal="center"/>
    </xf>
    <xf numFmtId="170" fontId="10" fillId="0" borderId="4" xfId="3" applyNumberFormat="1" applyFont="1" applyFill="1" applyBorder="1" applyAlignment="1">
      <alignment horizontal="center"/>
    </xf>
    <xf numFmtId="172" fontId="22" fillId="0" borderId="5" xfId="0" applyFont="1" applyFill="1" applyBorder="1" applyAlignment="1">
      <alignment horizontal="left" vertical="top" wrapText="1"/>
    </xf>
    <xf numFmtId="170" fontId="10" fillId="0" borderId="0" xfId="3" quotePrefix="1" applyNumberFormat="1" applyFont="1" applyFill="1" applyBorder="1" applyAlignment="1">
      <alignment horizontal="center"/>
    </xf>
    <xf numFmtId="170" fontId="10" fillId="0" borderId="0" xfId="3" applyNumberFormat="1" applyFont="1" applyFill="1" applyBorder="1" applyAlignment="1">
      <alignment horizontal="center"/>
    </xf>
    <xf numFmtId="170" fontId="11" fillId="0" borderId="0" xfId="3" applyNumberFormat="1" applyFont="1" applyFill="1" applyBorder="1" applyAlignment="1">
      <alignment horizontal="center"/>
    </xf>
    <xf numFmtId="172" fontId="22" fillId="0" borderId="3" xfId="0" applyFont="1" applyFill="1" applyBorder="1" applyAlignment="1">
      <alignment horizontal="left" vertical="top" wrapText="1"/>
    </xf>
    <xf numFmtId="172" fontId="0" fillId="0" borderId="61" xfId="0" applyFill="1" applyBorder="1"/>
    <xf numFmtId="172" fontId="5" fillId="0" borderId="0" xfId="0" applyFont="1" applyBorder="1"/>
    <xf numFmtId="172" fontId="0" fillId="0" borderId="132" xfId="0" applyBorder="1"/>
    <xf numFmtId="172" fontId="0" fillId="0" borderId="133" xfId="0" applyBorder="1"/>
    <xf numFmtId="172" fontId="22" fillId="0" borderId="0" xfId="0" applyFont="1" applyBorder="1" applyAlignment="1">
      <alignment vertical="top" wrapText="1"/>
    </xf>
    <xf numFmtId="172" fontId="22" fillId="0" borderId="80" xfId="0" applyFont="1" applyBorder="1" applyAlignment="1">
      <alignment vertical="top"/>
    </xf>
    <xf numFmtId="3" fontId="0" fillId="13" borderId="15" xfId="0" quotePrefix="1" applyNumberFormat="1" applyFill="1" applyBorder="1" applyAlignment="1">
      <alignment horizontal="center"/>
    </xf>
    <xf numFmtId="172" fontId="22" fillId="0" borderId="113" xfId="0" applyFont="1" applyBorder="1" applyAlignment="1">
      <alignment vertical="top" wrapText="1"/>
    </xf>
    <xf numFmtId="172" fontId="17" fillId="0" borderId="0" xfId="0" applyFont="1" applyFill="1" applyAlignment="1">
      <alignment horizontal="center"/>
    </xf>
    <xf numFmtId="170" fontId="0" fillId="0" borderId="0" xfId="0" applyNumberFormat="1" applyFill="1" applyBorder="1" applyAlignment="1">
      <alignment horizontal="center"/>
    </xf>
    <xf numFmtId="172" fontId="5" fillId="0" borderId="0" xfId="0" applyFont="1" applyBorder="1" applyAlignment="1">
      <alignment horizontal="left"/>
    </xf>
    <xf numFmtId="172" fontId="17" fillId="0" borderId="0" xfId="0" applyFont="1" applyBorder="1" applyAlignment="1">
      <alignment horizontal="center"/>
    </xf>
    <xf numFmtId="172" fontId="17" fillId="0" borderId="0" xfId="0" applyFont="1" applyFill="1" applyBorder="1" applyAlignment="1">
      <alignment horizontal="center"/>
    </xf>
    <xf numFmtId="170" fontId="0" fillId="0" borderId="0" xfId="0" quotePrefix="1" applyNumberFormat="1" applyFill="1" applyBorder="1" applyAlignment="1">
      <alignment horizontal="center"/>
    </xf>
    <xf numFmtId="172" fontId="16" fillId="0" borderId="7" xfId="5" applyFont="1" applyFill="1" applyBorder="1" applyAlignment="1">
      <alignment wrapText="1"/>
    </xf>
    <xf numFmtId="172" fontId="40" fillId="0" borderId="7" xfId="5" applyFont="1" applyFill="1" applyBorder="1" applyAlignment="1">
      <alignment wrapText="1"/>
    </xf>
    <xf numFmtId="172" fontId="5" fillId="0" borderId="8" xfId="0" applyFont="1" applyBorder="1"/>
    <xf numFmtId="172" fontId="0" fillId="0" borderId="8" xfId="0" applyBorder="1"/>
    <xf numFmtId="172" fontId="16" fillId="0" borderId="10" xfId="5" applyFont="1" applyFill="1" applyBorder="1" applyAlignment="1">
      <alignment wrapText="1"/>
    </xf>
    <xf numFmtId="172" fontId="0" fillId="0" borderId="11" xfId="0" applyBorder="1"/>
    <xf numFmtId="172" fontId="5" fillId="0" borderId="8" xfId="0" applyFont="1" applyBorder="1" applyAlignment="1">
      <alignment horizontal="left"/>
    </xf>
    <xf numFmtId="172" fontId="0" fillId="0" borderId="12" xfId="0" applyBorder="1"/>
    <xf numFmtId="172" fontId="5"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39" fillId="0" borderId="134" xfId="5" applyFont="1" applyFill="1" applyBorder="1" applyAlignment="1">
      <alignment wrapText="1"/>
    </xf>
    <xf numFmtId="172" fontId="6" fillId="23" borderId="102" xfId="0" applyFont="1" applyFill="1" applyBorder="1"/>
    <xf numFmtId="172" fontId="6" fillId="23" borderId="52" xfId="0" applyFont="1" applyFill="1" applyBorder="1"/>
    <xf numFmtId="172" fontId="6" fillId="23" borderId="101" xfId="0" applyFont="1" applyFill="1" applyBorder="1"/>
    <xf numFmtId="3" fontId="0" fillId="0" borderId="61" xfId="0" applyNumberFormat="1" applyFill="1" applyBorder="1"/>
    <xf numFmtId="172" fontId="70" fillId="0" borderId="18" xfId="148" applyBorder="1" applyAlignment="1" applyProtection="1"/>
    <xf numFmtId="172" fontId="84" fillId="0" borderId="136" xfId="0" applyFont="1" applyBorder="1"/>
    <xf numFmtId="172" fontId="5" fillId="0" borderId="61" xfId="0" applyFont="1" applyBorder="1"/>
    <xf numFmtId="172" fontId="5" fillId="0" borderId="18" xfId="0" applyFont="1" applyBorder="1"/>
    <xf numFmtId="172" fontId="70" fillId="0" borderId="18" xfId="148" quotePrefix="1" applyBorder="1" applyAlignment="1" applyProtection="1"/>
    <xf numFmtId="172" fontId="6" fillId="23" borderId="3" xfId="0" applyFont="1" applyFill="1" applyBorder="1"/>
    <xf numFmtId="172" fontId="39" fillId="23" borderId="3" xfId="5" applyFont="1" applyFill="1" applyBorder="1" applyAlignment="1">
      <alignment wrapText="1"/>
    </xf>
    <xf numFmtId="172" fontId="23" fillId="0" borderId="0" xfId="0" applyFont="1" applyBorder="1" applyAlignment="1">
      <alignment horizontal="justify"/>
    </xf>
    <xf numFmtId="172" fontId="0" fillId="0" borderId="0" xfId="0" applyFill="1" applyBorder="1" applyAlignment="1">
      <alignment horizontal="left" vertical="top" indent="2"/>
    </xf>
    <xf numFmtId="172" fontId="24"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6" fillId="0" borderId="111" xfId="0" applyFont="1" applyBorder="1" applyAlignment="1">
      <alignment horizontal="center"/>
    </xf>
    <xf numFmtId="172" fontId="0" fillId="23" borderId="5" xfId="0" applyFill="1" applyBorder="1"/>
    <xf numFmtId="172" fontId="92" fillId="23" borderId="4" xfId="0" applyFont="1" applyFill="1" applyBorder="1"/>
    <xf numFmtId="172" fontId="92" fillId="0" borderId="8" xfId="0" applyFont="1" applyFill="1" applyBorder="1"/>
    <xf numFmtId="172" fontId="40" fillId="0" borderId="134" xfId="5" applyFont="1" applyFill="1" applyBorder="1" applyAlignment="1">
      <alignment wrapText="1"/>
    </xf>
    <xf numFmtId="172" fontId="0" fillId="0" borderId="111" xfId="0" applyFill="1" applyBorder="1"/>
    <xf numFmtId="172" fontId="6" fillId="0" borderId="111" xfId="0" applyFont="1" applyFill="1" applyBorder="1"/>
    <xf numFmtId="172" fontId="92" fillId="0" borderId="8" xfId="0" applyFont="1" applyBorder="1"/>
    <xf numFmtId="172" fontId="0" fillId="0" borderId="140" xfId="0" applyBorder="1"/>
    <xf numFmtId="172" fontId="43" fillId="0" borderId="7" xfId="0" applyFont="1" applyFill="1" applyBorder="1" applyAlignment="1">
      <alignment horizontal="left" vertical="top" wrapText="1"/>
    </xf>
    <xf numFmtId="172" fontId="43" fillId="0" borderId="0" xfId="0" applyFont="1" applyFill="1" applyBorder="1" applyAlignment="1">
      <alignment horizontal="left" vertical="top" wrapText="1"/>
    </xf>
    <xf numFmtId="170" fontId="10" fillId="0" borderId="8" xfId="3" applyNumberFormat="1" applyFont="1" applyFill="1" applyBorder="1" applyAlignment="1">
      <alignment horizontal="center"/>
    </xf>
    <xf numFmtId="172" fontId="6" fillId="0" borderId="144" xfId="0" applyFont="1" applyBorder="1"/>
    <xf numFmtId="172" fontId="0" fillId="0" borderId="145" xfId="0" applyBorder="1" applyAlignment="1">
      <alignment horizontal="center"/>
    </xf>
    <xf numFmtId="172" fontId="6" fillId="0" borderId="147" xfId="0" applyFont="1" applyBorder="1"/>
    <xf numFmtId="172" fontId="0" fillId="0" borderId="143" xfId="0" applyBorder="1" applyAlignment="1">
      <alignment horizontal="center"/>
    </xf>
    <xf numFmtId="172" fontId="0" fillId="0" borderId="149" xfId="0" applyBorder="1"/>
    <xf numFmtId="172" fontId="16" fillId="0" borderId="121" xfId="5" applyFont="1" applyFill="1" applyBorder="1" applyAlignment="1">
      <alignment wrapText="1"/>
    </xf>
    <xf numFmtId="172" fontId="0" fillId="0" borderId="143" xfId="0" applyBorder="1" applyAlignment="1">
      <alignment horizontal="left"/>
    </xf>
    <xf numFmtId="172" fontId="6" fillId="0" borderId="149" xfId="0" applyFont="1" applyBorder="1"/>
    <xf numFmtId="172" fontId="43" fillId="0" borderId="135" xfId="0" applyFont="1" applyFill="1" applyBorder="1"/>
    <xf numFmtId="172" fontId="43" fillId="0" borderId="135" xfId="0" applyFont="1" applyBorder="1"/>
    <xf numFmtId="172" fontId="6" fillId="0" borderId="121" xfId="0" applyFont="1" applyFill="1" applyBorder="1"/>
    <xf numFmtId="172" fontId="0" fillId="23" borderId="4" xfId="0" applyFill="1" applyBorder="1"/>
    <xf numFmtId="172" fontId="6" fillId="0" borderId="134" xfId="0" applyFont="1" applyBorder="1"/>
    <xf numFmtId="172" fontId="43"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39" fillId="0" borderId="7" xfId="5" applyFont="1" applyFill="1" applyBorder="1" applyAlignment="1">
      <alignment wrapText="1"/>
    </xf>
    <xf numFmtId="172" fontId="0" fillId="0" borderId="7" xfId="0" applyFill="1" applyBorder="1"/>
    <xf numFmtId="172" fontId="0" fillId="0" borderId="8" xfId="0" applyFill="1" applyBorder="1"/>
    <xf numFmtId="172" fontId="5" fillId="0" borderId="8" xfId="0" applyFont="1" applyBorder="1" applyAlignment="1">
      <alignment horizontal="center"/>
    </xf>
    <xf numFmtId="170" fontId="0" fillId="0" borderId="12" xfId="0" quotePrefix="1" applyNumberFormat="1" applyFill="1" applyBorder="1" applyAlignment="1">
      <alignment horizontal="center"/>
    </xf>
    <xf numFmtId="172" fontId="6" fillId="0" borderId="7" xfId="0" applyFont="1" applyFill="1" applyBorder="1"/>
    <xf numFmtId="172" fontId="16" fillId="0" borderId="8" xfId="5" applyFont="1" applyFill="1" applyBorder="1" applyAlignment="1">
      <alignment wrapText="1"/>
    </xf>
    <xf numFmtId="172" fontId="17" fillId="0" borderId="149" xfId="0" applyFont="1" applyFill="1" applyBorder="1"/>
    <xf numFmtId="172" fontId="39" fillId="0" borderId="151" xfId="5" applyFont="1" applyFill="1" applyBorder="1" applyAlignment="1">
      <alignment wrapText="1"/>
    </xf>
    <xf numFmtId="172" fontId="0" fillId="0" borderId="10" xfId="0" applyFill="1" applyBorder="1"/>
    <xf numFmtId="172" fontId="0" fillId="0" borderId="11" xfId="0" applyFill="1" applyBorder="1"/>
    <xf numFmtId="172" fontId="6" fillId="0" borderId="149" xfId="0" applyFont="1" applyFill="1" applyBorder="1"/>
    <xf numFmtId="172" fontId="0" fillId="0" borderId="121" xfId="0" applyFill="1" applyBorder="1"/>
    <xf numFmtId="172" fontId="6" fillId="0" borderId="151" xfId="0" applyFont="1" applyFill="1" applyBorder="1"/>
    <xf numFmtId="172" fontId="16"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5" fillId="3" borderId="15" xfId="0" applyNumberFormat="1" applyFont="1" applyFill="1" applyBorder="1" applyAlignment="1">
      <alignment horizontal="center"/>
    </xf>
    <xf numFmtId="3" fontId="5" fillId="3" borderId="15" xfId="0" quotePrefix="1" applyNumberFormat="1" applyFont="1" applyFill="1" applyBorder="1" applyAlignment="1">
      <alignment horizontal="center"/>
    </xf>
    <xf numFmtId="172" fontId="5" fillId="0" borderId="0" xfId="0" applyFont="1" applyFill="1"/>
    <xf numFmtId="3" fontId="93"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7" fillId="0" borderId="7" xfId="0" applyFont="1" applyFill="1" applyBorder="1"/>
    <xf numFmtId="172" fontId="0" fillId="0" borderId="147" xfId="0" applyFill="1" applyBorder="1"/>
    <xf numFmtId="172" fontId="0" fillId="0" borderId="7" xfId="0" applyFont="1" applyFill="1" applyBorder="1"/>
    <xf numFmtId="172" fontId="0" fillId="0" borderId="153" xfId="0" applyFill="1" applyBorder="1" applyAlignment="1">
      <alignment horizontal="left"/>
    </xf>
    <xf numFmtId="3" fontId="5" fillId="0" borderId="0" xfId="0" applyNumberFormat="1" applyFont="1" applyAlignment="1">
      <alignment horizontal="center"/>
    </xf>
    <xf numFmtId="172" fontId="3" fillId="0" borderId="152" xfId="1" applyBorder="1"/>
    <xf numFmtId="172" fontId="3" fillId="0" borderId="0" xfId="1" applyBorder="1"/>
    <xf numFmtId="172" fontId="0" fillId="0" borderId="152" xfId="0" applyBorder="1"/>
    <xf numFmtId="172" fontId="43" fillId="23" borderId="3" xfId="1" applyFont="1" applyFill="1" applyBorder="1"/>
    <xf numFmtId="172" fontId="22" fillId="23" borderId="5" xfId="0" applyFont="1" applyFill="1" applyBorder="1"/>
    <xf numFmtId="172" fontId="22"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2" fillId="0" borderId="0" xfId="0" applyNumberFormat="1" applyFont="1" applyFill="1" applyBorder="1"/>
    <xf numFmtId="9" fontId="0" fillId="0" borderId="8"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48"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4" fillId="0" borderId="0" xfId="52" applyNumberFormat="1" applyFont="1" applyFill="1" applyBorder="1" applyAlignment="1">
      <alignment horizontal="center" vertical="center"/>
    </xf>
    <xf numFmtId="10" fontId="4" fillId="3" borderId="0" xfId="52" applyNumberFormat="1" applyFont="1" applyFill="1" applyBorder="1" applyAlignment="1">
      <alignment horizontal="center" vertical="center"/>
    </xf>
    <xf numFmtId="172" fontId="0" fillId="0" borderId="8" xfId="0" applyFont="1" applyFill="1" applyBorder="1"/>
    <xf numFmtId="172" fontId="49" fillId="0" borderId="0" xfId="0" applyFont="1" applyFill="1" applyBorder="1"/>
    <xf numFmtId="10" fontId="4" fillId="0" borderId="121" xfId="52" applyNumberFormat="1" applyFont="1" applyFill="1" applyBorder="1" applyAlignment="1">
      <alignment horizontal="center" vertical="center"/>
    </xf>
    <xf numFmtId="172" fontId="6" fillId="0" borderId="3" xfId="0" applyFont="1" applyBorder="1"/>
    <xf numFmtId="172" fontId="22" fillId="0" borderId="152" xfId="0" applyFont="1" applyBorder="1"/>
    <xf numFmtId="172" fontId="22" fillId="0" borderId="152" xfId="0" applyFont="1" applyFill="1" applyBorder="1"/>
    <xf numFmtId="172" fontId="22" fillId="0" borderId="0" xfId="0" applyFont="1" applyFill="1" applyBorder="1"/>
    <xf numFmtId="9" fontId="22" fillId="0" borderId="0" xfId="0" applyNumberFormat="1" applyFont="1" applyBorder="1"/>
    <xf numFmtId="172" fontId="46" fillId="0" borderId="10" xfId="0" applyFont="1" applyBorder="1"/>
    <xf numFmtId="9" fontId="46" fillId="0" borderId="12" xfId="0" applyNumberFormat="1" applyFont="1" applyBorder="1"/>
    <xf numFmtId="172" fontId="22" fillId="0" borderId="152" xfId="1" applyFont="1" applyFill="1" applyBorder="1"/>
    <xf numFmtId="172" fontId="22" fillId="0" borderId="8" xfId="0" applyFont="1" applyFill="1" applyBorder="1"/>
    <xf numFmtId="172" fontId="22" fillId="0" borderId="149" xfId="1" applyFont="1" applyBorder="1"/>
    <xf numFmtId="172" fontId="22" fillId="0" borderId="151" xfId="0" applyFont="1" applyBorder="1"/>
    <xf numFmtId="172" fontId="6" fillId="0" borderId="3" xfId="0" applyFont="1" applyFill="1" applyBorder="1"/>
    <xf numFmtId="172" fontId="6" fillId="0" borderId="0" xfId="0" applyFont="1" applyFill="1"/>
    <xf numFmtId="172" fontId="22" fillId="0" borderId="8" xfId="0" applyFont="1" applyBorder="1"/>
    <xf numFmtId="172" fontId="6" fillId="0" borderId="80" xfId="0" applyFont="1" applyFill="1" applyBorder="1"/>
    <xf numFmtId="172" fontId="6" fillId="0" borderId="114" xfId="0" applyFont="1" applyBorder="1"/>
    <xf numFmtId="3" fontId="59" fillId="0" borderId="0" xfId="0" applyNumberFormat="1" applyFont="1" applyFill="1" applyBorder="1" applyAlignment="1">
      <alignment horizontal="center" vertical="center" wrapText="1"/>
    </xf>
    <xf numFmtId="3" fontId="97" fillId="0" borderId="0" xfId="0" applyNumberFormat="1" applyFont="1" applyFill="1" applyBorder="1" applyAlignment="1">
      <alignment horizontal="center" vertical="center" wrapText="1"/>
    </xf>
    <xf numFmtId="172" fontId="0" fillId="0" borderId="18" xfId="0" applyFill="1" applyBorder="1"/>
    <xf numFmtId="3" fontId="58" fillId="18" borderId="156" xfId="0" applyNumberFormat="1" applyFont="1" applyFill="1" applyBorder="1" applyAlignment="1">
      <alignment horizontal="center" vertical="center"/>
    </xf>
    <xf numFmtId="172" fontId="22" fillId="0" borderId="8" xfId="0" applyFont="1" applyBorder="1" applyAlignment="1">
      <alignment horizontal="left"/>
    </xf>
    <xf numFmtId="3" fontId="22" fillId="3" borderId="15" xfId="0" applyNumberFormat="1" applyFont="1" applyFill="1" applyBorder="1" applyAlignment="1">
      <alignment horizontal="right"/>
    </xf>
    <xf numFmtId="3" fontId="94" fillId="0" borderId="0" xfId="0" applyNumberFormat="1" applyFont="1" applyFill="1" applyBorder="1" applyAlignment="1">
      <alignment horizontal="center"/>
    </xf>
    <xf numFmtId="172" fontId="0" fillId="0" borderId="0" xfId="0" applyAlignment="1">
      <alignment horizontal="left" vertical="top" wrapText="1"/>
    </xf>
    <xf numFmtId="0" fontId="22"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3" fillId="0" borderId="5" xfId="0" applyNumberFormat="1" applyFont="1" applyFill="1" applyBorder="1"/>
    <xf numFmtId="2" fontId="43" fillId="0" borderId="4" xfId="0" applyNumberFormat="1" applyFont="1" applyFill="1" applyBorder="1"/>
    <xf numFmtId="2" fontId="22" fillId="3" borderId="0" xfId="0" applyNumberFormat="1" applyFont="1" applyFill="1" applyBorder="1"/>
    <xf numFmtId="2" fontId="22" fillId="3" borderId="0" xfId="1" applyNumberFormat="1" applyFont="1" applyFill="1" applyBorder="1"/>
    <xf numFmtId="2" fontId="5" fillId="3" borderId="0" xfId="0" applyNumberFormat="1" applyFont="1" applyFill="1" applyBorder="1"/>
    <xf numFmtId="2" fontId="22" fillId="3" borderId="8" xfId="0" applyNumberFormat="1" applyFont="1" applyFill="1" applyBorder="1"/>
    <xf numFmtId="2" fontId="22" fillId="3" borderId="12" xfId="0" applyNumberFormat="1" applyFont="1" applyFill="1" applyBorder="1"/>
    <xf numFmtId="2" fontId="22" fillId="3" borderId="12" xfId="1" applyNumberFormat="1" applyFont="1" applyFill="1" applyBorder="1"/>
    <xf numFmtId="2" fontId="5" fillId="3" borderId="12" xfId="0" applyNumberFormat="1" applyFont="1" applyFill="1" applyBorder="1"/>
    <xf numFmtId="2" fontId="22" fillId="3" borderId="11" xfId="0" applyNumberFormat="1" applyFont="1" applyFill="1" applyBorder="1"/>
    <xf numFmtId="172" fontId="6" fillId="0" borderId="27" xfId="0" applyFont="1" applyBorder="1"/>
    <xf numFmtId="0" fontId="0" fillId="0" borderId="0" xfId="0" applyNumberFormat="1"/>
    <xf numFmtId="0" fontId="22" fillId="23" borderId="52" xfId="0" applyNumberFormat="1" applyFont="1" applyFill="1" applyBorder="1"/>
    <xf numFmtId="0" fontId="22" fillId="23" borderId="162" xfId="0" applyNumberFormat="1" applyFont="1" applyFill="1" applyBorder="1"/>
    <xf numFmtId="0" fontId="0" fillId="0" borderId="111" xfId="0" applyNumberFormat="1" applyBorder="1"/>
    <xf numFmtId="0" fontId="78" fillId="0" borderId="0" xfId="0" applyNumberFormat="1" applyFont="1"/>
    <xf numFmtId="0" fontId="22" fillId="23" borderId="101" xfId="0" applyNumberFormat="1" applyFont="1" applyFill="1" applyBorder="1"/>
    <xf numFmtId="0" fontId="0" fillId="0" borderId="0" xfId="0" applyNumberFormat="1" applyBorder="1"/>
    <xf numFmtId="0" fontId="22" fillId="23" borderId="80" xfId="0" applyNumberFormat="1" applyFont="1" applyFill="1" applyBorder="1"/>
    <xf numFmtId="0" fontId="22" fillId="23" borderId="129" xfId="0" applyNumberFormat="1" applyFont="1" applyFill="1" applyBorder="1"/>
    <xf numFmtId="0" fontId="43" fillId="23" borderId="116" xfId="0" applyNumberFormat="1" applyFont="1" applyFill="1" applyBorder="1"/>
    <xf numFmtId="0" fontId="43"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0" fillId="4" borderId="0" xfId="148" applyNumberFormat="1" applyFill="1" applyAlignment="1" applyProtection="1"/>
    <xf numFmtId="0" fontId="22" fillId="24" borderId="0" xfId="0" applyNumberFormat="1" applyFont="1" applyFill="1"/>
    <xf numFmtId="0" fontId="22" fillId="25" borderId="0" xfId="0" applyNumberFormat="1" applyFont="1" applyFill="1"/>
    <xf numFmtId="0" fontId="70" fillId="25" borderId="0" xfId="148" applyNumberFormat="1" applyFill="1" applyAlignment="1" applyProtection="1"/>
    <xf numFmtId="0" fontId="22" fillId="24" borderId="0" xfId="0" quotePrefix="1" applyNumberFormat="1" applyFont="1" applyFill="1"/>
    <xf numFmtId="0" fontId="0" fillId="24" borderId="0" xfId="0" applyNumberFormat="1" applyFill="1" applyAlignment="1"/>
    <xf numFmtId="0" fontId="6" fillId="24" borderId="0" xfId="0" applyNumberFormat="1" applyFont="1" applyFill="1"/>
    <xf numFmtId="0" fontId="6" fillId="25" borderId="0" xfId="0" applyNumberFormat="1" applyFont="1" applyFill="1"/>
    <xf numFmtId="0" fontId="6" fillId="4" borderId="0" xfId="0" applyNumberFormat="1" applyFont="1" applyFill="1"/>
    <xf numFmtId="0" fontId="37" fillId="12" borderId="15" xfId="0" applyNumberFormat="1" applyFont="1" applyFill="1" applyBorder="1" applyAlignment="1">
      <alignment horizontal="center" vertical="center" wrapText="1"/>
    </xf>
    <xf numFmtId="0" fontId="6" fillId="23" borderId="137" xfId="0" applyNumberFormat="1" applyFont="1" applyFill="1" applyBorder="1"/>
    <xf numFmtId="0" fontId="0" fillId="0" borderId="21" xfId="0" applyNumberFormat="1" applyBorder="1"/>
    <xf numFmtId="0" fontId="6" fillId="13" borderId="21" xfId="0" applyNumberFormat="1" applyFont="1" applyFill="1" applyBorder="1"/>
    <xf numFmtId="0" fontId="0" fillId="0" borderId="103" xfId="0" applyNumberFormat="1" applyBorder="1"/>
    <xf numFmtId="0" fontId="6" fillId="23" borderId="102" xfId="0" applyNumberFormat="1" applyFont="1" applyFill="1" applyBorder="1"/>
    <xf numFmtId="0" fontId="43" fillId="23" borderId="19" xfId="0" applyNumberFormat="1" applyFont="1" applyFill="1" applyBorder="1"/>
    <xf numFmtId="0" fontId="37" fillId="23" borderId="86" xfId="0" applyNumberFormat="1" applyFont="1" applyFill="1" applyBorder="1" applyAlignment="1">
      <alignment horizontal="center" vertical="center" wrapText="1"/>
    </xf>
    <xf numFmtId="0" fontId="37" fillId="23" borderId="16" xfId="0" applyNumberFormat="1" applyFont="1" applyFill="1" applyBorder="1" applyAlignment="1">
      <alignment horizontal="center" vertical="center" wrapText="1"/>
    </xf>
    <xf numFmtId="0" fontId="0" fillId="0" borderId="80" xfId="0" applyNumberFormat="1" applyBorder="1"/>
    <xf numFmtId="0" fontId="6" fillId="23" borderId="19" xfId="0" applyNumberFormat="1" applyFont="1" applyFill="1" applyBorder="1" applyAlignment="1">
      <alignment horizontal="justify" vertical="top"/>
    </xf>
    <xf numFmtId="0" fontId="6" fillId="23" borderId="16" xfId="0" applyNumberFormat="1" applyFont="1" applyFill="1" applyBorder="1"/>
    <xf numFmtId="0" fontId="43" fillId="0" borderId="21" xfId="0" applyNumberFormat="1" applyFont="1" applyFill="1" applyBorder="1" applyAlignment="1">
      <alignment horizontal="justify" vertical="top"/>
    </xf>
    <xf numFmtId="0" fontId="43" fillId="0" borderId="80" xfId="0" applyNumberFormat="1" applyFont="1" applyFill="1" applyBorder="1" applyAlignment="1">
      <alignment horizontal="left" vertical="top"/>
    </xf>
    <xf numFmtId="0" fontId="6" fillId="0" borderId="21" xfId="0" applyNumberFormat="1" applyFont="1" applyFill="1" applyBorder="1" applyAlignment="1">
      <alignment horizontal="justify" vertical="top"/>
    </xf>
    <xf numFmtId="0" fontId="43" fillId="0" borderId="80" xfId="0" applyNumberFormat="1" applyFont="1" applyFill="1" applyBorder="1" applyAlignment="1">
      <alignment horizontal="left" vertical="top" wrapText="1"/>
    </xf>
    <xf numFmtId="0" fontId="70" fillId="0" borderId="112" xfId="148" applyNumberFormat="1" applyBorder="1" applyAlignment="1" applyProtection="1"/>
    <xf numFmtId="0" fontId="0" fillId="0" borderId="110" xfId="0" applyNumberFormat="1" applyBorder="1"/>
    <xf numFmtId="0" fontId="0" fillId="0" borderId="113" xfId="0" applyNumberFormat="1" applyBorder="1"/>
    <xf numFmtId="0" fontId="70" fillId="0" borderId="114" xfId="148" applyNumberFormat="1" applyBorder="1" applyAlignment="1" applyProtection="1"/>
    <xf numFmtId="0" fontId="0" fillId="0" borderId="115" xfId="0" applyNumberFormat="1" applyBorder="1"/>
    <xf numFmtId="0" fontId="70" fillId="0" borderId="112" xfId="148" quotePrefix="1" applyNumberFormat="1" applyBorder="1" applyAlignment="1" applyProtection="1"/>
    <xf numFmtId="0" fontId="0" fillId="0" borderId="114" xfId="0" applyNumberFormat="1" applyBorder="1"/>
    <xf numFmtId="0" fontId="22" fillId="0" borderId="0" xfId="0" applyNumberFormat="1" applyFont="1" applyBorder="1"/>
    <xf numFmtId="0" fontId="22" fillId="0" borderId="80" xfId="0" applyNumberFormat="1" applyFont="1" applyBorder="1"/>
    <xf numFmtId="0" fontId="22" fillId="0" borderId="0" xfId="0" applyNumberFormat="1" applyFont="1"/>
    <xf numFmtId="0" fontId="22" fillId="0" borderId="0" xfId="0" applyNumberFormat="1" applyFont="1" applyFill="1"/>
    <xf numFmtId="0" fontId="27" fillId="0" borderId="0" xfId="0" applyNumberFormat="1" applyFont="1"/>
    <xf numFmtId="0" fontId="22" fillId="0" borderId="21" xfId="0" applyNumberFormat="1" applyFont="1" applyBorder="1" applyAlignment="1">
      <alignment horizontal="justify" wrapText="1"/>
    </xf>
    <xf numFmtId="0" fontId="76" fillId="0" borderId="102" xfId="0" applyNumberFormat="1" applyFont="1" applyFill="1" applyBorder="1" applyAlignment="1">
      <alignment horizontal="left" vertical="center" wrapText="1"/>
    </xf>
    <xf numFmtId="0" fontId="77" fillId="0" borderId="52" xfId="0" applyNumberFormat="1" applyFont="1" applyFill="1" applyBorder="1" applyAlignment="1">
      <alignment horizontal="left" vertical="center" wrapText="1"/>
    </xf>
    <xf numFmtId="0" fontId="77" fillId="0" borderId="101" xfId="0" applyNumberFormat="1" applyFont="1" applyFill="1" applyBorder="1" applyAlignment="1">
      <alignment horizontal="left" vertical="center" wrapText="1"/>
    </xf>
    <xf numFmtId="0" fontId="78" fillId="0" borderId="0" xfId="0" applyNumberFormat="1" applyFont="1" applyFill="1"/>
    <xf numFmtId="0" fontId="76" fillId="0" borderId="21" xfId="0" applyNumberFormat="1" applyFont="1" applyFill="1" applyBorder="1" applyAlignment="1">
      <alignment horizontal="left" vertical="center" wrapText="1"/>
    </xf>
    <xf numFmtId="0" fontId="77" fillId="0" borderId="0" xfId="0" applyNumberFormat="1" applyFont="1" applyFill="1" applyBorder="1" applyAlignment="1">
      <alignment horizontal="left" vertical="center" wrapText="1"/>
    </xf>
    <xf numFmtId="0" fontId="77" fillId="0" borderId="80" xfId="0" applyNumberFormat="1" applyFont="1" applyFill="1" applyBorder="1" applyAlignment="1">
      <alignment horizontal="left" vertical="center" wrapText="1"/>
    </xf>
    <xf numFmtId="0" fontId="81" fillId="0" borderId="21" xfId="0" applyNumberFormat="1" applyFont="1" applyFill="1" applyBorder="1" applyAlignment="1">
      <alignment horizontal="left" vertical="center" wrapText="1"/>
    </xf>
    <xf numFmtId="0" fontId="80" fillId="12" borderId="102" xfId="0" applyNumberFormat="1" applyFont="1" applyFill="1" applyBorder="1" applyAlignment="1">
      <alignment horizontal="left" vertical="center"/>
    </xf>
    <xf numFmtId="0" fontId="80" fillId="12" borderId="52" xfId="0" applyNumberFormat="1" applyFont="1" applyFill="1" applyBorder="1" applyAlignment="1">
      <alignment horizontal="left" vertical="center"/>
    </xf>
    <xf numFmtId="0" fontId="80" fillId="12" borderId="101" xfId="0" applyNumberFormat="1" applyFont="1" applyFill="1" applyBorder="1" applyAlignment="1">
      <alignment horizontal="left" vertical="center" wrapText="1"/>
    </xf>
    <xf numFmtId="0" fontId="22" fillId="15" borderId="112" xfId="0" applyNumberFormat="1" applyFont="1" applyFill="1" applyBorder="1" applyAlignment="1">
      <alignment horizontal="justify" vertical="top" wrapText="1"/>
    </xf>
    <xf numFmtId="0" fontId="22" fillId="0" borderId="110" xfId="0" applyNumberFormat="1" applyFont="1" applyFill="1" applyBorder="1" applyAlignment="1">
      <alignment horizontal="justify" vertical="top" wrapText="1"/>
    </xf>
    <xf numFmtId="0" fontId="22"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2" fillId="0" borderId="0" xfId="0" applyNumberFormat="1" applyFont="1" applyFill="1" applyBorder="1" applyAlignment="1">
      <alignment horizontal="justify" vertical="top" wrapText="1"/>
    </xf>
    <xf numFmtId="0" fontId="22"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4" fillId="12" borderId="19" xfId="0" applyNumberFormat="1" applyFont="1" applyFill="1" applyBorder="1" applyAlignment="1">
      <alignment horizontal="left" vertical="center" wrapText="1"/>
    </xf>
    <xf numFmtId="0" fontId="9" fillId="23" borderId="86" xfId="0" applyNumberFormat="1" applyFont="1" applyFill="1" applyBorder="1" applyAlignment="1">
      <alignment horizontal="left" vertical="center" wrapText="1"/>
    </xf>
    <xf numFmtId="0" fontId="22" fillId="23" borderId="16" xfId="0" applyNumberFormat="1" applyFont="1" applyFill="1" applyBorder="1" applyAlignment="1">
      <alignment horizontal="justify" wrapText="1"/>
    </xf>
    <xf numFmtId="0" fontId="74" fillId="12" borderId="86" xfId="0" applyNumberFormat="1" applyFont="1" applyFill="1" applyBorder="1" applyAlignment="1">
      <alignment horizontal="left" vertical="center" wrapText="1"/>
    </xf>
    <xf numFmtId="0" fontId="74" fillId="12" borderId="16" xfId="0" applyNumberFormat="1" applyFont="1" applyFill="1" applyBorder="1" applyAlignment="1">
      <alignment horizontal="left" vertical="center" wrapText="1"/>
    </xf>
    <xf numFmtId="0" fontId="51" fillId="12" borderId="19" xfId="0" applyNumberFormat="1" applyFont="1" applyFill="1" applyBorder="1" applyAlignment="1">
      <alignment horizontal="left" vertical="center" wrapText="1"/>
    </xf>
    <xf numFmtId="0" fontId="76" fillId="0" borderId="0" xfId="0" applyNumberFormat="1" applyFont="1" applyFill="1" applyBorder="1" applyAlignment="1">
      <alignment horizontal="left" vertical="center" wrapText="1"/>
    </xf>
    <xf numFmtId="0" fontId="76" fillId="0" borderId="80" xfId="0" applyNumberFormat="1" applyFont="1" applyFill="1" applyBorder="1" applyAlignment="1">
      <alignment horizontal="left" vertical="center" wrapText="1"/>
    </xf>
    <xf numFmtId="0" fontId="71" fillId="0" borderId="21" xfId="0" applyNumberFormat="1" applyFont="1" applyFill="1" applyBorder="1" applyAlignment="1">
      <alignment vertical="top" wrapText="1"/>
    </xf>
    <xf numFmtId="0" fontId="70" fillId="0" borderId="112" xfId="148" applyNumberFormat="1" applyBorder="1" applyAlignment="1" applyProtection="1">
      <alignment vertical="top"/>
    </xf>
    <xf numFmtId="0" fontId="0" fillId="0" borderId="110" xfId="0" applyNumberFormat="1" applyBorder="1" applyAlignment="1">
      <alignment vertical="top" wrapText="1"/>
    </xf>
    <xf numFmtId="0" fontId="0" fillId="0" borderId="113" xfId="0" applyNumberFormat="1" applyBorder="1" applyAlignment="1">
      <alignment vertical="top"/>
    </xf>
    <xf numFmtId="0" fontId="70" fillId="0" borderId="21" xfId="148" applyNumberFormat="1" applyBorder="1" applyAlignment="1" applyProtection="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47" fillId="0" borderId="0" xfId="0" applyFont="1"/>
    <xf numFmtId="10" fontId="0" fillId="3" borderId="0" xfId="52" applyNumberFormat="1" applyFont="1" applyFill="1"/>
    <xf numFmtId="172" fontId="9" fillId="4" borderId="149" xfId="0" applyFont="1" applyFill="1" applyBorder="1" applyAlignment="1">
      <alignment vertical="center"/>
    </xf>
    <xf numFmtId="176" fontId="6" fillId="0" borderId="5" xfId="0" applyNumberFormat="1" applyFont="1" applyBorder="1"/>
    <xf numFmtId="176" fontId="22" fillId="3" borderId="0" xfId="0" applyNumberFormat="1" applyFont="1" applyFill="1" applyBorder="1"/>
    <xf numFmtId="176" fontId="22" fillId="3" borderId="8" xfId="0" applyNumberFormat="1" applyFont="1" applyFill="1" applyBorder="1"/>
    <xf numFmtId="176" fontId="22" fillId="3" borderId="0" xfId="1" applyNumberFormat="1" applyFont="1" applyFill="1" applyBorder="1"/>
    <xf numFmtId="176" fontId="22" fillId="3" borderId="12" xfId="0" applyNumberFormat="1" applyFont="1" applyFill="1" applyBorder="1"/>
    <xf numFmtId="176" fontId="22" fillId="3" borderId="12" xfId="1" applyNumberFormat="1" applyFont="1" applyFill="1" applyBorder="1"/>
    <xf numFmtId="176" fontId="22"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6"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6" fillId="0" borderId="5" xfId="0" applyNumberFormat="1" applyFont="1" applyFill="1" applyBorder="1" applyAlignment="1">
      <alignment horizontal="right"/>
    </xf>
    <xf numFmtId="176" fontId="6"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6" fillId="12" borderId="38" xfId="0" applyNumberFormat="1" applyFont="1" applyFill="1" applyBorder="1" applyAlignment="1">
      <alignment horizontal="center" vertical="center" wrapText="1"/>
    </xf>
    <xf numFmtId="0" fontId="70" fillId="0" borderId="0" xfId="148" applyNumberFormat="1" applyBorder="1" applyAlignment="1" applyProtection="1">
      <alignment vertical="top"/>
    </xf>
    <xf numFmtId="3" fontId="54" fillId="0" borderId="0" xfId="0" applyNumberFormat="1" applyFont="1"/>
    <xf numFmtId="3" fontId="56" fillId="0" borderId="0" xfId="0" applyNumberFormat="1" applyFont="1" applyAlignment="1">
      <alignment horizontal="left"/>
    </xf>
    <xf numFmtId="3" fontId="54" fillId="0" borderId="0" xfId="0" applyNumberFormat="1" applyFont="1" applyAlignment="1">
      <alignment vertical="center"/>
    </xf>
    <xf numFmtId="3" fontId="37"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2" fillId="0" borderId="9" xfId="0" applyNumberFormat="1" applyFont="1" applyBorder="1"/>
    <xf numFmtId="3" fontId="22" fillId="0" borderId="0" xfId="0" applyNumberFormat="1" applyFont="1" applyBorder="1"/>
    <xf numFmtId="3" fontId="22"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6" fillId="0" borderId="27" xfId="0" applyNumberFormat="1" applyFont="1" applyBorder="1"/>
    <xf numFmtId="3" fontId="6" fillId="0" borderId="14" xfId="0" applyNumberFormat="1" applyFont="1" applyBorder="1"/>
    <xf numFmtId="3" fontId="6" fillId="0" borderId="28" xfId="0" applyNumberFormat="1" applyFont="1" applyBorder="1"/>
    <xf numFmtId="3" fontId="6" fillId="0" borderId="0" xfId="0" applyNumberFormat="1" applyFont="1"/>
    <xf numFmtId="3" fontId="6" fillId="14" borderId="0" xfId="0" applyNumberFormat="1" applyFont="1" applyFill="1"/>
    <xf numFmtId="3" fontId="22"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47" fillId="0" borderId="120" xfId="0" applyNumberFormat="1" applyFont="1" applyBorder="1"/>
    <xf numFmtId="3" fontId="85" fillId="0" borderId="0" xfId="0" applyNumberFormat="1" applyFont="1" applyBorder="1" applyAlignment="1">
      <alignment vertical="center"/>
    </xf>
    <xf numFmtId="3" fontId="6" fillId="13" borderId="15" xfId="0" applyNumberFormat="1" applyFont="1" applyFill="1" applyBorder="1"/>
    <xf numFmtId="3" fontId="6" fillId="13" borderId="15" xfId="0" applyNumberFormat="1" applyFont="1" applyFill="1" applyBorder="1" applyAlignment="1">
      <alignment horizontal="right"/>
    </xf>
    <xf numFmtId="3" fontId="6" fillId="13" borderId="15" xfId="0" quotePrefix="1" applyNumberFormat="1" applyFont="1" applyFill="1" applyBorder="1" applyAlignment="1">
      <alignment horizontal="right"/>
    </xf>
    <xf numFmtId="3" fontId="6" fillId="3" borderId="15" xfId="0" quotePrefix="1" applyNumberFormat="1" applyFont="1" applyFill="1" applyBorder="1" applyAlignment="1">
      <alignment horizontal="right"/>
    </xf>
    <xf numFmtId="3" fontId="0" fillId="0" borderId="0" xfId="0" applyNumberFormat="1" applyAlignment="1">
      <alignment horizontal="right"/>
    </xf>
    <xf numFmtId="3" fontId="6" fillId="17" borderId="15" xfId="0" applyNumberFormat="1" applyFont="1" applyFill="1" applyBorder="1"/>
    <xf numFmtId="3" fontId="0" fillId="13" borderId="15" xfId="0" applyNumberFormat="1" applyFill="1" applyBorder="1" applyAlignment="1">
      <alignment horizontal="right"/>
    </xf>
    <xf numFmtId="3" fontId="6"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6" fillId="23" borderId="5" xfId="0" applyNumberFormat="1" applyFont="1" applyFill="1" applyBorder="1" applyAlignment="1">
      <alignment horizontal="left"/>
    </xf>
    <xf numFmtId="3" fontId="0" fillId="23" borderId="4" xfId="0" applyNumberFormat="1" applyFont="1" applyFill="1" applyBorder="1"/>
    <xf numFmtId="3" fontId="6" fillId="0" borderId="134" xfId="0" applyNumberFormat="1" applyFont="1" applyFill="1" applyBorder="1"/>
    <xf numFmtId="3" fontId="0" fillId="0" borderId="111" xfId="0" applyNumberFormat="1" applyFont="1" applyFill="1" applyBorder="1"/>
    <xf numFmtId="3" fontId="6" fillId="0" borderId="111" xfId="0" applyNumberFormat="1" applyFont="1" applyFill="1" applyBorder="1" applyAlignment="1">
      <alignment horizontal="left"/>
    </xf>
    <xf numFmtId="3" fontId="0" fillId="0" borderId="135" xfId="0" applyNumberFormat="1" applyFont="1" applyFill="1" applyBorder="1"/>
    <xf numFmtId="3" fontId="16" fillId="0" borderId="7" xfId="5" applyNumberFormat="1" applyFont="1" applyFill="1" applyBorder="1" applyAlignment="1">
      <alignment wrapText="1"/>
    </xf>
    <xf numFmtId="3" fontId="0" fillId="0" borderId="0" xfId="0" applyNumberFormat="1" applyBorder="1" applyAlignment="1">
      <alignment horizontal="left"/>
    </xf>
    <xf numFmtId="3" fontId="22" fillId="0" borderId="0" xfId="0" applyNumberFormat="1" applyFont="1" applyBorder="1" applyAlignment="1">
      <alignment horizontal="left"/>
    </xf>
    <xf numFmtId="3" fontId="16" fillId="0" borderId="10" xfId="5" applyNumberFormat="1" applyFont="1" applyFill="1" applyBorder="1" applyAlignment="1">
      <alignment wrapText="1"/>
    </xf>
    <xf numFmtId="3" fontId="0" fillId="0" borderId="12" xfId="0" applyNumberFormat="1" applyBorder="1" applyAlignment="1">
      <alignment horizontal="left"/>
    </xf>
    <xf numFmtId="3" fontId="22" fillId="0" borderId="12" xfId="0" applyNumberFormat="1" applyFont="1" applyBorder="1" applyAlignment="1">
      <alignment horizontal="left"/>
    </xf>
    <xf numFmtId="3" fontId="22" fillId="0" borderId="11" xfId="0" applyNumberFormat="1" applyFont="1" applyBorder="1"/>
    <xf numFmtId="3" fontId="0" fillId="0" borderId="0" xfId="0" applyNumberFormat="1" applyFill="1" applyBorder="1" applyAlignment="1">
      <alignment horizontal="left"/>
    </xf>
    <xf numFmtId="3" fontId="39" fillId="23" borderId="3" xfId="5" applyNumberFormat="1" applyFont="1" applyFill="1" applyBorder="1" applyAlignment="1">
      <alignment wrapText="1"/>
    </xf>
    <xf numFmtId="3" fontId="39"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6" fillId="23" borderId="52" xfId="0" applyNumberFormat="1" applyFont="1" applyFill="1" applyBorder="1"/>
    <xf numFmtId="3" fontId="6" fillId="0" borderId="111" xfId="0" applyNumberFormat="1" applyFont="1" applyBorder="1"/>
    <xf numFmtId="3" fontId="5" fillId="0" borderId="61" xfId="0" applyNumberFormat="1" applyFont="1" applyBorder="1"/>
    <xf numFmtId="3" fontId="6" fillId="0" borderId="0" xfId="0" applyNumberFormat="1" applyFont="1" applyFill="1" applyBorder="1"/>
    <xf numFmtId="3" fontId="0" fillId="0" borderId="61" xfId="0" applyNumberFormat="1" applyBorder="1"/>
    <xf numFmtId="4" fontId="6" fillId="23" borderId="16" xfId="0" applyNumberFormat="1" applyFont="1" applyFill="1" applyBorder="1"/>
    <xf numFmtId="4" fontId="0" fillId="0" borderId="80" xfId="0" applyNumberFormat="1" applyBorder="1"/>
    <xf numFmtId="4" fontId="43"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3"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113" xfId="0" applyNumberFormat="1" applyBorder="1" applyAlignment="1">
      <alignment horizontal="right" vertical="top" wrapText="1"/>
    </xf>
    <xf numFmtId="4" fontId="0" fillId="0" borderId="18" xfId="0" applyNumberFormat="1" applyBorder="1" applyAlignment="1">
      <alignment horizontal="right" vertical="top" wrapText="1"/>
    </xf>
    <xf numFmtId="4" fontId="0" fillId="0" borderId="0" xfId="0" applyNumberFormat="1" applyBorder="1" applyAlignment="1">
      <alignment horizontal="center" vertical="top" wrapText="1"/>
    </xf>
    <xf numFmtId="4" fontId="0" fillId="0" borderId="0" xfId="0" applyNumberFormat="1"/>
    <xf numFmtId="3" fontId="6" fillId="23" borderId="86" xfId="0" applyNumberFormat="1" applyFont="1" applyFill="1" applyBorder="1"/>
    <xf numFmtId="0" fontId="6"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3"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61"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6" fillId="13" borderId="0" xfId="0" applyNumberFormat="1" applyFont="1" applyFill="1" applyBorder="1"/>
    <xf numFmtId="177" fontId="0" fillId="3" borderId="0" xfId="0" applyNumberFormat="1" applyFill="1" applyBorder="1"/>
    <xf numFmtId="176" fontId="6"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37" fillId="12" borderId="73" xfId="0" applyNumberFormat="1" applyFont="1" applyFill="1" applyBorder="1" applyAlignment="1" applyProtection="1">
      <alignment horizontal="center" vertical="center" wrapText="1"/>
    </xf>
    <xf numFmtId="0" fontId="37" fillId="12" borderId="154" xfId="0" applyNumberFormat="1" applyFont="1" applyFill="1" applyBorder="1" applyAlignment="1" applyProtection="1">
      <alignment horizontal="center" vertical="center" wrapText="1"/>
    </xf>
    <xf numFmtId="0" fontId="37" fillId="12" borderId="74" xfId="0" applyNumberFormat="1" applyFont="1" applyFill="1" applyBorder="1" applyAlignment="1" applyProtection="1">
      <alignment horizontal="center" vertical="center" wrapText="1"/>
    </xf>
    <xf numFmtId="0" fontId="37" fillId="12" borderId="75" xfId="0" applyNumberFormat="1" applyFont="1" applyFill="1" applyBorder="1" applyAlignment="1" applyProtection="1">
      <alignment horizontal="center" vertical="center" wrapText="1"/>
    </xf>
    <xf numFmtId="172" fontId="39" fillId="0" borderId="77" xfId="0" applyFont="1" applyFill="1" applyBorder="1" applyAlignment="1" applyProtection="1">
      <alignment horizontal="center"/>
    </xf>
    <xf numFmtId="3" fontId="37" fillId="2" borderId="12" xfId="0" applyNumberFormat="1" applyFont="1" applyFill="1" applyBorder="1" applyAlignment="1" applyProtection="1">
      <alignment horizontal="right" vertical="center"/>
    </xf>
    <xf numFmtId="172" fontId="37" fillId="19" borderId="77" xfId="0" applyFont="1" applyFill="1" applyBorder="1" applyAlignment="1" applyProtection="1">
      <alignment horizontal="right" vertical="center"/>
    </xf>
    <xf numFmtId="172" fontId="37" fillId="0" borderId="47" xfId="0" applyFont="1" applyFill="1" applyBorder="1" applyAlignment="1" applyProtection="1">
      <alignment horizontal="center"/>
    </xf>
    <xf numFmtId="172" fontId="37" fillId="19" borderId="47" xfId="0" applyFont="1" applyFill="1" applyBorder="1" applyAlignment="1" applyProtection="1">
      <alignment horizontal="right" vertical="center"/>
    </xf>
    <xf numFmtId="172" fontId="39" fillId="0" borderId="47" xfId="0" applyFont="1" applyFill="1" applyBorder="1" applyAlignment="1" applyProtection="1">
      <alignment horizontal="center"/>
    </xf>
    <xf numFmtId="3" fontId="37" fillId="3" borderId="14" xfId="0" applyNumberFormat="1" applyFont="1" applyFill="1" applyBorder="1" applyAlignment="1" applyProtection="1">
      <alignment horizontal="right" vertical="center"/>
    </xf>
    <xf numFmtId="3" fontId="41" fillId="0" borderId="84" xfId="0" applyNumberFormat="1" applyFont="1" applyFill="1" applyBorder="1" applyAlignment="1" applyProtection="1">
      <alignment horizontal="right" vertical="center"/>
    </xf>
    <xf numFmtId="3" fontId="41" fillId="0" borderId="94" xfId="0" applyNumberFormat="1" applyFont="1" applyFill="1" applyBorder="1" applyAlignment="1" applyProtection="1">
      <alignment horizontal="right" vertical="center"/>
    </xf>
    <xf numFmtId="3" fontId="41" fillId="0" borderId="46" xfId="0" applyNumberFormat="1" applyFont="1" applyFill="1" applyBorder="1" applyAlignment="1" applyProtection="1">
      <alignment horizontal="right" vertical="center"/>
    </xf>
    <xf numFmtId="3" fontId="37" fillId="19" borderId="47" xfId="0" applyNumberFormat="1" applyFont="1" applyFill="1" applyBorder="1" applyAlignment="1" applyProtection="1">
      <alignment horizontal="right" vertical="center"/>
    </xf>
    <xf numFmtId="172" fontId="37" fillId="0" borderId="47" xfId="0" applyFont="1" applyFill="1" applyBorder="1" applyAlignment="1" applyProtection="1">
      <alignment horizontal="center" wrapText="1"/>
    </xf>
    <xf numFmtId="3" fontId="41" fillId="0" borderId="85" xfId="0" applyNumberFormat="1" applyFont="1" applyFill="1" applyBorder="1" applyAlignment="1" applyProtection="1">
      <alignment horizontal="right" vertical="center"/>
    </xf>
    <xf numFmtId="3" fontId="41" fillId="0" borderId="6" xfId="0" applyNumberFormat="1" applyFont="1" applyFill="1" applyBorder="1" applyAlignment="1" applyProtection="1">
      <alignment horizontal="right" vertical="center"/>
    </xf>
    <xf numFmtId="3" fontId="41" fillId="0" borderId="95" xfId="0" applyNumberFormat="1" applyFont="1" applyFill="1" applyBorder="1" applyAlignment="1" applyProtection="1">
      <alignment horizontal="right" vertical="center"/>
    </xf>
    <xf numFmtId="3" fontId="41" fillId="0" borderId="39" xfId="0" applyNumberFormat="1" applyFont="1" applyFill="1" applyBorder="1" applyAlignment="1" applyProtection="1">
      <alignment horizontal="right" vertical="center"/>
    </xf>
    <xf numFmtId="172" fontId="0" fillId="0" borderId="66" xfId="0" applyFill="1" applyBorder="1" applyProtection="1"/>
    <xf numFmtId="172" fontId="37" fillId="12" borderId="35" xfId="0" applyFont="1" applyFill="1" applyBorder="1" applyAlignment="1" applyProtection="1">
      <alignment horizontal="center"/>
    </xf>
    <xf numFmtId="3" fontId="37" fillId="19" borderId="25" xfId="0" applyNumberFormat="1" applyFont="1" applyFill="1" applyBorder="1" applyAlignment="1" applyProtection="1">
      <alignment horizontal="right" vertical="center"/>
    </xf>
    <xf numFmtId="3" fontId="37" fillId="19" borderId="55" xfId="0" applyNumberFormat="1" applyFont="1" applyFill="1" applyBorder="1" applyAlignment="1" applyProtection="1">
      <alignment horizontal="right" vertical="center"/>
    </xf>
    <xf numFmtId="3" fontId="37" fillId="19" borderId="30" xfId="0" applyNumberFormat="1" applyFont="1" applyFill="1" applyBorder="1" applyAlignment="1" applyProtection="1">
      <alignment horizontal="right" vertical="center"/>
    </xf>
    <xf numFmtId="172" fontId="41" fillId="0" borderId="29" xfId="0" applyFont="1" applyFill="1" applyBorder="1" applyAlignment="1" applyProtection="1">
      <alignment horizontal="right" vertical="center"/>
    </xf>
    <xf numFmtId="172" fontId="6" fillId="0" borderId="0" xfId="0" applyFont="1" applyProtection="1"/>
    <xf numFmtId="174" fontId="0" fillId="0" borderId="0" xfId="0" applyNumberFormat="1" applyAlignment="1" applyProtection="1">
      <alignment horizontal="center"/>
    </xf>
    <xf numFmtId="172" fontId="0" fillId="0" borderId="0" xfId="0" applyFill="1" applyProtection="1"/>
    <xf numFmtId="174" fontId="0" fillId="0" borderId="0" xfId="0" applyNumberFormat="1" applyFill="1" applyBorder="1" applyAlignment="1" applyProtection="1">
      <alignment horizontal="center"/>
    </xf>
    <xf numFmtId="172" fontId="6" fillId="0" borderId="0" xfId="0" applyFont="1" applyFill="1" applyBorder="1" applyProtection="1"/>
    <xf numFmtId="0" fontId="37" fillId="12" borderId="36" xfId="0" applyNumberFormat="1" applyFont="1" applyFill="1" applyBorder="1" applyAlignment="1" applyProtection="1">
      <alignment horizontal="center" vertical="center" wrapText="1"/>
    </xf>
    <xf numFmtId="0" fontId="37" fillId="12" borderId="87" xfId="0" applyNumberFormat="1" applyFont="1" applyFill="1" applyBorder="1" applyAlignment="1" applyProtection="1">
      <alignment horizontal="center" vertical="center" wrapText="1"/>
    </xf>
    <xf numFmtId="172" fontId="39" fillId="0" borderId="77" xfId="0" applyFont="1" applyBorder="1" applyAlignment="1" applyProtection="1">
      <alignment horizontal="center" vertical="center"/>
    </xf>
    <xf numFmtId="3" fontId="37" fillId="3" borderId="77" xfId="0" applyNumberFormat="1" applyFont="1" applyFill="1" applyBorder="1" applyAlignment="1" applyProtection="1">
      <alignment horizontal="right" vertical="center"/>
    </xf>
    <xf numFmtId="3" fontId="41" fillId="0" borderId="11" xfId="0" applyNumberFormat="1" applyFont="1" applyFill="1" applyBorder="1" applyAlignment="1" applyProtection="1">
      <alignment horizontal="right" vertical="center"/>
    </xf>
    <xf numFmtId="3" fontId="41" fillId="0" borderId="13" xfId="0" applyNumberFormat="1" applyFont="1" applyFill="1" applyBorder="1" applyAlignment="1" applyProtection="1">
      <alignment horizontal="right" vertical="center"/>
    </xf>
    <xf numFmtId="3" fontId="30" fillId="0" borderId="13" xfId="0" applyNumberFormat="1" applyFont="1" applyFill="1" applyBorder="1" applyAlignment="1" applyProtection="1">
      <alignment horizontal="right" vertical="center" wrapText="1"/>
    </xf>
    <xf numFmtId="3" fontId="41" fillId="0" borderId="98" xfId="0" applyNumberFormat="1" applyFont="1" applyFill="1" applyBorder="1" applyAlignment="1" applyProtection="1">
      <alignment horizontal="right" vertical="center"/>
    </xf>
    <xf numFmtId="3" fontId="37" fillId="19" borderId="77" xfId="0" applyNumberFormat="1" applyFont="1" applyFill="1" applyBorder="1" applyAlignment="1" applyProtection="1">
      <alignment horizontal="right" vertical="center"/>
    </xf>
    <xf numFmtId="172" fontId="37" fillId="0" borderId="47" xfId="0" applyFont="1" applyBorder="1" applyAlignment="1" applyProtection="1">
      <alignment horizontal="center" vertical="center"/>
    </xf>
    <xf numFmtId="3" fontId="37" fillId="3" borderId="47" xfId="0" applyNumberFormat="1" applyFont="1" applyFill="1" applyBorder="1" applyAlignment="1" applyProtection="1">
      <alignment horizontal="right" vertical="center"/>
    </xf>
    <xf numFmtId="3" fontId="41" fillId="0" borderId="28" xfId="0" applyNumberFormat="1" applyFont="1" applyFill="1" applyBorder="1" applyAlignment="1" applyProtection="1">
      <alignment horizontal="right" vertical="center"/>
    </xf>
    <xf numFmtId="3" fontId="37"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6" fillId="0" borderId="102" xfId="0" applyFont="1" applyFill="1" applyBorder="1" applyProtection="1"/>
    <xf numFmtId="172" fontId="44" fillId="0" borderId="21" xfId="0" applyFont="1" applyFill="1" applyBorder="1" applyProtection="1"/>
    <xf numFmtId="172" fontId="44" fillId="0" borderId="0" xfId="0" applyFont="1" applyFill="1" applyBorder="1" applyProtection="1"/>
    <xf numFmtId="172" fontId="44" fillId="0" borderId="21" xfId="0" applyFont="1" applyBorder="1" applyProtection="1"/>
    <xf numFmtId="172" fontId="6" fillId="3" borderId="21" xfId="0" applyFont="1" applyFill="1" applyBorder="1" applyProtection="1"/>
    <xf numFmtId="3" fontId="6" fillId="3" borderId="0" xfId="0" applyNumberFormat="1" applyFont="1" applyFill="1" applyBorder="1" applyAlignment="1" applyProtection="1">
      <alignment wrapText="1"/>
    </xf>
    <xf numFmtId="3" fontId="6" fillId="3" borderId="0" xfId="0" applyNumberFormat="1" applyFont="1" applyFill="1" applyBorder="1" applyAlignment="1" applyProtection="1">
      <alignment horizontal="center" wrapText="1"/>
    </xf>
    <xf numFmtId="3" fontId="6" fillId="3" borderId="0" xfId="0" applyNumberFormat="1" applyFont="1" applyFill="1" applyBorder="1" applyProtection="1"/>
    <xf numFmtId="3" fontId="6" fillId="3" borderId="80" xfId="0" applyNumberFormat="1" applyFont="1" applyFill="1" applyBorder="1" applyProtection="1"/>
    <xf numFmtId="172" fontId="6" fillId="3" borderId="103" xfId="0" applyFont="1" applyFill="1" applyBorder="1" applyProtection="1"/>
    <xf numFmtId="3" fontId="6" fillId="3" borderId="61" xfId="0" applyNumberFormat="1" applyFont="1" applyFill="1" applyBorder="1" applyAlignment="1" applyProtection="1">
      <alignment wrapText="1"/>
    </xf>
    <xf numFmtId="3" fontId="6" fillId="3" borderId="61" xfId="0" applyNumberFormat="1" applyFont="1" applyFill="1" applyBorder="1" applyAlignment="1" applyProtection="1">
      <alignment horizontal="center" wrapText="1"/>
    </xf>
    <xf numFmtId="3" fontId="6" fillId="3" borderId="61" xfId="0" applyNumberFormat="1" applyFont="1" applyFill="1" applyBorder="1" applyProtection="1"/>
    <xf numFmtId="3" fontId="6" fillId="3" borderId="18" xfId="0" applyNumberFormat="1" applyFont="1" applyFill="1" applyBorder="1" applyProtection="1"/>
    <xf numFmtId="172" fontId="6" fillId="0" borderId="0" xfId="0" applyFont="1" applyBorder="1" applyProtection="1"/>
    <xf numFmtId="172" fontId="6" fillId="0" borderId="0" xfId="0" applyFont="1" applyBorder="1" applyAlignment="1" applyProtection="1">
      <alignment wrapText="1"/>
    </xf>
    <xf numFmtId="172" fontId="6" fillId="0" borderId="102" xfId="0" applyFont="1" applyBorder="1" applyProtection="1"/>
    <xf numFmtId="172" fontId="44" fillId="0" borderId="0" xfId="0" applyFont="1" applyBorder="1" applyProtection="1"/>
    <xf numFmtId="172" fontId="0" fillId="0" borderId="0" xfId="0" applyBorder="1" applyProtection="1"/>
    <xf numFmtId="172" fontId="43"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6" fillId="0" borderId="21" xfId="0" applyFont="1" applyBorder="1" applyProtection="1"/>
    <xf numFmtId="172" fontId="6" fillId="0" borderId="80" xfId="0" applyFont="1" applyBorder="1" applyAlignment="1" applyProtection="1">
      <alignment wrapText="1"/>
    </xf>
    <xf numFmtId="172" fontId="6" fillId="0" borderId="21" xfId="0" applyFont="1" applyFill="1" applyBorder="1" applyProtection="1"/>
    <xf numFmtId="172" fontId="6" fillId="0" borderId="0" xfId="0" applyFont="1" applyFill="1" applyBorder="1" applyAlignment="1" applyProtection="1">
      <alignment horizontal="center" wrapText="1"/>
    </xf>
    <xf numFmtId="172" fontId="6"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6" fillId="0" borderId="0" xfId="0" applyFont="1" applyFill="1" applyBorder="1" applyAlignment="1" applyProtection="1">
      <alignment wrapText="1"/>
    </xf>
    <xf numFmtId="172" fontId="6"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38" fillId="22" borderId="0" xfId="0" applyNumberFormat="1" applyFont="1" applyFill="1" applyBorder="1" applyAlignment="1" applyProtection="1">
      <alignment vertical="top" wrapText="1"/>
    </xf>
    <xf numFmtId="3" fontId="38"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6"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38" fillId="22" borderId="52" xfId="0" applyFont="1" applyFill="1" applyBorder="1" applyAlignment="1" applyProtection="1">
      <alignment vertical="top" wrapText="1"/>
      <protection locked="0"/>
    </xf>
    <xf numFmtId="3" fontId="38" fillId="22" borderId="52" xfId="0" applyNumberFormat="1" applyFont="1" applyFill="1" applyBorder="1" applyAlignment="1" applyProtection="1">
      <alignment vertical="top" wrapText="1"/>
      <protection locked="0"/>
    </xf>
    <xf numFmtId="172" fontId="38" fillId="22" borderId="101" xfId="0" applyFont="1" applyFill="1" applyBorder="1" applyAlignment="1" applyProtection="1">
      <alignment vertical="top" wrapText="1"/>
      <protection locked="0"/>
    </xf>
    <xf numFmtId="2" fontId="44" fillId="4" borderId="0" xfId="0" applyNumberFormat="1" applyFont="1" applyFill="1" applyBorder="1" applyAlignment="1" applyProtection="1">
      <alignment horizontal="center" wrapText="1"/>
      <protection locked="0"/>
    </xf>
    <xf numFmtId="2" fontId="44" fillId="4" borderId="0" xfId="0" applyNumberFormat="1" applyFont="1" applyFill="1" applyBorder="1" applyAlignment="1" applyProtection="1">
      <alignment horizontal="left" wrapText="1"/>
      <protection locked="0"/>
    </xf>
    <xf numFmtId="2" fontId="44" fillId="4" borderId="80" xfId="0" applyNumberFormat="1" applyFont="1" applyFill="1" applyBorder="1" applyAlignment="1" applyProtection="1">
      <alignment horizontal="center" wrapText="1"/>
      <protection locked="0"/>
    </xf>
    <xf numFmtId="3" fontId="44" fillId="4" borderId="0" xfId="0" applyNumberFormat="1" applyFont="1" applyFill="1" applyBorder="1" applyAlignment="1" applyProtection="1">
      <alignment horizontal="center" wrapText="1"/>
      <protection locked="0"/>
    </xf>
    <xf numFmtId="3" fontId="44" fillId="4" borderId="80" xfId="0" applyNumberFormat="1" applyFont="1" applyFill="1" applyBorder="1" applyAlignment="1" applyProtection="1">
      <alignment horizontal="center" wrapText="1"/>
      <protection locked="0"/>
    </xf>
    <xf numFmtId="3" fontId="0" fillId="0" borderId="0" xfId="0" applyNumberFormat="1" applyAlignment="1">
      <alignment horizontal="left" vertical="top" indent="3"/>
    </xf>
    <xf numFmtId="3" fontId="6" fillId="0" borderId="0" xfId="0" applyNumberFormat="1" applyFont="1" applyAlignment="1">
      <alignment horizontal="left" indent="3"/>
    </xf>
    <xf numFmtId="170" fontId="6" fillId="13" borderId="15" xfId="0" applyNumberFormat="1" applyFont="1" applyFill="1" applyBorder="1"/>
    <xf numFmtId="170" fontId="0" fillId="13" borderId="15" xfId="0" applyNumberFormat="1" applyFill="1" applyBorder="1"/>
    <xf numFmtId="172" fontId="70" fillId="25" borderId="0" xfId="148" applyFill="1" applyAlignment="1" applyProtection="1">
      <alignment vertical="center"/>
    </xf>
    <xf numFmtId="1" fontId="59" fillId="0" borderId="28" xfId="0" applyNumberFormat="1" applyFont="1" applyFill="1" applyBorder="1" applyAlignment="1" applyProtection="1">
      <alignment horizontal="center" vertical="center"/>
      <protection locked="0"/>
    </xf>
    <xf numFmtId="1" fontId="59" fillId="0" borderId="14" xfId="0" applyNumberFormat="1" applyFont="1" applyFill="1" applyBorder="1" applyAlignment="1" applyProtection="1">
      <alignment horizontal="center" vertical="center"/>
      <protection locked="0"/>
    </xf>
    <xf numFmtId="1" fontId="59" fillId="0" borderId="158" xfId="0" applyNumberFormat="1" applyFont="1" applyFill="1" applyBorder="1" applyAlignment="1" applyProtection="1">
      <alignment horizontal="center" vertical="center"/>
      <protection locked="0"/>
    </xf>
    <xf numFmtId="1" fontId="59" fillId="0" borderId="106" xfId="0" applyNumberFormat="1" applyFont="1" applyFill="1" applyBorder="1" applyAlignment="1" applyProtection="1">
      <alignment horizontal="center" vertical="center"/>
      <protection locked="0"/>
    </xf>
    <xf numFmtId="1" fontId="56" fillId="12" borderId="19" xfId="0" applyNumberFormat="1" applyFont="1" applyFill="1" applyBorder="1" applyAlignment="1">
      <alignment vertical="center"/>
    </xf>
    <xf numFmtId="1" fontId="59" fillId="18" borderId="107" xfId="0" applyNumberFormat="1" applyFont="1" applyFill="1" applyBorder="1" applyAlignment="1">
      <alignment horizontal="center" vertical="center"/>
    </xf>
    <xf numFmtId="1" fontId="56" fillId="12" borderId="103" xfId="0" applyNumberFormat="1" applyFont="1" applyFill="1" applyBorder="1" applyAlignment="1">
      <alignment vertical="center"/>
    </xf>
    <xf numFmtId="1" fontId="51" fillId="12" borderId="108" xfId="0" applyNumberFormat="1" applyFont="1" applyFill="1" applyBorder="1" applyAlignment="1">
      <alignment vertical="center"/>
    </xf>
    <xf numFmtId="1" fontId="56" fillId="19" borderId="109" xfId="0" applyNumberFormat="1" applyFont="1" applyFill="1" applyBorder="1" applyAlignment="1" applyProtection="1">
      <alignment horizontal="center" vertical="center"/>
      <protection locked="0"/>
    </xf>
    <xf numFmtId="1" fontId="51" fillId="0" borderId="0" xfId="0" applyNumberFormat="1" applyFont="1" applyFill="1" applyBorder="1" applyAlignment="1"/>
    <xf numFmtId="1" fontId="56" fillId="0" borderId="0" xfId="0" applyNumberFormat="1" applyFont="1" applyFill="1" applyBorder="1" applyAlignment="1">
      <alignment horizontal="center" vertical="center"/>
    </xf>
    <xf numFmtId="1" fontId="56" fillId="0" borderId="25" xfId="0" applyNumberFormat="1" applyFont="1" applyBorder="1" applyAlignment="1">
      <alignment horizontal="justify" vertical="center"/>
    </xf>
    <xf numFmtId="1" fontId="59" fillId="0" borderId="57" xfId="0" applyNumberFormat="1" applyFont="1" applyFill="1" applyBorder="1" applyAlignment="1" applyProtection="1">
      <alignment horizontal="center" vertical="center"/>
      <protection locked="0"/>
    </xf>
    <xf numFmtId="1" fontId="56" fillId="0" borderId="0" xfId="0" applyNumberFormat="1" applyFont="1" applyFill="1" applyBorder="1" applyAlignment="1">
      <alignment horizontal="center"/>
    </xf>
    <xf numFmtId="1" fontId="98" fillId="0" borderId="0" xfId="0" applyNumberFormat="1" applyFont="1" applyFill="1" applyBorder="1" applyAlignment="1">
      <alignment horizontal="center" vertical="center"/>
    </xf>
    <xf numFmtId="1" fontId="56" fillId="0" borderId="25" xfId="0" applyNumberFormat="1" applyFont="1" applyBorder="1" applyAlignment="1">
      <alignment horizontal="justify" vertical="center" wrapText="1"/>
    </xf>
    <xf numFmtId="1" fontId="59" fillId="0" borderId="57" xfId="0" quotePrefix="1" applyNumberFormat="1" applyFont="1" applyFill="1" applyBorder="1" applyAlignment="1" applyProtection="1">
      <alignment horizontal="center" vertical="center"/>
      <protection locked="0"/>
    </xf>
    <xf numFmtId="1" fontId="60" fillId="0" borderId="0" xfId="0" applyNumberFormat="1" applyFont="1" applyBorder="1" applyAlignment="1">
      <alignment horizontal="center"/>
    </xf>
    <xf numFmtId="1" fontId="61" fillId="0" borderId="0" xfId="0" applyNumberFormat="1" applyFont="1" applyBorder="1" applyAlignment="1">
      <alignment horizontal="center"/>
    </xf>
    <xf numFmtId="1" fontId="9" fillId="0" borderId="0" xfId="0" applyNumberFormat="1" applyFont="1" applyBorder="1" applyAlignment="1">
      <alignment horizontal="center"/>
    </xf>
    <xf numFmtId="1" fontId="27" fillId="0" borderId="0" xfId="0" applyNumberFormat="1" applyFont="1" applyBorder="1" applyAlignment="1">
      <alignment horizontal="center"/>
    </xf>
    <xf numFmtId="1" fontId="51" fillId="0" borderId="0" xfId="0" applyNumberFormat="1" applyFont="1" applyBorder="1" applyAlignment="1">
      <alignment horizontal="justify"/>
    </xf>
    <xf numFmtId="1" fontId="56" fillId="0" borderId="0" xfId="0" applyNumberFormat="1" applyFont="1" applyAlignment="1">
      <alignment horizontal="left"/>
    </xf>
    <xf numFmtId="1" fontId="56" fillId="0" borderId="0" xfId="0" applyNumberFormat="1" applyFont="1" applyAlignment="1">
      <alignment horizontal="center"/>
    </xf>
    <xf numFmtId="1" fontId="56" fillId="12" borderId="39" xfId="0" applyNumberFormat="1" applyFont="1" applyFill="1" applyBorder="1" applyAlignment="1">
      <alignment horizontal="center" vertical="center" wrapText="1"/>
    </xf>
    <xf numFmtId="1" fontId="56" fillId="12" borderId="58" xfId="0" applyNumberFormat="1" applyFont="1" applyFill="1" applyBorder="1" applyAlignment="1">
      <alignment horizontal="center" vertical="center" wrapText="1"/>
    </xf>
    <xf numFmtId="1" fontId="56" fillId="18" borderId="59" xfId="0" applyNumberFormat="1" applyFont="1" applyFill="1" applyBorder="1" applyAlignment="1">
      <alignment horizontal="center" vertical="center"/>
    </xf>
    <xf numFmtId="1" fontId="56" fillId="18" borderId="60" xfId="0" applyNumberFormat="1" applyFont="1" applyFill="1" applyBorder="1" applyAlignment="1">
      <alignment horizontal="center" vertical="center"/>
    </xf>
    <xf numFmtId="1" fontId="56" fillId="18" borderId="9" xfId="0" applyNumberFormat="1" applyFont="1" applyFill="1" applyBorder="1" applyAlignment="1">
      <alignment horizontal="center" vertical="center"/>
    </xf>
    <xf numFmtId="1" fontId="56" fillId="18" borderId="159" xfId="0" applyNumberFormat="1" applyFont="1" applyFill="1" applyBorder="1" applyAlignment="1">
      <alignment horizontal="center" vertical="center"/>
    </xf>
    <xf numFmtId="1" fontId="56" fillId="18" borderId="50" xfId="0" applyNumberFormat="1" applyFont="1" applyFill="1" applyBorder="1" applyAlignment="1">
      <alignment horizontal="center" vertical="center"/>
    </xf>
    <xf numFmtId="1" fontId="59" fillId="0" borderId="47" xfId="0" applyNumberFormat="1" applyFont="1" applyFill="1" applyBorder="1" applyAlignment="1" applyProtection="1">
      <alignment horizontal="center" vertical="center"/>
      <protection locked="0"/>
    </xf>
    <xf numFmtId="1" fontId="59" fillId="0" borderId="99" xfId="0" applyNumberFormat="1" applyFont="1" applyFill="1" applyBorder="1" applyAlignment="1" applyProtection="1">
      <alignment horizontal="center" vertical="center"/>
      <protection locked="0"/>
    </xf>
    <xf numFmtId="1" fontId="59" fillId="19" borderId="160" xfId="0" applyNumberFormat="1" applyFont="1" applyFill="1" applyBorder="1" applyAlignment="1" applyProtection="1">
      <alignment horizontal="center" vertical="center"/>
      <protection locked="0"/>
    </xf>
    <xf numFmtId="1" fontId="59" fillId="19" borderId="86" xfId="0" applyNumberFormat="1" applyFont="1" applyFill="1" applyBorder="1" applyAlignment="1" applyProtection="1">
      <alignment horizontal="center" vertical="center"/>
      <protection locked="0"/>
    </xf>
    <xf numFmtId="1" fontId="59" fillId="19" borderId="161" xfId="0" applyNumberFormat="1" applyFont="1" applyFill="1" applyBorder="1" applyAlignment="1" applyProtection="1">
      <alignment horizontal="center" vertical="center"/>
      <protection locked="0"/>
    </xf>
    <xf numFmtId="1" fontId="56" fillId="18" borderId="62" xfId="0" applyNumberFormat="1" applyFont="1" applyFill="1" applyBorder="1" applyAlignment="1">
      <alignment horizontal="center" vertical="center"/>
    </xf>
    <xf numFmtId="1" fontId="57" fillId="18" borderId="53" xfId="0" applyNumberFormat="1" applyFont="1" applyFill="1" applyBorder="1" applyAlignment="1">
      <alignment vertical="center"/>
    </xf>
    <xf numFmtId="1" fontId="56" fillId="18" borderId="64" xfId="0" applyNumberFormat="1" applyFont="1" applyFill="1" applyBorder="1" applyAlignment="1">
      <alignment horizontal="center" vertical="center"/>
    </xf>
    <xf numFmtId="1" fontId="56" fillId="20" borderId="47" xfId="0" applyNumberFormat="1" applyFont="1" applyFill="1" applyBorder="1" applyAlignment="1" applyProtection="1">
      <alignment horizontal="center" vertical="center"/>
      <protection locked="0"/>
    </xf>
    <xf numFmtId="1" fontId="56" fillId="0" borderId="47" xfId="0" applyNumberFormat="1" applyFont="1" applyFill="1" applyBorder="1" applyAlignment="1" applyProtection="1">
      <alignment horizontal="center" vertical="center"/>
      <protection locked="0"/>
    </xf>
    <xf numFmtId="1" fontId="56" fillId="19" borderId="73" xfId="0" applyNumberFormat="1" applyFont="1" applyFill="1" applyBorder="1" applyAlignment="1" applyProtection="1">
      <alignment horizontal="center" vertical="center"/>
      <protection locked="0"/>
    </xf>
    <xf numFmtId="1" fontId="27" fillId="0" borderId="0" xfId="0" applyNumberFormat="1" applyFont="1" applyBorder="1" applyAlignment="1">
      <alignment horizontal="center" vertical="center"/>
    </xf>
    <xf numFmtId="1" fontId="9" fillId="0" borderId="0" xfId="0" applyNumberFormat="1" applyFont="1" applyBorder="1" applyAlignment="1">
      <alignment horizontal="center" vertical="center"/>
    </xf>
    <xf numFmtId="1" fontId="51" fillId="0" borderId="25" xfId="0" applyNumberFormat="1" applyFont="1" applyBorder="1" applyAlignment="1">
      <alignment horizontal="justify"/>
    </xf>
    <xf numFmtId="1" fontId="65" fillId="0" borderId="0" xfId="0" applyNumberFormat="1" applyFont="1" applyBorder="1" applyAlignment="1"/>
    <xf numFmtId="1" fontId="51" fillId="0" borderId="0" xfId="0" applyNumberFormat="1" applyFont="1" applyBorder="1" applyAlignment="1"/>
    <xf numFmtId="1" fontId="65" fillId="0" borderId="0" xfId="0" applyNumberFormat="1" applyFont="1" applyBorder="1" applyAlignment="1">
      <alignment horizontal="center"/>
    </xf>
    <xf numFmtId="1" fontId="9" fillId="0" borderId="0" xfId="0" applyNumberFormat="1" applyFont="1" applyFill="1" applyBorder="1" applyAlignment="1">
      <alignment horizontal="center"/>
    </xf>
    <xf numFmtId="1" fontId="55" fillId="0" borderId="0" xfId="0" applyNumberFormat="1" applyFont="1" applyFill="1" applyBorder="1" applyAlignment="1">
      <alignment horizontal="center" vertical="center" wrapText="1"/>
    </xf>
    <xf numFmtId="1" fontId="56" fillId="12" borderId="8" xfId="0" applyNumberFormat="1" applyFont="1" applyFill="1" applyBorder="1" applyAlignment="1">
      <alignment horizontal="center" vertical="center" wrapText="1"/>
    </xf>
    <xf numFmtId="1" fontId="66" fillId="0" borderId="77" xfId="0" applyNumberFormat="1" applyFont="1" applyFill="1" applyBorder="1" applyAlignment="1">
      <alignment horizontal="center"/>
    </xf>
    <xf numFmtId="1" fontId="56" fillId="0" borderId="47" xfId="0" applyNumberFormat="1" applyFont="1" applyFill="1" applyBorder="1" applyAlignment="1">
      <alignment horizontal="center"/>
    </xf>
    <xf numFmtId="1" fontId="66" fillId="0" borderId="47" xfId="0" applyNumberFormat="1" applyFont="1" applyFill="1" applyBorder="1" applyAlignment="1">
      <alignment horizontal="center"/>
    </xf>
    <xf numFmtId="1" fontId="56" fillId="0" borderId="47" xfId="0" applyNumberFormat="1" applyFont="1" applyFill="1" applyBorder="1" applyAlignment="1" applyProtection="1">
      <alignment horizontal="center" wrapText="1"/>
      <protection locked="0"/>
    </xf>
    <xf numFmtId="1" fontId="56" fillId="12" borderId="35" xfId="0" applyNumberFormat="1" applyFont="1" applyFill="1" applyBorder="1" applyAlignment="1">
      <alignment horizontal="center"/>
    </xf>
    <xf numFmtId="1" fontId="56" fillId="19" borderId="25" xfId="0" applyNumberFormat="1" applyFont="1" applyFill="1" applyBorder="1" applyAlignment="1" applyProtection="1">
      <alignment horizontal="center" vertical="center"/>
      <protection locked="0"/>
    </xf>
    <xf numFmtId="1" fontId="56" fillId="19" borderId="55" xfId="0" applyNumberFormat="1" applyFont="1" applyFill="1" applyBorder="1" applyAlignment="1" applyProtection="1">
      <alignment horizontal="center" vertical="center"/>
      <protection locked="0"/>
    </xf>
    <xf numFmtId="1" fontId="56" fillId="19" borderId="30" xfId="0" applyNumberFormat="1" applyFont="1" applyFill="1" applyBorder="1" applyAlignment="1" applyProtection="1">
      <alignment horizontal="center" vertical="center"/>
      <protection locked="0"/>
    </xf>
    <xf numFmtId="1" fontId="56" fillId="0" borderId="56" xfId="0" applyNumberFormat="1" applyFont="1" applyBorder="1" applyAlignment="1">
      <alignment horizontal="justify"/>
    </xf>
    <xf numFmtId="1" fontId="56" fillId="0" borderId="0" xfId="0" applyNumberFormat="1" applyFont="1" applyBorder="1" applyAlignment="1">
      <alignment horizontal="center"/>
    </xf>
    <xf numFmtId="1" fontId="9" fillId="0" borderId="56" xfId="0" applyNumberFormat="1" applyFont="1" applyBorder="1" applyAlignment="1">
      <alignment horizontal="center"/>
    </xf>
    <xf numFmtId="1" fontId="9" fillId="0" borderId="56" xfId="0" applyNumberFormat="1" applyFont="1" applyFill="1" applyBorder="1" applyAlignment="1">
      <alignment horizontal="center"/>
    </xf>
    <xf numFmtId="1" fontId="51" fillId="0" borderId="0" xfId="0" applyNumberFormat="1" applyFont="1" applyFill="1" applyBorder="1" applyAlignment="1">
      <alignment horizontal="left"/>
    </xf>
    <xf numFmtId="1" fontId="51" fillId="0" borderId="0" xfId="0" applyNumberFormat="1" applyFont="1" applyFill="1" applyBorder="1" applyAlignment="1">
      <alignment horizontal="center"/>
    </xf>
    <xf numFmtId="1" fontId="56" fillId="12" borderId="87" xfId="0" applyNumberFormat="1" applyFont="1" applyFill="1" applyBorder="1" applyAlignment="1">
      <alignment horizontal="center" vertical="center" wrapText="1"/>
    </xf>
    <xf numFmtId="1" fontId="66" fillId="0" borderId="77" xfId="0" applyNumberFormat="1" applyFont="1" applyBorder="1" applyAlignment="1">
      <alignment horizontal="center" vertical="center"/>
    </xf>
    <xf numFmtId="1" fontId="56" fillId="0" borderId="77" xfId="0" applyNumberFormat="1" applyFont="1" applyBorder="1" applyAlignment="1" applyProtection="1">
      <alignment horizontal="center" vertical="center"/>
      <protection locked="0"/>
    </xf>
    <xf numFmtId="1" fontId="56" fillId="0" borderId="47" xfId="0" applyNumberFormat="1" applyFont="1" applyBorder="1" applyAlignment="1">
      <alignment horizontal="center" vertical="center"/>
    </xf>
    <xf numFmtId="1" fontId="56" fillId="0" borderId="35" xfId="0" applyNumberFormat="1" applyFont="1" applyFill="1" applyBorder="1" applyAlignment="1">
      <alignment horizontal="center" vertical="center"/>
    </xf>
    <xf numFmtId="1" fontId="69" fillId="0" borderId="56" xfId="0" applyNumberFormat="1" applyFont="1" applyBorder="1" applyAlignment="1">
      <alignment horizontal="justify"/>
    </xf>
    <xf numFmtId="1" fontId="69" fillId="0" borderId="56" xfId="0" applyNumberFormat="1" applyFont="1" applyBorder="1" applyAlignment="1">
      <alignment horizontal="center"/>
    </xf>
    <xf numFmtId="1" fontId="56" fillId="0" borderId="56" xfId="0" applyNumberFormat="1" applyFont="1" applyBorder="1" applyAlignment="1">
      <alignment horizontal="center"/>
    </xf>
    <xf numFmtId="1" fontId="27" fillId="0" borderId="56" xfId="0" applyNumberFormat="1" applyFont="1" applyBorder="1" applyAlignment="1">
      <alignment horizontal="center"/>
    </xf>
    <xf numFmtId="0" fontId="0" fillId="0" borderId="0" xfId="0" applyNumberFormat="1" applyFill="1" applyBorder="1"/>
    <xf numFmtId="1" fontId="59" fillId="0" borderId="54" xfId="0" applyNumberFormat="1" applyFont="1" applyFill="1" applyBorder="1" applyAlignment="1" applyProtection="1">
      <alignment horizontal="center" vertical="center"/>
      <protection locked="0"/>
    </xf>
    <xf numFmtId="1" fontId="59" fillId="0" borderId="100" xfId="0" applyNumberFormat="1" applyFont="1" applyFill="1" applyBorder="1" applyAlignment="1" applyProtection="1">
      <alignment horizontal="center" vertical="center"/>
      <protection locked="0"/>
    </xf>
    <xf numFmtId="1" fontId="59" fillId="0" borderId="39" xfId="0" applyNumberFormat="1" applyFont="1" applyFill="1" applyBorder="1" applyAlignment="1" applyProtection="1">
      <alignment horizontal="center" vertical="center"/>
      <protection locked="0"/>
    </xf>
    <xf numFmtId="1" fontId="59" fillId="0" borderId="11" xfId="0" applyNumberFormat="1" applyFont="1" applyFill="1" applyBorder="1" applyAlignment="1" applyProtection="1">
      <alignment horizontal="center" vertical="center"/>
      <protection locked="0"/>
    </xf>
    <xf numFmtId="172" fontId="70" fillId="0" borderId="0" xfId="148" applyAlignment="1" applyProtection="1">
      <alignment vertical="center"/>
    </xf>
    <xf numFmtId="14" fontId="0" fillId="0" borderId="0" xfId="0" applyNumberFormat="1"/>
    <xf numFmtId="172" fontId="70" fillId="0" borderId="0" xfId="148" quotePrefix="1" applyAlignment="1" applyProtection="1"/>
    <xf numFmtId="172" fontId="6" fillId="0" borderId="0" xfId="0" applyFont="1" applyAlignment="1">
      <alignment horizontal="right"/>
    </xf>
    <xf numFmtId="179" fontId="0" fillId="0" borderId="0" xfId="0" applyNumberFormat="1"/>
    <xf numFmtId="4" fontId="22" fillId="0" borderId="0" xfId="0" applyNumberFormat="1" applyFont="1" applyBorder="1"/>
    <xf numFmtId="2" fontId="59" fillId="19" borderId="55" xfId="0" applyNumberFormat="1" applyFont="1" applyFill="1" applyBorder="1" applyAlignment="1" applyProtection="1">
      <alignment horizontal="center" vertical="center"/>
      <protection locked="0"/>
    </xf>
    <xf numFmtId="2" fontId="59" fillId="0" borderId="30" xfId="0" applyNumberFormat="1" applyFont="1" applyFill="1" applyBorder="1" applyAlignment="1" applyProtection="1">
      <alignment horizontal="center" vertical="center"/>
      <protection locked="0"/>
    </xf>
    <xf numFmtId="2" fontId="52" fillId="0" borderId="29" xfId="0" applyNumberFormat="1" applyFont="1" applyFill="1" applyBorder="1" applyAlignment="1">
      <alignment horizontal="center" vertical="center"/>
    </xf>
    <xf numFmtId="2" fontId="98" fillId="0" borderId="0" xfId="0" applyNumberFormat="1" applyFont="1" applyFill="1" applyBorder="1" applyAlignment="1">
      <alignment horizontal="center" vertical="center"/>
    </xf>
    <xf numFmtId="2" fontId="52" fillId="0" borderId="0" xfId="0" applyNumberFormat="1" applyFont="1" applyFill="1" applyBorder="1" applyAlignment="1">
      <alignment horizontal="center" vertical="center"/>
    </xf>
    <xf numFmtId="4" fontId="0" fillId="14" borderId="0" xfId="0" applyNumberFormat="1" applyFill="1"/>
    <xf numFmtId="3" fontId="86"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172" fontId="70" fillId="0" borderId="0" xfId="148" applyAlignment="1" applyProtection="1"/>
    <xf numFmtId="3" fontId="16" fillId="0" borderId="152" xfId="5" applyNumberFormat="1" applyFont="1" applyFill="1" applyBorder="1" applyAlignment="1">
      <alignment wrapText="1"/>
    </xf>
    <xf numFmtId="170" fontId="0" fillId="3" borderId="0" xfId="0" applyNumberFormat="1" applyFill="1" applyBorder="1"/>
    <xf numFmtId="170" fontId="0" fillId="13" borderId="12" xfId="0" applyNumberFormat="1" applyFill="1" applyBorder="1"/>
    <xf numFmtId="3" fontId="0" fillId="13" borderId="12" xfId="0" applyNumberFormat="1" applyFill="1" applyBorder="1"/>
    <xf numFmtId="14" fontId="44" fillId="4" borderId="0" xfId="0" applyNumberFormat="1" applyFont="1" applyFill="1" applyBorder="1" applyAlignment="1" applyProtection="1">
      <alignment horizontal="center" wrapText="1"/>
      <protection locked="0"/>
    </xf>
    <xf numFmtId="0" fontId="44" fillId="4" borderId="0" xfId="0" applyNumberFormat="1" applyFont="1" applyFill="1" applyBorder="1" applyAlignment="1" applyProtection="1">
      <alignment horizontal="center" wrapText="1"/>
      <protection locked="0"/>
    </xf>
    <xf numFmtId="0" fontId="74" fillId="12" borderId="86" xfId="0" applyNumberFormat="1" applyFont="1" applyFill="1" applyBorder="1" applyAlignment="1">
      <alignment horizontal="left" vertical="center" wrapText="1"/>
    </xf>
    <xf numFmtId="172" fontId="99" fillId="0" borderId="0" xfId="0" applyFont="1"/>
    <xf numFmtId="0" fontId="22" fillId="24" borderId="0" xfId="0" quotePrefix="1" applyNumberFormat="1" applyFont="1" applyFill="1" applyAlignment="1">
      <alignment horizontal="left"/>
    </xf>
    <xf numFmtId="3" fontId="51" fillId="12" borderId="52" xfId="0" applyNumberFormat="1" applyFont="1" applyFill="1" applyBorder="1" applyAlignment="1">
      <alignment horizontal="center" vertical="center" wrapText="1"/>
    </xf>
    <xf numFmtId="3" fontId="51" fillId="12" borderId="0" xfId="0" applyNumberFormat="1" applyFont="1" applyFill="1" applyBorder="1" applyAlignment="1">
      <alignment horizontal="center" vertical="center" wrapText="1"/>
    </xf>
    <xf numFmtId="3" fontId="51" fillId="12" borderId="165" xfId="0" applyNumberFormat="1" applyFont="1" applyFill="1" applyBorder="1" applyAlignment="1">
      <alignment horizontal="center" vertical="center" wrapText="1"/>
    </xf>
    <xf numFmtId="1" fontId="57" fillId="18" borderId="52" xfId="0" applyNumberFormat="1" applyFont="1" applyFill="1" applyBorder="1" applyAlignment="1">
      <alignment vertical="center"/>
    </xf>
    <xf numFmtId="1" fontId="51" fillId="12" borderId="70" xfId="0" applyNumberFormat="1" applyFont="1" applyFill="1" applyBorder="1" applyAlignment="1">
      <alignment vertical="center"/>
    </xf>
    <xf numFmtId="1" fontId="59" fillId="0" borderId="14" xfId="0" applyNumberFormat="1" applyFont="1" applyFill="1" applyBorder="1" applyAlignment="1"/>
    <xf numFmtId="1" fontId="56" fillId="0" borderId="30" xfId="0" applyNumberFormat="1" applyFont="1" applyBorder="1" applyAlignment="1">
      <alignment wrapText="1"/>
    </xf>
    <xf numFmtId="1" fontId="56" fillId="0" borderId="0" xfId="0" applyNumberFormat="1" applyFont="1" applyBorder="1" applyAlignment="1">
      <alignment horizontal="justify"/>
    </xf>
    <xf numFmtId="3" fontId="57" fillId="18" borderId="79" xfId="0" applyNumberFormat="1" applyFont="1" applyFill="1" applyBorder="1" applyAlignment="1"/>
    <xf numFmtId="1" fontId="59" fillId="0" borderId="91" xfId="0" applyNumberFormat="1" applyFont="1" applyFill="1" applyBorder="1" applyAlignment="1">
      <alignment vertical="center"/>
    </xf>
    <xf numFmtId="1" fontId="59" fillId="0" borderId="91" xfId="0" applyNumberFormat="1" applyFont="1" applyFill="1" applyBorder="1" applyAlignment="1">
      <alignment vertical="center" wrapText="1"/>
    </xf>
    <xf numFmtId="1" fontId="57" fillId="18" borderId="102" xfId="0" applyNumberFormat="1" applyFont="1" applyFill="1" applyBorder="1" applyAlignment="1">
      <alignment vertical="center"/>
    </xf>
    <xf numFmtId="1" fontId="59" fillId="19" borderId="74" xfId="0" applyNumberFormat="1" applyFont="1" applyFill="1" applyBorder="1" applyAlignment="1" applyProtection="1">
      <alignment horizontal="center" vertical="center"/>
      <protection locked="0"/>
    </xf>
    <xf numFmtId="3" fontId="57" fillId="18" borderId="45" xfId="0" applyNumberFormat="1" applyFont="1" applyFill="1" applyBorder="1" applyAlignment="1"/>
    <xf numFmtId="1" fontId="59" fillId="0" borderId="46" xfId="0" applyNumberFormat="1" applyFont="1" applyFill="1" applyBorder="1" applyAlignment="1">
      <alignment vertical="center"/>
    </xf>
    <xf numFmtId="1" fontId="59" fillId="0" borderId="46" xfId="0" applyNumberFormat="1" applyFont="1" applyFill="1" applyBorder="1" applyAlignment="1">
      <alignment vertical="center" wrapText="1"/>
    </xf>
    <xf numFmtId="1" fontId="56" fillId="12" borderId="166" xfId="0" applyNumberFormat="1" applyFont="1" applyFill="1" applyBorder="1" applyAlignment="1">
      <alignment vertical="center"/>
    </xf>
    <xf numFmtId="1" fontId="56" fillId="12" borderId="34" xfId="0" applyNumberFormat="1" applyFont="1" applyFill="1" applyBorder="1" applyAlignment="1">
      <alignment vertical="center"/>
    </xf>
    <xf numFmtId="1" fontId="59" fillId="0" borderId="54" xfId="0" applyNumberFormat="1" applyFont="1" applyFill="1" applyBorder="1" applyAlignment="1">
      <alignment vertical="center"/>
    </xf>
    <xf numFmtId="1" fontId="51" fillId="12" borderId="56" xfId="0" applyNumberFormat="1" applyFont="1" applyFill="1" applyBorder="1" applyAlignment="1">
      <alignment horizontal="center" vertical="center" wrapText="1"/>
    </xf>
    <xf numFmtId="1" fontId="51" fillId="12" borderId="0" xfId="0" applyNumberFormat="1" applyFont="1" applyFill="1" applyBorder="1" applyAlignment="1">
      <alignment horizontal="center" vertical="center" wrapText="1"/>
    </xf>
    <xf numFmtId="1" fontId="51" fillId="0" borderId="26" xfId="0" applyNumberFormat="1" applyFont="1" applyBorder="1" applyAlignment="1">
      <alignment horizontal="justify"/>
    </xf>
    <xf numFmtId="1" fontId="59" fillId="0" borderId="81" xfId="0" applyNumberFormat="1" applyFont="1" applyFill="1" applyBorder="1" applyAlignment="1"/>
    <xf numFmtId="1" fontId="56" fillId="12" borderId="19" xfId="0" applyNumberFormat="1" applyFont="1" applyFill="1" applyBorder="1" applyAlignment="1"/>
    <xf numFmtId="1" fontId="57" fillId="18" borderId="51" xfId="0" applyNumberFormat="1" applyFont="1" applyFill="1" applyBorder="1" applyAlignment="1">
      <alignment vertical="center"/>
    </xf>
    <xf numFmtId="1" fontId="59" fillId="0" borderId="65" xfId="0" applyNumberFormat="1" applyFont="1" applyFill="1" applyBorder="1" applyAlignment="1"/>
    <xf numFmtId="1" fontId="59" fillId="20" borderId="81" xfId="0" applyNumberFormat="1" applyFont="1" applyFill="1" applyBorder="1" applyAlignment="1">
      <alignment vertical="center"/>
    </xf>
    <xf numFmtId="1" fontId="59" fillId="0" borderId="81" xfId="0" applyNumberFormat="1" applyFont="1" applyFill="1" applyBorder="1" applyAlignment="1">
      <alignment vertical="center"/>
    </xf>
    <xf numFmtId="1" fontId="56" fillId="0" borderId="25" xfId="0" applyNumberFormat="1" applyFont="1" applyBorder="1" applyAlignment="1">
      <alignment wrapText="1"/>
    </xf>
    <xf numFmtId="1" fontId="59" fillId="0" borderId="168" xfId="0" applyNumberFormat="1" applyFont="1" applyFill="1" applyBorder="1" applyAlignment="1"/>
    <xf numFmtId="1" fontId="59" fillId="0" borderId="168" xfId="0" applyNumberFormat="1" applyFont="1" applyFill="1" applyBorder="1" applyAlignment="1">
      <alignment vertical="center" wrapText="1"/>
    </xf>
    <xf numFmtId="1" fontId="59" fillId="0" borderId="93" xfId="0" applyNumberFormat="1" applyFont="1" applyFill="1" applyBorder="1" applyAlignment="1">
      <alignment vertical="center"/>
    </xf>
    <xf numFmtId="1" fontId="57" fillId="18" borderId="155" xfId="0" applyNumberFormat="1" applyFont="1" applyFill="1" applyBorder="1" applyAlignment="1"/>
    <xf numFmtId="1" fontId="57" fillId="18" borderId="169" xfId="0" applyNumberFormat="1" applyFont="1" applyFill="1" applyBorder="1" applyAlignment="1"/>
    <xf numFmtId="1" fontId="57" fillId="18" borderId="101" xfId="0" applyNumberFormat="1" applyFont="1" applyFill="1" applyBorder="1" applyAlignment="1">
      <alignment vertical="center"/>
    </xf>
    <xf numFmtId="1" fontId="59" fillId="0" borderId="170" xfId="0" applyNumberFormat="1" applyFont="1" applyFill="1" applyBorder="1" applyAlignment="1"/>
    <xf numFmtId="1" fontId="56" fillId="12" borderId="16" xfId="0" applyNumberFormat="1" applyFont="1" applyFill="1" applyBorder="1" applyAlignment="1"/>
    <xf numFmtId="1" fontId="59" fillId="0" borderId="94" xfId="0" applyNumberFormat="1" applyFont="1" applyFill="1" applyBorder="1" applyAlignment="1"/>
    <xf numFmtId="1" fontId="63" fillId="0" borderId="48" xfId="0" applyNumberFormat="1" applyFont="1" applyFill="1" applyBorder="1" applyAlignment="1" applyProtection="1">
      <protection locked="0"/>
    </xf>
    <xf numFmtId="1" fontId="63" fillId="0" borderId="61" xfId="0" applyNumberFormat="1" applyFont="1" applyFill="1" applyBorder="1" applyAlignment="1" applyProtection="1">
      <protection locked="0"/>
    </xf>
    <xf numFmtId="1" fontId="59" fillId="20" borderId="46" xfId="0" applyNumberFormat="1" applyFont="1" applyFill="1" applyBorder="1" applyAlignment="1">
      <alignment vertical="center"/>
    </xf>
    <xf numFmtId="1" fontId="51" fillId="12" borderId="104" xfId="0" applyNumberFormat="1" applyFont="1" applyFill="1" applyBorder="1" applyAlignment="1"/>
    <xf numFmtId="1" fontId="51" fillId="12" borderId="105" xfId="0" applyNumberFormat="1" applyFont="1" applyFill="1" applyBorder="1" applyAlignment="1"/>
    <xf numFmtId="1" fontId="66" fillId="0" borderId="171" xfId="0" applyNumberFormat="1" applyFont="1" applyFill="1" applyBorder="1" applyAlignment="1">
      <alignment horizontal="center"/>
    </xf>
    <xf numFmtId="1" fontId="56" fillId="12" borderId="57" xfId="0" applyNumberFormat="1" applyFont="1" applyFill="1" applyBorder="1" applyAlignment="1">
      <alignment horizontal="center" vertical="center" wrapText="1"/>
    </xf>
    <xf numFmtId="1" fontId="9" fillId="21" borderId="35" xfId="0" applyNumberFormat="1" applyFont="1" applyFill="1" applyBorder="1" applyAlignment="1">
      <alignment horizontal="center" vertical="center"/>
    </xf>
    <xf numFmtId="1" fontId="56" fillId="0" borderId="44" xfId="0" applyNumberFormat="1" applyFont="1" applyFill="1" applyBorder="1" applyAlignment="1" applyProtection="1">
      <alignment horizontal="center" vertical="center"/>
      <protection locked="0"/>
    </xf>
    <xf numFmtId="1" fontId="56" fillId="0" borderId="46" xfId="0" applyNumberFormat="1" applyFont="1" applyFill="1" applyBorder="1" applyAlignment="1" applyProtection="1">
      <alignment horizontal="center" vertical="center"/>
      <protection locked="0"/>
    </xf>
    <xf numFmtId="1" fontId="56" fillId="0" borderId="96" xfId="0" applyNumberFormat="1" applyFont="1" applyFill="1" applyBorder="1" applyAlignment="1" applyProtection="1">
      <alignment horizontal="center" vertical="center"/>
      <protection locked="0"/>
    </xf>
    <xf numFmtId="1" fontId="59" fillId="0" borderId="33" xfId="0" applyNumberFormat="1" applyFont="1" applyFill="1" applyBorder="1" applyAlignment="1" applyProtection="1">
      <alignment horizontal="center" vertical="center"/>
      <protection locked="0"/>
    </xf>
    <xf numFmtId="1" fontId="59" fillId="0" borderId="46" xfId="0" applyNumberFormat="1" applyFont="1" applyFill="1" applyBorder="1" applyAlignment="1" applyProtection="1">
      <alignment horizontal="center" vertical="center"/>
      <protection locked="0"/>
    </xf>
    <xf numFmtId="1" fontId="56" fillId="0" borderId="172" xfId="0" applyNumberFormat="1" applyFont="1" applyFill="1" applyBorder="1" applyAlignment="1" applyProtection="1">
      <alignment horizontal="center" vertical="center"/>
      <protection locked="0"/>
    </xf>
    <xf numFmtId="1" fontId="56" fillId="0" borderId="54" xfId="0" applyNumberFormat="1" applyFont="1" applyFill="1" applyBorder="1" applyAlignment="1" applyProtection="1">
      <alignment horizontal="center" vertical="center"/>
      <protection locked="0"/>
    </xf>
    <xf numFmtId="1" fontId="56" fillId="0" borderId="84" xfId="0" applyNumberFormat="1" applyFont="1" applyFill="1" applyBorder="1" applyAlignment="1" applyProtection="1">
      <alignment horizontal="center" vertical="center"/>
      <protection locked="0"/>
    </xf>
    <xf numFmtId="1" fontId="56" fillId="0" borderId="100" xfId="0" applyNumberFormat="1" applyFont="1" applyFill="1" applyBorder="1" applyAlignment="1" applyProtection="1">
      <alignment horizontal="center" vertical="center"/>
      <protection locked="0"/>
    </xf>
    <xf numFmtId="1" fontId="56" fillId="0" borderId="40" xfId="0" applyNumberFormat="1" applyFont="1" applyFill="1" applyBorder="1" applyAlignment="1" applyProtection="1">
      <alignment horizontal="center" vertical="center"/>
      <protection locked="0"/>
    </xf>
    <xf numFmtId="1" fontId="56" fillId="12" borderId="173" xfId="0" applyNumberFormat="1" applyFont="1" applyFill="1" applyBorder="1" applyAlignment="1">
      <alignment horizontal="center" vertical="center" wrapText="1"/>
    </xf>
    <xf numFmtId="1" fontId="56" fillId="12" borderId="174" xfId="0" applyNumberFormat="1" applyFont="1" applyFill="1" applyBorder="1" applyAlignment="1">
      <alignment horizontal="center" vertical="center" wrapText="1"/>
    </xf>
    <xf numFmtId="1" fontId="9" fillId="17" borderId="32" xfId="0" applyNumberFormat="1" applyFont="1" applyFill="1" applyBorder="1" applyAlignment="1">
      <alignment horizontal="center" vertical="center"/>
    </xf>
    <xf numFmtId="1" fontId="56" fillId="0" borderId="175" xfId="0" applyNumberFormat="1" applyFont="1" applyFill="1" applyBorder="1" applyAlignment="1" applyProtection="1">
      <alignment horizontal="center" vertical="center"/>
      <protection locked="0"/>
    </xf>
    <xf numFmtId="1" fontId="56" fillId="19" borderId="57" xfId="0" applyNumberFormat="1" applyFont="1" applyFill="1" applyBorder="1" applyAlignment="1" applyProtection="1">
      <alignment horizontal="center" vertical="center"/>
      <protection locked="0"/>
    </xf>
    <xf numFmtId="170" fontId="6" fillId="0" borderId="145" xfId="2" applyNumberFormat="1" applyFont="1" applyBorder="1" applyAlignment="1">
      <alignment horizontal="center"/>
    </xf>
    <xf numFmtId="170" fontId="6" fillId="0" borderId="146" xfId="2" applyNumberFormat="1" applyFont="1" applyBorder="1" applyAlignment="1">
      <alignment horizontal="center"/>
    </xf>
    <xf numFmtId="170" fontId="13" fillId="0" borderId="145" xfId="2" applyNumberFormat="1" applyFont="1" applyBorder="1" applyAlignment="1">
      <alignment horizontal="center"/>
    </xf>
    <xf numFmtId="174" fontId="6" fillId="0" borderId="143" xfId="2" applyNumberFormat="1" applyFont="1" applyBorder="1" applyAlignment="1">
      <alignment horizontal="center"/>
    </xf>
    <xf numFmtId="174" fontId="6" fillId="0" borderId="148" xfId="2" applyNumberFormat="1" applyFont="1" applyBorder="1" applyAlignment="1">
      <alignment horizontal="center"/>
    </xf>
    <xf numFmtId="174" fontId="13" fillId="0" borderId="143" xfId="2" applyNumberFormat="1" applyFont="1" applyBorder="1" applyAlignment="1">
      <alignment horizontal="center"/>
    </xf>
    <xf numFmtId="170" fontId="4" fillId="2" borderId="0" xfId="2" applyNumberFormat="1" applyFill="1" applyBorder="1" applyAlignment="1">
      <alignment horizontal="center"/>
    </xf>
    <xf numFmtId="170" fontId="6" fillId="0" borderId="9" xfId="2" applyNumberFormat="1" applyFont="1" applyBorder="1" applyAlignment="1">
      <alignment horizontal="center"/>
    </xf>
    <xf numFmtId="170" fontId="14" fillId="2" borderId="0" xfId="2" applyNumberFormat="1" applyFont="1" applyFill="1" applyBorder="1" applyAlignment="1">
      <alignment horizontal="center"/>
    </xf>
    <xf numFmtId="170" fontId="4" fillId="2" borderId="121" xfId="2" applyNumberFormat="1" applyFill="1" applyBorder="1" applyAlignment="1">
      <alignment horizontal="center"/>
    </xf>
    <xf numFmtId="170" fontId="6" fillId="0" borderId="150" xfId="2" applyNumberFormat="1" applyFont="1" applyBorder="1" applyAlignment="1">
      <alignment horizontal="center"/>
    </xf>
    <xf numFmtId="170" fontId="14" fillId="2" borderId="121" xfId="2" applyNumberFormat="1" applyFont="1" applyFill="1" applyBorder="1" applyAlignment="1">
      <alignment horizontal="center"/>
    </xf>
    <xf numFmtId="170" fontId="6" fillId="0" borderId="143" xfId="2" applyNumberFormat="1" applyFont="1" applyBorder="1" applyAlignment="1">
      <alignment horizontal="center"/>
    </xf>
    <xf numFmtId="170" fontId="6" fillId="0" borderId="148" xfId="2" applyNumberFormat="1" applyFont="1" applyBorder="1" applyAlignment="1">
      <alignment horizontal="center"/>
    </xf>
    <xf numFmtId="170" fontId="13"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6" fillId="0" borderId="0" xfId="2" applyNumberFormat="1" applyFont="1" applyBorder="1" applyAlignment="1">
      <alignment horizontal="center"/>
    </xf>
    <xf numFmtId="174" fontId="6" fillId="0" borderId="0" xfId="2" applyNumberFormat="1" applyFont="1" applyBorder="1" applyAlignment="1">
      <alignment horizontal="center"/>
    </xf>
    <xf numFmtId="170" fontId="13" fillId="0" borderId="0" xfId="2" applyNumberFormat="1" applyFont="1" applyBorder="1" applyAlignment="1">
      <alignment horizontal="center"/>
    </xf>
    <xf numFmtId="174" fontId="6" fillId="0" borderId="9" xfId="2" applyNumberFormat="1" applyFont="1" applyBorder="1" applyAlignment="1">
      <alignment horizontal="center"/>
    </xf>
    <xf numFmtId="174" fontId="6" fillId="0" borderId="0" xfId="2" applyNumberFormat="1" applyFont="1" applyFill="1" applyBorder="1" applyAlignment="1">
      <alignment horizontal="center"/>
    </xf>
    <xf numFmtId="170" fontId="94" fillId="0" borderId="0" xfId="2" applyNumberFormat="1" applyFont="1" applyBorder="1" applyAlignment="1">
      <alignment horizontal="center"/>
    </xf>
    <xf numFmtId="170" fontId="6" fillId="0" borderId="13" xfId="2" applyNumberFormat="1" applyFont="1" applyBorder="1" applyAlignment="1">
      <alignment horizontal="center"/>
    </xf>
    <xf numFmtId="170" fontId="4" fillId="2" borderId="12" xfId="2" applyNumberFormat="1" applyFill="1" applyBorder="1" applyAlignment="1">
      <alignment horizontal="center"/>
    </xf>
    <xf numFmtId="170" fontId="14" fillId="2" borderId="12" xfId="2" applyNumberFormat="1" applyFont="1" applyFill="1" applyBorder="1" applyAlignment="1">
      <alignment horizontal="center"/>
    </xf>
    <xf numFmtId="178" fontId="0" fillId="0" borderId="12" xfId="0" applyNumberFormat="1" applyBorder="1"/>
    <xf numFmtId="1" fontId="0" fillId="0" borderId="121" xfId="0" applyNumberFormat="1" applyFont="1" applyFill="1" applyBorder="1" applyAlignment="1">
      <alignment horizontal="center" vertical="center"/>
    </xf>
    <xf numFmtId="3" fontId="0" fillId="0" borderId="0" xfId="0" applyNumberFormat="1" applyFont="1" applyBorder="1" applyAlignment="1">
      <alignment horizontal="left"/>
    </xf>
    <xf numFmtId="3" fontId="47" fillId="15" borderId="0" xfId="0" applyNumberFormat="1" applyFont="1" applyFill="1"/>
    <xf numFmtId="14" fontId="0" fillId="0" borderId="0" xfId="0" applyNumberFormat="1" applyFill="1"/>
    <xf numFmtId="14" fontId="70" fillId="0" borderId="0" xfId="148" applyNumberFormat="1" applyFill="1" applyAlignment="1" applyProtection="1"/>
    <xf numFmtId="14" fontId="70" fillId="0" borderId="0" xfId="148" quotePrefix="1" applyNumberFormat="1" applyFill="1" applyAlignment="1" applyProtection="1"/>
    <xf numFmtId="172" fontId="22" fillId="0" borderId="121" xfId="0" applyFont="1" applyFill="1" applyBorder="1"/>
    <xf numFmtId="172" fontId="43" fillId="23" borderId="185" xfId="1" applyFont="1" applyFill="1" applyBorder="1"/>
    <xf numFmtId="172" fontId="43" fillId="23" borderId="186" xfId="1" applyFont="1" applyFill="1" applyBorder="1"/>
    <xf numFmtId="172" fontId="22" fillId="23" borderId="186" xfId="0" applyFont="1" applyFill="1" applyBorder="1"/>
    <xf numFmtId="172" fontId="22" fillId="23" borderId="187"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0" fontId="22" fillId="24" borderId="0" xfId="197" applyNumberFormat="1" applyFont="1" applyFill="1"/>
    <xf numFmtId="0" fontId="22" fillId="25" borderId="0" xfId="197" applyNumberFormat="1" applyFont="1" applyFill="1"/>
    <xf numFmtId="0" fontId="22" fillId="4" borderId="0" xfId="197" applyNumberFormat="1" applyFont="1" applyFill="1"/>
    <xf numFmtId="0" fontId="117" fillId="4" borderId="0" xfId="148" applyNumberFormat="1" applyFont="1" applyFill="1" applyAlignment="1" applyProtection="1"/>
    <xf numFmtId="17" fontId="22" fillId="24" borderId="0" xfId="197" quotePrefix="1" applyNumberFormat="1" applyFont="1" applyFill="1"/>
    <xf numFmtId="0" fontId="22" fillId="4" borderId="0" xfId="0" applyNumberFormat="1" applyFont="1" applyFill="1"/>
    <xf numFmtId="0" fontId="22" fillId="24" borderId="0" xfId="197" quotePrefix="1" applyNumberFormat="1" applyFont="1" applyFill="1" applyAlignment="1">
      <alignment horizontal="left"/>
    </xf>
    <xf numFmtId="0" fontId="4" fillId="25" borderId="0" xfId="197" applyNumberFormat="1" applyFill="1"/>
    <xf numFmtId="0" fontId="4" fillId="4" borderId="0" xfId="197" applyNumberFormat="1" applyFill="1"/>
    <xf numFmtId="172" fontId="84" fillId="0" borderId="103" xfId="0" applyFont="1" applyBorder="1"/>
    <xf numFmtId="3" fontId="6" fillId="13" borderId="183" xfId="0" applyNumberFormat="1" applyFont="1" applyFill="1" applyBorder="1" applyAlignment="1">
      <alignment horizontal="center"/>
    </xf>
    <xf numFmtId="0" fontId="0" fillId="24" borderId="0" xfId="0" quotePrefix="1" applyNumberFormat="1" applyFill="1" applyAlignment="1">
      <alignment horizontal="left"/>
    </xf>
    <xf numFmtId="17" fontId="0" fillId="24" borderId="0" xfId="0" quotePrefix="1" applyNumberFormat="1" applyFill="1" applyAlignment="1">
      <alignment horizontal="left"/>
    </xf>
    <xf numFmtId="3" fontId="21" fillId="0" borderId="0" xfId="0" applyNumberFormat="1" applyFont="1"/>
    <xf numFmtId="3" fontId="21" fillId="0" borderId="10" xfId="0" applyNumberFormat="1" applyFont="1" applyBorder="1" applyAlignment="1">
      <alignment horizontal="left" vertical="top"/>
    </xf>
    <xf numFmtId="3" fontId="120" fillId="0" borderId="27" xfId="0" applyNumberFormat="1" applyFont="1" applyBorder="1"/>
    <xf numFmtId="3" fontId="6" fillId="0" borderId="191" xfId="0" applyNumberFormat="1" applyFont="1" applyBorder="1"/>
    <xf numFmtId="3" fontId="6" fillId="0" borderId="183" xfId="0" applyNumberFormat="1" applyFont="1" applyBorder="1"/>
    <xf numFmtId="3" fontId="0" fillId="0" borderId="190" xfId="0" applyNumberFormat="1" applyBorder="1"/>
    <xf numFmtId="3" fontId="6" fillId="61" borderId="0" xfId="0" applyNumberFormat="1" applyFont="1" applyFill="1" applyAlignment="1">
      <alignment horizontal="left"/>
    </xf>
    <xf numFmtId="3" fontId="6" fillId="60" borderId="0" xfId="0" applyNumberFormat="1" applyFont="1" applyFill="1" applyAlignment="1">
      <alignment horizontal="left"/>
    </xf>
    <xf numFmtId="3" fontId="6" fillId="62" borderId="0" xfId="0" applyNumberFormat="1" applyFont="1" applyFill="1" applyAlignment="1">
      <alignment horizontal="left"/>
    </xf>
    <xf numFmtId="3" fontId="120" fillId="0" borderId="0" xfId="0" applyNumberFormat="1" applyFont="1" applyAlignment="1">
      <alignment vertical="top"/>
    </xf>
    <xf numFmtId="3" fontId="0" fillId="61" borderId="0" xfId="0" applyNumberFormat="1" applyFont="1" applyFill="1" applyAlignment="1">
      <alignment horizontal="left" vertical="top" wrapText="1"/>
    </xf>
    <xf numFmtId="3" fontId="121" fillId="60" borderId="0" xfId="0" applyNumberFormat="1" applyFont="1" applyFill="1" applyAlignment="1">
      <alignment horizontal="left" vertical="top" wrapText="1"/>
    </xf>
    <xf numFmtId="3" fontId="0" fillId="62" borderId="0" xfId="0" applyNumberFormat="1" applyFill="1" applyAlignment="1">
      <alignment vertical="top" wrapText="1"/>
    </xf>
    <xf numFmtId="3" fontId="118" fillId="12" borderId="183" xfId="0" applyNumberFormat="1" applyFont="1" applyFill="1" applyBorder="1" applyAlignment="1">
      <alignment horizontal="center" vertical="center" wrapText="1"/>
    </xf>
    <xf numFmtId="3" fontId="0" fillId="60" borderId="189" xfId="0" applyNumberFormat="1" applyFill="1" applyBorder="1" applyAlignment="1">
      <alignment horizontal="left" vertical="top" wrapText="1"/>
    </xf>
    <xf numFmtId="3" fontId="0" fillId="61" borderId="189" xfId="0" applyNumberFormat="1" applyFill="1" applyBorder="1" applyAlignment="1">
      <alignment horizontal="left" vertical="top" wrapText="1"/>
    </xf>
    <xf numFmtId="3" fontId="22" fillId="62" borderId="8" xfId="0" applyNumberFormat="1" applyFont="1" applyFill="1" applyBorder="1" applyAlignment="1">
      <alignment horizontal="left" vertical="top" wrapText="1"/>
    </xf>
    <xf numFmtId="3" fontId="21" fillId="0" borderId="192" xfId="0" applyNumberFormat="1" applyFont="1" applyBorder="1" applyAlignment="1">
      <alignment horizontal="left" vertical="top"/>
    </xf>
    <xf numFmtId="3" fontId="21" fillId="0" borderId="193" xfId="0" applyNumberFormat="1" applyFont="1" applyBorder="1" applyAlignment="1">
      <alignment horizontal="left" vertical="top"/>
    </xf>
    <xf numFmtId="3" fontId="22" fillId="60" borderId="194" xfId="0" applyNumberFormat="1" applyFont="1" applyFill="1" applyBorder="1" applyAlignment="1">
      <alignment horizontal="left" vertical="top" wrapText="1"/>
    </xf>
    <xf numFmtId="3" fontId="0" fillId="60" borderId="194" xfId="0" applyNumberFormat="1" applyFill="1" applyBorder="1" applyAlignment="1">
      <alignment horizontal="left" vertical="top" wrapText="1"/>
    </xf>
    <xf numFmtId="3" fontId="22" fillId="62" borderId="194" xfId="0" applyNumberFormat="1" applyFont="1" applyFill="1" applyBorder="1" applyAlignment="1">
      <alignment horizontal="left" vertical="top" wrapText="1"/>
    </xf>
    <xf numFmtId="3" fontId="22" fillId="0" borderId="194" xfId="0" applyNumberFormat="1" applyFont="1" applyFill="1" applyBorder="1" applyAlignment="1">
      <alignment horizontal="left" vertical="top" wrapText="1"/>
    </xf>
    <xf numFmtId="172" fontId="0" fillId="60" borderId="194" xfId="0" applyFill="1" applyBorder="1" applyAlignment="1">
      <alignment horizontal="left" vertical="top" wrapText="1"/>
    </xf>
    <xf numFmtId="3" fontId="22" fillId="61" borderId="194" xfId="0" applyNumberFormat="1" applyFont="1" applyFill="1" applyBorder="1" applyAlignment="1">
      <alignment horizontal="left" vertical="top" wrapText="1"/>
    </xf>
    <xf numFmtId="3" fontId="0" fillId="0" borderId="194" xfId="0" applyNumberFormat="1" applyFill="1" applyBorder="1" applyAlignment="1">
      <alignment horizontal="left" vertical="top" wrapText="1"/>
    </xf>
    <xf numFmtId="3" fontId="22" fillId="0" borderId="194" xfId="0" applyNumberFormat="1" applyFont="1" applyBorder="1" applyAlignment="1">
      <alignment horizontal="left" vertical="top" wrapText="1"/>
    </xf>
    <xf numFmtId="3" fontId="0" fillId="0" borderId="194" xfId="0" applyNumberFormat="1" applyBorder="1" applyAlignment="1">
      <alignment horizontal="left" vertical="top" wrapText="1"/>
    </xf>
    <xf numFmtId="3" fontId="119" fillId="0" borderId="193" xfId="0" applyNumberFormat="1" applyFont="1" applyBorder="1" applyAlignment="1">
      <alignment horizontal="left" vertical="top"/>
    </xf>
    <xf numFmtId="3" fontId="0" fillId="0" borderId="194" xfId="0" applyNumberFormat="1" applyBorder="1"/>
    <xf numFmtId="3" fontId="118" fillId="12" borderId="28" xfId="0" applyNumberFormat="1" applyFont="1" applyFill="1" applyBorder="1" applyAlignment="1">
      <alignment horizontal="center" vertical="center" wrapText="1"/>
    </xf>
    <xf numFmtId="172" fontId="0" fillId="60" borderId="195" xfId="0" applyFill="1" applyBorder="1" applyAlignment="1">
      <alignment horizontal="left" vertical="top" wrapText="1"/>
    </xf>
    <xf numFmtId="3" fontId="22" fillId="0" borderId="195" xfId="0" applyNumberFormat="1" applyFont="1" applyBorder="1" applyAlignment="1">
      <alignment horizontal="left" vertical="top" wrapText="1"/>
    </xf>
    <xf numFmtId="3" fontId="0" fillId="0" borderId="195" xfId="0" applyNumberFormat="1" applyFill="1" applyBorder="1" applyAlignment="1">
      <alignment horizontal="left" vertical="top" wrapText="1"/>
    </xf>
    <xf numFmtId="3" fontId="22" fillId="0" borderId="195" xfId="0" applyNumberFormat="1" applyFont="1" applyFill="1" applyBorder="1" applyAlignment="1">
      <alignment horizontal="left" vertical="top" wrapText="1"/>
    </xf>
    <xf numFmtId="3" fontId="0" fillId="0" borderId="195" xfId="0" applyNumberFormat="1" applyBorder="1"/>
    <xf numFmtId="3" fontId="22" fillId="60" borderId="196" xfId="0" applyNumberFormat="1" applyFont="1" applyFill="1" applyBorder="1" applyAlignment="1">
      <alignment horizontal="left" vertical="top" wrapText="1"/>
    </xf>
    <xf numFmtId="3" fontId="0" fillId="0" borderId="196" xfId="0" applyNumberFormat="1" applyFill="1" applyBorder="1" applyAlignment="1">
      <alignment horizontal="left" vertical="top" wrapText="1"/>
    </xf>
    <xf numFmtId="3" fontId="0" fillId="61" borderId="196" xfId="0" applyNumberFormat="1" applyFill="1" applyBorder="1" applyAlignment="1">
      <alignment horizontal="left" vertical="top" wrapText="1"/>
    </xf>
    <xf numFmtId="3" fontId="22" fillId="62" borderId="196" xfId="0" applyNumberFormat="1" applyFont="1" applyFill="1" applyBorder="1" applyAlignment="1">
      <alignment horizontal="left" vertical="top" wrapText="1"/>
    </xf>
    <xf numFmtId="3" fontId="22" fillId="0" borderId="196" xfId="0" applyNumberFormat="1" applyFont="1" applyFill="1" applyBorder="1" applyAlignment="1">
      <alignment horizontal="left" vertical="top" wrapText="1"/>
    </xf>
    <xf numFmtId="172" fontId="0" fillId="60" borderId="196" xfId="0" applyFill="1" applyBorder="1" applyAlignment="1">
      <alignment horizontal="left" vertical="top" wrapText="1"/>
    </xf>
    <xf numFmtId="172" fontId="0" fillId="60" borderId="197" xfId="0" applyFill="1" applyBorder="1" applyAlignment="1">
      <alignment horizontal="left" vertical="top" wrapText="1"/>
    </xf>
    <xf numFmtId="3" fontId="0" fillId="60" borderId="198" xfId="0" applyNumberFormat="1" applyFill="1" applyBorder="1" applyAlignment="1">
      <alignment horizontal="left" vertical="top" wrapText="1"/>
    </xf>
    <xf numFmtId="3" fontId="0" fillId="0" borderId="200" xfId="0" applyNumberFormat="1" applyBorder="1"/>
    <xf numFmtId="3" fontId="0" fillId="0" borderId="199" xfId="0" applyNumberFormat="1" applyBorder="1"/>
    <xf numFmtId="1" fontId="56" fillId="12" borderId="59" xfId="0" applyNumberFormat="1" applyFont="1" applyFill="1" applyBorder="1" applyAlignment="1">
      <alignment horizontal="center" vertical="center" wrapText="1"/>
    </xf>
    <xf numFmtId="1" fontId="56" fillId="12" borderId="68" xfId="0" applyNumberFormat="1" applyFont="1" applyFill="1" applyBorder="1" applyAlignment="1">
      <alignment horizontal="center" vertical="center" wrapText="1"/>
    </xf>
    <xf numFmtId="1" fontId="56" fillId="12" borderId="38" xfId="0" applyNumberFormat="1" applyFont="1" applyFill="1" applyBorder="1" applyAlignment="1">
      <alignment horizontal="center" vertical="center" wrapText="1"/>
    </xf>
    <xf numFmtId="1" fontId="56" fillId="12" borderId="60" xfId="0" applyNumberFormat="1" applyFont="1" applyFill="1" applyBorder="1" applyAlignment="1">
      <alignment horizontal="center" vertical="center" wrapText="1"/>
    </xf>
    <xf numFmtId="1" fontId="56" fillId="12" borderId="37" xfId="0" applyNumberFormat="1" applyFont="1" applyFill="1" applyBorder="1" applyAlignment="1">
      <alignment horizontal="center" vertical="center" wrapText="1"/>
    </xf>
    <xf numFmtId="1" fontId="56" fillId="12" borderId="63" xfId="0" applyNumberFormat="1" applyFont="1" applyFill="1" applyBorder="1" applyAlignment="1">
      <alignment horizontal="center" vertical="center" wrapText="1"/>
    </xf>
    <xf numFmtId="1" fontId="9" fillId="21" borderId="56" xfId="0" applyNumberFormat="1" applyFont="1" applyFill="1" applyBorder="1" applyAlignment="1">
      <alignment horizontal="center" vertical="center"/>
    </xf>
    <xf numFmtId="1" fontId="9" fillId="21" borderId="0" xfId="0" applyNumberFormat="1" applyFont="1" applyFill="1" applyBorder="1" applyAlignment="1">
      <alignment horizontal="center" vertical="center"/>
    </xf>
    <xf numFmtId="1" fontId="56" fillId="12" borderId="72" xfId="0" applyNumberFormat="1" applyFont="1" applyFill="1" applyBorder="1" applyAlignment="1">
      <alignment horizontal="center" vertical="center" wrapText="1"/>
    </xf>
    <xf numFmtId="1" fontId="56" fillId="12" borderId="76" xfId="0" applyNumberFormat="1" applyFont="1" applyFill="1" applyBorder="1" applyAlignment="1">
      <alignment horizontal="center" vertical="center" wrapText="1"/>
    </xf>
    <xf numFmtId="1" fontId="27" fillId="0" borderId="0" xfId="0" applyNumberFormat="1" applyFont="1" applyBorder="1" applyAlignment="1">
      <alignment horizontal="justify"/>
    </xf>
    <xf numFmtId="1" fontId="56" fillId="12" borderId="36" xfId="0" applyNumberFormat="1" applyFont="1" applyFill="1" applyBorder="1" applyAlignment="1">
      <alignment horizontal="center" vertical="center" wrapText="1"/>
    </xf>
    <xf numFmtId="3" fontId="56" fillId="12" borderId="37" xfId="0" applyNumberFormat="1" applyFont="1" applyFill="1" applyBorder="1" applyAlignment="1">
      <alignment horizontal="center" vertical="center" wrapText="1"/>
    </xf>
    <xf numFmtId="0" fontId="37" fillId="12" borderId="38" xfId="0" applyNumberFormat="1" applyFont="1" applyFill="1" applyBorder="1" applyAlignment="1" applyProtection="1">
      <alignment horizontal="center" vertical="center" wrapText="1"/>
    </xf>
    <xf numFmtId="3" fontId="41" fillId="0" borderId="201" xfId="0" applyNumberFormat="1" applyFont="1" applyFill="1" applyBorder="1" applyAlignment="1" applyProtection="1">
      <alignment horizontal="right" vertical="center"/>
    </xf>
    <xf numFmtId="3" fontId="37" fillId="19" borderId="26" xfId="0" applyNumberFormat="1" applyFont="1" applyFill="1" applyBorder="1" applyAlignment="1" applyProtection="1">
      <alignment horizontal="right" vertical="center"/>
    </xf>
    <xf numFmtId="3" fontId="41" fillId="0" borderId="33" xfId="0" applyNumberFormat="1" applyFont="1" applyFill="1" applyBorder="1" applyAlignment="1" applyProtection="1">
      <alignment horizontal="right" vertical="center"/>
    </xf>
    <xf numFmtId="3" fontId="41" fillId="0" borderId="12" xfId="0" applyNumberFormat="1" applyFont="1" applyFill="1" applyBorder="1" applyAlignment="1" applyProtection="1">
      <alignment horizontal="right" vertical="center"/>
    </xf>
    <xf numFmtId="2" fontId="41" fillId="21" borderId="34" xfId="0" applyNumberFormat="1" applyFont="1" applyFill="1" applyBorder="1" applyAlignment="1" applyProtection="1">
      <alignment horizontal="center" vertical="center"/>
    </xf>
    <xf numFmtId="2" fontId="41" fillId="21" borderId="33" xfId="0" applyNumberFormat="1" applyFont="1" applyFill="1" applyBorder="1" applyAlignment="1" applyProtection="1">
      <alignment horizontal="center" vertical="center"/>
    </xf>
    <xf numFmtId="3" fontId="41" fillId="0" borderId="183" xfId="0" applyNumberFormat="1" applyFont="1" applyFill="1" applyBorder="1" applyAlignment="1" applyProtection="1">
      <alignment horizontal="right" vertical="center"/>
    </xf>
    <xf numFmtId="3" fontId="30" fillId="0" borderId="183" xfId="0" applyNumberFormat="1" applyFont="1" applyFill="1" applyBorder="1" applyAlignment="1" applyProtection="1">
      <alignment horizontal="right" vertical="center" wrapText="1"/>
    </xf>
    <xf numFmtId="1" fontId="59" fillId="0" borderId="21" xfId="0" applyNumberFormat="1" applyFont="1" applyFill="1" applyBorder="1" applyAlignment="1">
      <alignment vertical="center"/>
    </xf>
    <xf numFmtId="1" fontId="59" fillId="0" borderId="202" xfId="0" applyNumberFormat="1" applyFont="1" applyFill="1" applyBorder="1" applyAlignment="1">
      <alignment vertical="center"/>
    </xf>
    <xf numFmtId="1" fontId="59" fillId="0" borderId="8" xfId="0" applyNumberFormat="1" applyFont="1" applyFill="1" applyBorder="1" applyAlignment="1" applyProtection="1">
      <alignment horizontal="center" vertical="center"/>
      <protection locked="0"/>
    </xf>
    <xf numFmtId="1" fontId="59" fillId="0" borderId="0" xfId="0" applyNumberFormat="1" applyFont="1" applyFill="1" applyBorder="1" applyAlignment="1" applyProtection="1">
      <alignment horizontal="center" vertical="center"/>
      <protection locked="0"/>
    </xf>
    <xf numFmtId="1" fontId="56" fillId="18" borderId="152" xfId="0" applyNumberFormat="1" applyFont="1" applyFill="1" applyBorder="1" applyAlignment="1">
      <alignment horizontal="center" vertical="center"/>
    </xf>
    <xf numFmtId="1" fontId="59" fillId="0" borderId="44" xfId="0" applyNumberFormat="1" applyFont="1" applyFill="1" applyBorder="1" applyAlignment="1" applyProtection="1">
      <alignment horizontal="center" vertical="center"/>
      <protection locked="0"/>
    </xf>
    <xf numFmtId="1" fontId="59" fillId="0" borderId="80" xfId="0" applyNumberFormat="1" applyFont="1" applyFill="1" applyBorder="1" applyAlignment="1"/>
    <xf numFmtId="1" fontId="59" fillId="0" borderId="31" xfId="0" applyNumberFormat="1" applyFont="1" applyFill="1" applyBorder="1" applyAlignment="1" applyProtection="1">
      <alignment horizontal="center" vertical="center"/>
      <protection locked="0"/>
    </xf>
    <xf numFmtId="1" fontId="59" fillId="0" borderId="187" xfId="0" applyNumberFormat="1" applyFont="1" applyFill="1" applyBorder="1" applyAlignment="1" applyProtection="1">
      <alignment horizontal="center" vertical="center"/>
      <protection locked="0"/>
    </xf>
    <xf numFmtId="1" fontId="59" fillId="0" borderId="186" xfId="0" applyNumberFormat="1" applyFont="1" applyFill="1" applyBorder="1" applyAlignment="1" applyProtection="1">
      <alignment horizontal="center" vertical="center"/>
      <protection locked="0"/>
    </xf>
    <xf numFmtId="171" fontId="59" fillId="19" borderId="55" xfId="0" applyNumberFormat="1" applyFont="1" applyFill="1" applyBorder="1" applyAlignment="1" applyProtection="1">
      <alignment horizontal="center" vertical="center"/>
      <protection locked="0"/>
    </xf>
    <xf numFmtId="1" fontId="56" fillId="12" borderId="45" xfId="0" applyNumberFormat="1" applyFont="1" applyFill="1" applyBorder="1" applyAlignment="1">
      <alignment vertical="center" wrapText="1"/>
    </xf>
    <xf numFmtId="1" fontId="56" fillId="12" borderId="34" xfId="0" applyNumberFormat="1" applyFont="1" applyFill="1" applyBorder="1" applyAlignment="1">
      <alignment vertical="center" wrapText="1"/>
    </xf>
    <xf numFmtId="1" fontId="56" fillId="12" borderId="64" xfId="0" applyNumberFormat="1" applyFont="1" applyFill="1" applyBorder="1" applyAlignment="1">
      <alignment horizontal="center" vertical="center" wrapText="1"/>
    </xf>
    <xf numFmtId="1" fontId="56" fillId="12" borderId="9" xfId="0" applyNumberFormat="1" applyFont="1" applyFill="1" applyBorder="1" applyAlignment="1">
      <alignment horizontal="center" vertical="center" wrapText="1"/>
    </xf>
    <xf numFmtId="1" fontId="56" fillId="12" borderId="101" xfId="0" applyNumberFormat="1" applyFont="1" applyFill="1" applyBorder="1" applyAlignment="1">
      <alignment horizontal="center" vertical="center" wrapText="1"/>
    </xf>
    <xf numFmtId="1" fontId="56" fillId="12" borderId="41" xfId="0" applyNumberFormat="1" applyFont="1" applyFill="1" applyBorder="1" applyAlignment="1">
      <alignment vertical="center" wrapText="1"/>
    </xf>
    <xf numFmtId="1" fontId="9" fillId="17" borderId="173" xfId="0" applyNumberFormat="1" applyFont="1" applyFill="1" applyBorder="1" applyAlignment="1">
      <alignment horizontal="center" vertical="center"/>
    </xf>
    <xf numFmtId="1" fontId="9" fillId="21" borderId="61" xfId="0" applyNumberFormat="1" applyFont="1" applyFill="1" applyBorder="1" applyAlignment="1">
      <alignment horizontal="center" vertical="center"/>
    </xf>
    <xf numFmtId="1" fontId="9" fillId="17" borderId="203" xfId="0" applyNumberFormat="1" applyFont="1" applyFill="1" applyBorder="1" applyAlignment="1">
      <alignment horizontal="center" vertical="center"/>
    </xf>
    <xf numFmtId="1" fontId="59" fillId="0" borderId="203" xfId="0" applyNumberFormat="1" applyFont="1" applyFill="1" applyBorder="1" applyAlignment="1" applyProtection="1">
      <alignment horizontal="center" vertical="center"/>
      <protection locked="0"/>
    </xf>
    <xf numFmtId="1" fontId="59" fillId="0" borderId="13" xfId="0" applyNumberFormat="1" applyFont="1" applyFill="1" applyBorder="1" applyAlignment="1" applyProtection="1">
      <alignment horizontal="center" vertical="center"/>
      <protection locked="0"/>
    </xf>
    <xf numFmtId="1" fontId="59" fillId="0" borderId="88" xfId="0" applyNumberFormat="1" applyFont="1" applyFill="1" applyBorder="1" applyAlignment="1" applyProtection="1">
      <alignment horizontal="center" vertical="center"/>
      <protection locked="0"/>
    </xf>
    <xf numFmtId="1" fontId="9" fillId="21" borderId="99" xfId="0" applyNumberFormat="1" applyFont="1" applyFill="1" applyBorder="1" applyAlignment="1">
      <alignment horizontal="center" vertical="center"/>
    </xf>
    <xf numFmtId="177" fontId="0" fillId="0" borderId="0" xfId="0" applyNumberFormat="1" applyBorder="1"/>
    <xf numFmtId="172" fontId="22" fillId="0" borderId="0" xfId="0" applyFont="1" applyBorder="1"/>
    <xf numFmtId="172" fontId="5" fillId="0" borderId="0" xfId="0" applyFont="1" applyFill="1" applyBorder="1"/>
    <xf numFmtId="3" fontId="37" fillId="12" borderId="183" xfId="0" applyNumberFormat="1" applyFont="1" applyFill="1" applyBorder="1" applyAlignment="1">
      <alignment horizontal="center" vertical="center" wrapText="1"/>
    </xf>
    <xf numFmtId="3" fontId="0" fillId="0" borderId="187" xfId="0" applyNumberFormat="1" applyBorder="1"/>
    <xf numFmtId="172" fontId="41" fillId="0" borderId="0" xfId="0" applyFont="1" applyFill="1" applyBorder="1" applyAlignment="1" applyProtection="1">
      <alignment horizontal="right" vertical="center"/>
    </xf>
    <xf numFmtId="172" fontId="37" fillId="0" borderId="0" xfId="0" applyFont="1" applyFill="1" applyBorder="1" applyAlignment="1" applyProtection="1">
      <alignment horizontal="center" vertical="center"/>
    </xf>
    <xf numFmtId="172" fontId="37" fillId="0" borderId="0" xfId="0" applyFont="1" applyFill="1" applyBorder="1" applyAlignment="1" applyProtection="1">
      <alignment horizontal="right" vertical="center"/>
    </xf>
    <xf numFmtId="172" fontId="37" fillId="19" borderId="81" xfId="0" applyFont="1" applyFill="1" applyBorder="1" applyAlignment="1" applyProtection="1">
      <alignment horizontal="center" vertical="center"/>
    </xf>
    <xf numFmtId="172" fontId="37" fillId="19" borderId="46" xfId="0" applyFont="1" applyFill="1" applyBorder="1" applyAlignment="1" applyProtection="1">
      <alignment horizontal="center" vertical="center"/>
    </xf>
    <xf numFmtId="0" fontId="37" fillId="12" borderId="37" xfId="0" applyNumberFormat="1" applyFont="1" applyFill="1" applyBorder="1" applyAlignment="1" applyProtection="1">
      <alignment horizontal="center" vertical="center" wrapText="1"/>
    </xf>
    <xf numFmtId="3" fontId="37" fillId="3" borderId="186" xfId="0" applyNumberFormat="1" applyFont="1" applyFill="1" applyBorder="1" applyAlignment="1" applyProtection="1">
      <alignment horizontal="right" vertical="center"/>
    </xf>
    <xf numFmtId="172" fontId="6" fillId="17" borderId="183" xfId="0" applyFont="1" applyFill="1" applyBorder="1" applyProtection="1"/>
    <xf numFmtId="174" fontId="0" fillId="17" borderId="183" xfId="0" applyNumberFormat="1" applyFill="1" applyBorder="1" applyAlignment="1" applyProtection="1">
      <alignment horizontal="center"/>
    </xf>
    <xf numFmtId="3" fontId="22" fillId="61" borderId="13" xfId="0" applyNumberFormat="1" applyFont="1" applyFill="1" applyBorder="1" applyAlignment="1">
      <alignment horizontal="left" vertical="top" wrapText="1"/>
    </xf>
    <xf numFmtId="1" fontId="43" fillId="12" borderId="183" xfId="0" applyNumberFormat="1" applyFont="1" applyFill="1" applyBorder="1" applyAlignment="1">
      <alignment horizontal="center" vertical="center" wrapText="1"/>
    </xf>
    <xf numFmtId="1" fontId="123" fillId="0" borderId="183" xfId="0" applyNumberFormat="1" applyFont="1" applyFill="1" applyBorder="1" applyAlignment="1">
      <alignment horizontal="left"/>
    </xf>
    <xf numFmtId="1" fontId="124" fillId="0" borderId="183" xfId="0" applyNumberFormat="1" applyFont="1" applyFill="1" applyBorder="1" applyAlignment="1">
      <alignment horizontal="center"/>
    </xf>
    <xf numFmtId="1" fontId="22" fillId="0" borderId="183" xfId="0" applyNumberFormat="1" applyFont="1" applyFill="1" applyBorder="1" applyAlignment="1" applyProtection="1">
      <alignment horizontal="center" vertical="center"/>
      <protection locked="0"/>
    </xf>
    <xf numFmtId="1" fontId="43" fillId="0" borderId="183" xfId="0" applyNumberFormat="1" applyFont="1" applyFill="1" applyBorder="1" applyAlignment="1">
      <alignment horizontal="left"/>
    </xf>
    <xf numFmtId="1" fontId="43" fillId="0" borderId="183" xfId="0" applyNumberFormat="1" applyFont="1" applyFill="1" applyBorder="1" applyAlignment="1" applyProtection="1">
      <alignment horizontal="left" wrapText="1"/>
      <protection locked="0"/>
    </xf>
    <xf numFmtId="1" fontId="43" fillId="0" borderId="183" xfId="0" applyNumberFormat="1" applyFont="1" applyFill="1" applyBorder="1" applyAlignment="1" applyProtection="1">
      <alignment horizontal="center" vertical="center"/>
      <protection locked="0"/>
    </xf>
    <xf numFmtId="172" fontId="0" fillId="0" borderId="0" xfId="0" applyFont="1"/>
    <xf numFmtId="1" fontId="123" fillId="0" borderId="183" xfId="0" applyNumberFormat="1" applyFont="1" applyBorder="1" applyAlignment="1">
      <alignment horizontal="left" vertical="center"/>
    </xf>
    <xf numFmtId="1" fontId="22" fillId="0" borderId="183" xfId="0" applyNumberFormat="1" applyFont="1" applyBorder="1" applyAlignment="1" applyProtection="1">
      <alignment horizontal="center" vertical="center"/>
      <protection locked="0"/>
    </xf>
    <xf numFmtId="1" fontId="43" fillId="0" borderId="183" xfId="0" applyNumberFormat="1" applyFont="1" applyBorder="1" applyAlignment="1">
      <alignment horizontal="left" vertical="center"/>
    </xf>
    <xf numFmtId="1" fontId="43" fillId="0" borderId="183" xfId="0" applyNumberFormat="1" applyFont="1" applyFill="1" applyBorder="1" applyAlignment="1">
      <alignment horizontal="left" vertical="center"/>
    </xf>
    <xf numFmtId="1" fontId="123" fillId="0" borderId="183" xfId="0" applyNumberFormat="1" applyFont="1" applyFill="1" applyBorder="1" applyAlignment="1">
      <alignment horizontal="left" vertical="top"/>
    </xf>
    <xf numFmtId="1" fontId="124" fillId="15" borderId="183" xfId="0" applyNumberFormat="1" applyFont="1" applyFill="1" applyBorder="1" applyAlignment="1">
      <alignment horizontal="left" vertical="top" wrapText="1"/>
    </xf>
    <xf numFmtId="1" fontId="124" fillId="0" borderId="183" xfId="0" applyNumberFormat="1" applyFont="1" applyFill="1" applyBorder="1" applyAlignment="1">
      <alignment horizontal="left" vertical="top"/>
    </xf>
    <xf numFmtId="1" fontId="22" fillId="0" borderId="183" xfId="0" applyNumberFormat="1" applyFont="1" applyFill="1" applyBorder="1" applyAlignment="1" applyProtection="1">
      <alignment horizontal="left" vertical="top" wrapText="1"/>
      <protection locked="0"/>
    </xf>
    <xf numFmtId="1" fontId="43" fillId="0" borderId="183" xfId="0" applyNumberFormat="1" applyFont="1" applyFill="1" applyBorder="1" applyAlignment="1">
      <alignment horizontal="left" vertical="top"/>
    </xf>
    <xf numFmtId="1" fontId="22" fillId="15" borderId="183" xfId="0" applyNumberFormat="1" applyFont="1" applyFill="1" applyBorder="1" applyAlignment="1" applyProtection="1">
      <alignment horizontal="left" vertical="top"/>
      <protection locked="0"/>
    </xf>
    <xf numFmtId="1" fontId="43" fillId="0" borderId="183" xfId="0" applyNumberFormat="1" applyFont="1" applyFill="1" applyBorder="1" applyAlignment="1" applyProtection="1">
      <alignment horizontal="left" vertical="top" wrapText="1"/>
      <protection locked="0"/>
    </xf>
    <xf numFmtId="1" fontId="43" fillId="0" borderId="183"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1" fontId="22" fillId="15" borderId="183" xfId="0" applyNumberFormat="1" applyFont="1" applyFill="1" applyBorder="1" applyAlignment="1" applyProtection="1">
      <alignment horizontal="center" vertical="center"/>
      <protection locked="0"/>
    </xf>
    <xf numFmtId="172" fontId="22" fillId="0" borderId="0" xfId="0" applyFont="1" applyFill="1" applyBorder="1" applyAlignment="1">
      <alignment horizontal="left" vertical="top" wrapText="1"/>
    </xf>
    <xf numFmtId="11" fontId="0" fillId="0" borderId="0" xfId="0" applyNumberFormat="1"/>
    <xf numFmtId="172" fontId="0" fillId="0" borderId="0" xfId="0"/>
    <xf numFmtId="172" fontId="70" fillId="0" borderId="0" xfId="148" quotePrefix="1" applyAlignment="1" applyProtection="1"/>
    <xf numFmtId="172" fontId="70" fillId="0" borderId="0" xfId="148" applyAlignment="1" applyProtection="1"/>
    <xf numFmtId="14" fontId="0" fillId="0" borderId="0" xfId="0" applyNumberFormat="1" applyFill="1"/>
    <xf numFmtId="10" fontId="22" fillId="3" borderId="0" xfId="0" applyNumberFormat="1" applyFont="1" applyFill="1" applyBorder="1"/>
    <xf numFmtId="180" fontId="0" fillId="0" borderId="0" xfId="52" applyNumberFormat="1" applyFont="1"/>
    <xf numFmtId="0" fontId="0" fillId="0" borderId="0" xfId="0" applyNumberFormat="1" applyFill="1"/>
    <xf numFmtId="0" fontId="22" fillId="0" borderId="0" xfId="0" applyNumberFormat="1" applyFont="1" applyFill="1" applyBorder="1" applyAlignment="1">
      <alignment vertical="top"/>
    </xf>
    <xf numFmtId="0" fontId="22" fillId="24" borderId="0" xfId="197" quotePrefix="1" applyNumberFormat="1" applyFont="1" applyFill="1"/>
    <xf numFmtId="172" fontId="0" fillId="0" borderId="0" xfId="0"/>
    <xf numFmtId="9" fontId="22" fillId="0" borderId="0" xfId="0" applyNumberFormat="1" applyFont="1" applyFill="1" applyBorder="1"/>
    <xf numFmtId="14" fontId="0" fillId="0" borderId="0" xfId="0" applyNumberFormat="1" applyFill="1"/>
    <xf numFmtId="172" fontId="70" fillId="0" borderId="0" xfId="148" applyAlignment="1" applyProtection="1"/>
    <xf numFmtId="172" fontId="70" fillId="0" borderId="0" xfId="148" quotePrefix="1" applyAlignment="1" applyProtection="1"/>
    <xf numFmtId="0" fontId="22" fillId="24" borderId="0" xfId="197" applyNumberFormat="1" applyFont="1" applyFill="1"/>
    <xf numFmtId="17" fontId="22" fillId="24" borderId="0" xfId="197" quotePrefix="1" applyNumberFormat="1" applyFont="1" applyFill="1"/>
    <xf numFmtId="0" fontId="22" fillId="24" borderId="0" xfId="197" applyNumberFormat="1" applyFont="1" applyFill="1" applyAlignment="1"/>
    <xf numFmtId="9" fontId="0" fillId="2" borderId="0" xfId="52" applyFont="1" applyFill="1" applyBorder="1" applyAlignment="1">
      <alignment horizontal="center"/>
    </xf>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3" fillId="12" borderId="86" xfId="0" applyNumberFormat="1" applyFont="1" applyFill="1" applyBorder="1" applyAlignment="1">
      <alignment horizontal="center" vertical="center" wrapText="1"/>
    </xf>
    <xf numFmtId="0" fontId="73" fillId="12" borderId="16" xfId="0" applyNumberFormat="1" applyFont="1" applyFill="1" applyBorder="1" applyAlignment="1">
      <alignment horizontal="center" vertical="center" wrapText="1"/>
    </xf>
    <xf numFmtId="1" fontId="9" fillId="21" borderId="42" xfId="0" applyNumberFormat="1" applyFont="1" applyFill="1" applyBorder="1" applyAlignment="1">
      <alignment horizontal="center" vertical="center"/>
    </xf>
    <xf numFmtId="1" fontId="9" fillId="21" borderId="31" xfId="0" applyNumberFormat="1" applyFont="1" applyFill="1" applyBorder="1" applyAlignment="1">
      <alignment horizontal="center" vertical="center"/>
    </xf>
    <xf numFmtId="1" fontId="9" fillId="21" borderId="35" xfId="0" applyNumberFormat="1" applyFont="1" applyFill="1" applyBorder="1" applyAlignment="1">
      <alignment horizontal="center" vertical="center"/>
    </xf>
    <xf numFmtId="1" fontId="56" fillId="12" borderId="29" xfId="0" applyNumberFormat="1" applyFont="1" applyFill="1" applyBorder="1" applyAlignment="1">
      <alignment horizontal="center" vertical="center" wrapText="1"/>
    </xf>
    <xf numFmtId="1" fontId="56" fillId="12" borderId="45" xfId="0" applyNumberFormat="1" applyFont="1" applyFill="1" applyBorder="1" applyAlignment="1">
      <alignment horizontal="center" vertical="center" wrapText="1"/>
    </xf>
    <xf numFmtId="1" fontId="59" fillId="12" borderId="49" xfId="0" applyNumberFormat="1" applyFont="1" applyFill="1" applyBorder="1" applyAlignment="1">
      <alignment horizontal="center" vertical="center" wrapText="1"/>
    </xf>
    <xf numFmtId="1" fontId="59" fillId="12" borderId="86" xfId="0" applyNumberFormat="1" applyFont="1" applyFill="1" applyBorder="1" applyAlignment="1">
      <alignment horizontal="center" vertical="center" wrapText="1"/>
    </xf>
    <xf numFmtId="1" fontId="59" fillId="12" borderId="16" xfId="0" applyNumberFormat="1" applyFont="1" applyFill="1" applyBorder="1" applyAlignment="1">
      <alignment horizontal="center" vertical="center" wrapText="1"/>
    </xf>
    <xf numFmtId="1" fontId="56" fillId="12" borderId="204" xfId="0" applyNumberFormat="1" applyFont="1" applyFill="1" applyBorder="1" applyAlignment="1">
      <alignment horizontal="center" vertical="center" wrapText="1"/>
    </xf>
    <xf numFmtId="1" fontId="56" fillId="12" borderId="205" xfId="0" applyNumberFormat="1" applyFont="1" applyFill="1" applyBorder="1" applyAlignment="1">
      <alignment horizontal="center" vertical="center" wrapText="1"/>
    </xf>
    <xf numFmtId="1" fontId="56" fillId="12" borderId="152" xfId="0" applyNumberFormat="1" applyFont="1" applyFill="1" applyBorder="1" applyAlignment="1">
      <alignment horizontal="center" vertical="center" wrapText="1"/>
    </xf>
    <xf numFmtId="1" fontId="56" fillId="12" borderId="38" xfId="0" applyNumberFormat="1" applyFont="1" applyFill="1" applyBorder="1" applyAlignment="1">
      <alignment horizontal="center" vertical="center" wrapText="1"/>
    </xf>
    <xf numFmtId="1" fontId="56" fillId="12" borderId="60" xfId="0" applyNumberFormat="1" applyFont="1" applyFill="1" applyBorder="1" applyAlignment="1">
      <alignment horizontal="center" vertical="center" wrapText="1"/>
    </xf>
    <xf numFmtId="1" fontId="56" fillId="12" borderId="37" xfId="0" applyNumberFormat="1" applyFont="1" applyFill="1" applyBorder="1" applyAlignment="1">
      <alignment horizontal="center" vertical="center" wrapText="1"/>
    </xf>
    <xf numFmtId="1" fontId="56" fillId="12" borderId="59" xfId="0" applyNumberFormat="1" applyFont="1" applyFill="1" applyBorder="1" applyAlignment="1">
      <alignment horizontal="center" vertical="center" wrapText="1"/>
    </xf>
    <xf numFmtId="1" fontId="56" fillId="12" borderId="68" xfId="0" applyNumberFormat="1" applyFont="1" applyFill="1" applyBorder="1" applyAlignment="1">
      <alignment horizontal="center" vertical="center" wrapText="1"/>
    </xf>
    <xf numFmtId="1" fontId="56" fillId="12" borderId="63" xfId="0" applyNumberFormat="1" applyFont="1" applyFill="1" applyBorder="1" applyAlignment="1">
      <alignment horizontal="center" vertical="center" wrapText="1"/>
    </xf>
    <xf numFmtId="1" fontId="68" fillId="12" borderId="76" xfId="0" applyNumberFormat="1" applyFont="1" applyFill="1" applyBorder="1" applyAlignment="1">
      <alignment horizontal="center" vertical="center" wrapText="1"/>
    </xf>
    <xf numFmtId="1" fontId="9" fillId="21" borderId="56" xfId="0" applyNumberFormat="1" applyFont="1" applyFill="1" applyBorder="1" applyAlignment="1">
      <alignment horizontal="center" vertical="center"/>
    </xf>
    <xf numFmtId="1" fontId="9" fillId="21" borderId="0" xfId="0" applyNumberFormat="1" applyFont="1" applyFill="1" applyBorder="1" applyAlignment="1">
      <alignment horizontal="center" vertical="center"/>
    </xf>
    <xf numFmtId="1" fontId="9" fillId="21" borderId="61" xfId="0" applyNumberFormat="1" applyFont="1" applyFill="1" applyBorder="1" applyAlignment="1">
      <alignment horizontal="center" vertical="center"/>
    </xf>
    <xf numFmtId="1" fontId="9" fillId="21" borderId="45" xfId="0" applyNumberFormat="1" applyFont="1" applyFill="1" applyBorder="1" applyAlignment="1">
      <alignment horizontal="center" vertical="center"/>
    </xf>
    <xf numFmtId="1" fontId="9" fillId="21" borderId="34" xfId="0" applyNumberFormat="1" applyFont="1" applyFill="1" applyBorder="1" applyAlignment="1">
      <alignment horizontal="center" vertical="center"/>
    </xf>
    <xf numFmtId="1" fontId="9" fillId="21" borderId="202" xfId="0" applyNumberFormat="1" applyFont="1" applyFill="1" applyBorder="1" applyAlignment="1">
      <alignment horizontal="center" vertical="center"/>
    </xf>
    <xf numFmtId="1" fontId="55" fillId="0" borderId="0" xfId="0" applyNumberFormat="1" applyFont="1" applyFill="1" applyBorder="1" applyAlignment="1">
      <alignment horizontal="left" vertical="center" wrapText="1"/>
    </xf>
    <xf numFmtId="1" fontId="56" fillId="12" borderId="42" xfId="0" applyNumberFormat="1" applyFont="1" applyFill="1" applyBorder="1" applyAlignment="1">
      <alignment horizontal="center" vertical="center" wrapText="1"/>
    </xf>
    <xf numFmtId="1" fontId="56" fillId="12" borderId="31" xfId="0" applyNumberFormat="1" applyFont="1" applyFill="1" applyBorder="1" applyAlignment="1">
      <alignment horizontal="center" vertical="center" wrapText="1"/>
    </xf>
    <xf numFmtId="1" fontId="56" fillId="12" borderId="35" xfId="0" applyNumberFormat="1" applyFont="1" applyFill="1" applyBorder="1" applyAlignment="1">
      <alignment horizontal="center" vertical="center" wrapText="1"/>
    </xf>
    <xf numFmtId="1" fontId="56" fillId="12" borderId="56" xfId="0" applyNumberFormat="1" applyFont="1" applyFill="1" applyBorder="1" applyAlignment="1">
      <alignment horizontal="center" vertical="center" wrapText="1"/>
    </xf>
    <xf numFmtId="1" fontId="56" fillId="12" borderId="66" xfId="0" applyNumberFormat="1" applyFont="1" applyFill="1" applyBorder="1" applyAlignment="1">
      <alignment horizontal="center" vertical="center" wrapText="1"/>
    </xf>
    <xf numFmtId="1" fontId="56" fillId="12" borderId="34" xfId="0" applyNumberFormat="1" applyFont="1" applyFill="1" applyBorder="1" applyAlignment="1">
      <alignment horizontal="center" vertical="center" wrapText="1"/>
    </xf>
    <xf numFmtId="1" fontId="51" fillId="12" borderId="19" xfId="0" applyNumberFormat="1" applyFont="1" applyFill="1" applyBorder="1" applyAlignment="1">
      <alignment horizontal="center" vertical="center"/>
    </xf>
    <xf numFmtId="1" fontId="51" fillId="12" borderId="86" xfId="0" applyNumberFormat="1" applyFont="1" applyFill="1" applyBorder="1" applyAlignment="1">
      <alignment horizontal="center" vertical="center"/>
    </xf>
    <xf numFmtId="1" fontId="51" fillId="12" borderId="16" xfId="0" applyNumberFormat="1" applyFont="1" applyFill="1" applyBorder="1" applyAlignment="1">
      <alignment horizontal="center" vertical="center"/>
    </xf>
    <xf numFmtId="1" fontId="56" fillId="21" borderId="52" xfId="0" applyNumberFormat="1" applyFont="1" applyFill="1" applyBorder="1" applyAlignment="1">
      <alignment horizontal="center" vertical="center" wrapText="1"/>
    </xf>
    <xf numFmtId="1" fontId="56" fillId="21" borderId="0" xfId="0" applyNumberFormat="1" applyFont="1" applyFill="1" applyBorder="1" applyAlignment="1">
      <alignment horizontal="center" vertical="center" wrapText="1"/>
    </xf>
    <xf numFmtId="1" fontId="56" fillId="21" borderId="61" xfId="0" applyNumberFormat="1" applyFont="1" applyFill="1" applyBorder="1" applyAlignment="1">
      <alignment horizontal="center" vertical="center" wrapText="1"/>
    </xf>
    <xf numFmtId="1" fontId="9" fillId="21" borderId="101" xfId="0" applyNumberFormat="1" applyFont="1" applyFill="1" applyBorder="1" applyAlignment="1">
      <alignment horizontal="center" vertical="center"/>
    </xf>
    <xf numFmtId="1" fontId="9" fillId="21" borderId="80" xfId="0" applyNumberFormat="1" applyFont="1" applyFill="1" applyBorder="1" applyAlignment="1">
      <alignment horizontal="center" vertical="center"/>
    </xf>
    <xf numFmtId="1" fontId="9" fillId="21" borderId="18" xfId="0" applyNumberFormat="1" applyFont="1" applyFill="1" applyBorder="1" applyAlignment="1">
      <alignment horizontal="center" vertical="center"/>
    </xf>
    <xf numFmtId="1" fontId="9" fillId="21" borderId="79" xfId="0" applyNumberFormat="1" applyFont="1" applyFill="1" applyBorder="1" applyAlignment="1">
      <alignment horizontal="center" vertical="center"/>
    </xf>
    <xf numFmtId="1" fontId="9" fillId="21" borderId="21" xfId="0" applyNumberFormat="1" applyFont="1" applyFill="1" applyBorder="1" applyAlignment="1">
      <alignment horizontal="center" vertical="center"/>
    </xf>
    <xf numFmtId="1" fontId="9" fillId="21" borderId="103" xfId="0" applyNumberFormat="1" applyFont="1" applyFill="1" applyBorder="1" applyAlignment="1">
      <alignment horizontal="center" vertical="center"/>
    </xf>
    <xf numFmtId="1" fontId="9" fillId="21" borderId="102" xfId="0" applyNumberFormat="1" applyFont="1" applyFill="1" applyBorder="1" applyAlignment="1">
      <alignment horizontal="center" vertical="center"/>
    </xf>
    <xf numFmtId="1" fontId="9" fillId="21" borderId="52" xfId="0" applyNumberFormat="1" applyFont="1" applyFill="1" applyBorder="1" applyAlignment="1">
      <alignment horizontal="center" vertical="center"/>
    </xf>
    <xf numFmtId="1" fontId="56" fillId="12" borderId="72" xfId="0" applyNumberFormat="1" applyFont="1" applyFill="1" applyBorder="1" applyAlignment="1">
      <alignment horizontal="center" vertical="center" wrapText="1"/>
    </xf>
    <xf numFmtId="1" fontId="56" fillId="12" borderId="41" xfId="0" applyNumberFormat="1" applyFont="1" applyFill="1" applyBorder="1" applyAlignment="1">
      <alignment horizontal="center" vertical="center" wrapText="1"/>
    </xf>
    <xf numFmtId="1" fontId="51" fillId="12" borderId="69" xfId="0" applyNumberFormat="1" applyFont="1" applyFill="1" applyBorder="1" applyAlignment="1">
      <alignment horizontal="center" vertical="center"/>
    </xf>
    <xf numFmtId="1" fontId="51" fillId="12" borderId="70" xfId="0" applyNumberFormat="1" applyFont="1" applyFill="1" applyBorder="1" applyAlignment="1">
      <alignment horizontal="center" vertical="center"/>
    </xf>
    <xf numFmtId="1" fontId="51" fillId="12" borderId="71" xfId="0" applyNumberFormat="1" applyFont="1" applyFill="1" applyBorder="1" applyAlignment="1">
      <alignment horizontal="center" vertical="center"/>
    </xf>
    <xf numFmtId="1" fontId="56" fillId="12" borderId="25" xfId="0" applyNumberFormat="1" applyFont="1" applyFill="1" applyBorder="1" applyAlignment="1">
      <alignment horizontal="center" vertical="center" wrapText="1"/>
    </xf>
    <xf numFmtId="1" fontId="56" fillId="12" borderId="30" xfId="0" applyNumberFormat="1" applyFont="1" applyFill="1" applyBorder="1" applyAlignment="1">
      <alignment horizontal="center" vertical="center" wrapText="1"/>
    </xf>
    <xf numFmtId="1" fontId="59" fillId="12" borderId="48" xfId="0" applyNumberFormat="1" applyFont="1" applyFill="1" applyBorder="1" applyAlignment="1">
      <alignment horizontal="center" vertical="center" wrapText="1"/>
    </xf>
    <xf numFmtId="1" fontId="59" fillId="12" borderId="61" xfId="0" applyNumberFormat="1" applyFont="1" applyFill="1" applyBorder="1" applyAlignment="1">
      <alignment horizontal="center" vertical="center" wrapText="1"/>
    </xf>
    <xf numFmtId="1" fontId="59" fillId="12" borderId="18" xfId="0" applyNumberFormat="1" applyFont="1" applyFill="1" applyBorder="1" applyAlignment="1">
      <alignment horizontal="center" vertical="center" wrapText="1"/>
    </xf>
    <xf numFmtId="1" fontId="59" fillId="21" borderId="65" xfId="0" applyNumberFormat="1" applyFont="1" applyFill="1" applyBorder="1" applyAlignment="1">
      <alignment horizontal="center" vertical="center"/>
    </xf>
    <xf numFmtId="1" fontId="59" fillId="21" borderId="186" xfId="0" applyNumberFormat="1" applyFont="1" applyFill="1" applyBorder="1" applyAlignment="1">
      <alignment horizontal="center" vertical="center"/>
    </xf>
    <xf numFmtId="1" fontId="59" fillId="21" borderId="66" xfId="0" applyNumberFormat="1" applyFont="1" applyFill="1" applyBorder="1" applyAlignment="1">
      <alignment horizontal="center" vertical="center"/>
    </xf>
    <xf numFmtId="1" fontId="59" fillId="21" borderId="0" xfId="0" applyNumberFormat="1" applyFont="1" applyFill="1" applyBorder="1" applyAlignment="1">
      <alignment horizontal="center" vertical="center"/>
    </xf>
    <xf numFmtId="3" fontId="58" fillId="18" borderId="43" xfId="0" applyNumberFormat="1" applyFont="1" applyFill="1" applyBorder="1" applyAlignment="1">
      <alignment horizontal="center" vertical="center"/>
    </xf>
    <xf numFmtId="1" fontId="59" fillId="18" borderId="52" xfId="0" applyNumberFormat="1" applyFont="1" applyFill="1" applyBorder="1" applyAlignment="1">
      <alignment horizontal="center" vertical="center"/>
    </xf>
    <xf numFmtId="1" fontId="27" fillId="0" borderId="0" xfId="0" applyNumberFormat="1" applyFont="1" applyBorder="1" applyAlignment="1">
      <alignment horizontal="justify"/>
    </xf>
    <xf numFmtId="1" fontId="51" fillId="12" borderId="29" xfId="0" applyNumberFormat="1" applyFont="1" applyFill="1" applyBorder="1" applyAlignment="1">
      <alignment horizontal="center" vertical="center" wrapText="1"/>
    </xf>
    <xf numFmtId="1" fontId="51" fillId="12" borderId="66" xfId="0" applyNumberFormat="1" applyFont="1" applyFill="1" applyBorder="1" applyAlignment="1">
      <alignment horizontal="center" vertical="center" wrapText="1"/>
    </xf>
    <xf numFmtId="1" fontId="51" fillId="12" borderId="25" xfId="0" applyNumberFormat="1" applyFont="1" applyFill="1" applyBorder="1" applyAlignment="1">
      <alignment horizontal="center" vertical="top" wrapText="1"/>
    </xf>
    <xf numFmtId="1" fontId="51" fillId="12" borderId="26" xfId="0" applyNumberFormat="1" applyFont="1" applyFill="1" applyBorder="1" applyAlignment="1">
      <alignment horizontal="center" vertical="top" wrapText="1"/>
    </xf>
    <xf numFmtId="1" fontId="51" fillId="12" borderId="30" xfId="0" applyNumberFormat="1" applyFont="1" applyFill="1" applyBorder="1" applyAlignment="1">
      <alignment horizontal="center" vertical="top" wrapText="1"/>
    </xf>
    <xf numFmtId="1" fontId="56" fillId="12" borderId="32" xfId="0" applyNumberFormat="1" applyFont="1" applyFill="1" applyBorder="1" applyAlignment="1">
      <alignment horizontal="center" vertical="center" wrapText="1"/>
    </xf>
    <xf numFmtId="1" fontId="56" fillId="12" borderId="36" xfId="0" applyNumberFormat="1" applyFont="1" applyFill="1" applyBorder="1" applyAlignment="1">
      <alignment horizontal="center" vertical="center" wrapText="1"/>
    </xf>
    <xf numFmtId="1" fontId="56" fillId="12" borderId="10" xfId="0" applyNumberFormat="1" applyFont="1" applyFill="1" applyBorder="1" applyAlignment="1">
      <alignment horizontal="center" vertical="center" wrapText="1"/>
    </xf>
    <xf numFmtId="1" fontId="56" fillId="12" borderId="12" xfId="0" applyNumberFormat="1" applyFont="1" applyFill="1" applyBorder="1" applyAlignment="1">
      <alignment horizontal="center" vertical="center" wrapText="1"/>
    </xf>
    <xf numFmtId="1" fontId="56" fillId="12" borderId="11" xfId="0" applyNumberFormat="1" applyFont="1" applyFill="1" applyBorder="1" applyAlignment="1">
      <alignment horizontal="center" vertical="center" wrapText="1"/>
    </xf>
    <xf numFmtId="3" fontId="51" fillId="0" borderId="0" xfId="0" applyNumberFormat="1" applyFont="1" applyAlignment="1">
      <alignment horizontal="justify" wrapText="1"/>
    </xf>
    <xf numFmtId="3" fontId="55" fillId="0" borderId="0" xfId="0" applyNumberFormat="1" applyFont="1" applyFill="1" applyBorder="1" applyAlignment="1">
      <alignment horizontal="left" vertical="center" wrapText="1"/>
    </xf>
    <xf numFmtId="3" fontId="51" fillId="12" borderId="102" xfId="0" applyNumberFormat="1" applyFont="1" applyFill="1" applyBorder="1" applyAlignment="1">
      <alignment horizontal="center" vertical="center" wrapText="1"/>
    </xf>
    <xf numFmtId="3" fontId="51" fillId="12" borderId="21" xfId="0" applyNumberFormat="1" applyFont="1" applyFill="1" applyBorder="1" applyAlignment="1">
      <alignment horizontal="center" vertical="center" wrapText="1"/>
    </xf>
    <xf numFmtId="3" fontId="51" fillId="12" borderId="167" xfId="0" applyNumberFormat="1" applyFont="1" applyFill="1" applyBorder="1" applyAlignment="1">
      <alignment horizontal="center" vertical="center" wrapText="1"/>
    </xf>
    <xf numFmtId="3" fontId="51" fillId="12" borderId="104" xfId="0" applyNumberFormat="1" applyFont="1" applyFill="1" applyBorder="1" applyAlignment="1">
      <alignment horizontal="center" vertical="top" wrapText="1"/>
    </xf>
    <xf numFmtId="3" fontId="51" fillId="12" borderId="105" xfId="0" applyNumberFormat="1" applyFont="1" applyFill="1" applyBorder="1" applyAlignment="1">
      <alignment horizontal="center" vertical="top" wrapText="1"/>
    </xf>
    <xf numFmtId="3" fontId="51" fillId="12" borderId="75" xfId="0" applyNumberFormat="1" applyFont="1" applyFill="1" applyBorder="1" applyAlignment="1">
      <alignment horizontal="center" vertical="top" wrapText="1"/>
    </xf>
    <xf numFmtId="3" fontId="56" fillId="12" borderId="32" xfId="0" applyNumberFormat="1" applyFont="1" applyFill="1" applyBorder="1" applyAlignment="1">
      <alignment horizontal="center" vertical="center" wrapText="1"/>
    </xf>
    <xf numFmtId="3" fontId="56" fillId="12" borderId="36" xfId="0" applyNumberFormat="1" applyFont="1" applyFill="1" applyBorder="1" applyAlignment="1">
      <alignment horizontal="center" vertical="center" wrapText="1"/>
    </xf>
    <xf numFmtId="3" fontId="56" fillId="12" borderId="152" xfId="0" applyNumberFormat="1" applyFont="1" applyFill="1" applyBorder="1" applyAlignment="1">
      <alignment horizontal="center" vertical="center" wrapText="1"/>
    </xf>
    <xf numFmtId="3" fontId="56" fillId="12" borderId="37" xfId="0" applyNumberFormat="1" applyFont="1" applyFill="1" applyBorder="1" applyAlignment="1">
      <alignment horizontal="center" vertical="center" wrapText="1"/>
    </xf>
    <xf numFmtId="3" fontId="56" fillId="12" borderId="10" xfId="0" applyNumberFormat="1" applyFont="1" applyFill="1" applyBorder="1" applyAlignment="1">
      <alignment horizontal="center" vertical="center" wrapText="1"/>
    </xf>
    <xf numFmtId="3" fontId="56" fillId="12" borderId="12" xfId="0" applyNumberFormat="1" applyFont="1" applyFill="1" applyBorder="1" applyAlignment="1">
      <alignment horizontal="center" vertical="center" wrapText="1"/>
    </xf>
    <xf numFmtId="3" fontId="56" fillId="12" borderId="11" xfId="0" applyNumberFormat="1" applyFont="1" applyFill="1" applyBorder="1" applyAlignment="1">
      <alignment horizontal="center" vertical="center" wrapText="1"/>
    </xf>
    <xf numFmtId="3" fontId="56" fillId="12" borderId="156" xfId="0" applyNumberFormat="1" applyFont="1" applyFill="1" applyBorder="1" applyAlignment="1">
      <alignment horizontal="center" vertical="center" wrapText="1"/>
    </xf>
    <xf numFmtId="3" fontId="56" fillId="12" borderId="157" xfId="0" applyNumberFormat="1" applyFont="1" applyFill="1" applyBorder="1" applyAlignment="1">
      <alignment horizontal="center" vertical="center" wrapText="1"/>
    </xf>
    <xf numFmtId="3" fontId="36" fillId="12" borderId="183" xfId="0" applyNumberFormat="1" applyFont="1" applyFill="1" applyBorder="1" applyAlignment="1">
      <alignment horizontal="center" vertical="center" wrapText="1"/>
    </xf>
    <xf numFmtId="3" fontId="36" fillId="12" borderId="14" xfId="0" applyNumberFormat="1" applyFont="1" applyFill="1" applyBorder="1" applyAlignment="1">
      <alignment horizontal="center" vertical="top" wrapText="1"/>
    </xf>
    <xf numFmtId="3" fontId="36" fillId="12" borderId="28" xfId="0" applyNumberFormat="1" applyFont="1" applyFill="1" applyBorder="1" applyAlignment="1">
      <alignment horizontal="center" vertical="top" wrapText="1"/>
    </xf>
    <xf numFmtId="3" fontId="37" fillId="12" borderId="8" xfId="0" applyNumberFormat="1" applyFont="1" applyFill="1" applyBorder="1" applyAlignment="1">
      <alignment horizontal="center" vertical="center" wrapText="1"/>
    </xf>
    <xf numFmtId="3" fontId="37" fillId="12" borderId="11" xfId="0" applyNumberFormat="1" applyFont="1" applyFill="1" applyBorder="1" applyAlignment="1">
      <alignment horizontal="center" vertical="center" wrapText="1"/>
    </xf>
    <xf numFmtId="3" fontId="37" fillId="12" borderId="9" xfId="0" applyNumberFormat="1" applyFont="1" applyFill="1" applyBorder="1" applyAlignment="1">
      <alignment horizontal="center" vertical="center" wrapText="1"/>
    </xf>
    <xf numFmtId="3" fontId="37" fillId="12" borderId="13" xfId="0" applyNumberFormat="1" applyFont="1" applyFill="1" applyBorder="1" applyAlignment="1">
      <alignment horizontal="center" vertical="center" wrapText="1"/>
    </xf>
    <xf numFmtId="3" fontId="37" fillId="12" borderId="10" xfId="0" applyNumberFormat="1" applyFont="1" applyFill="1" applyBorder="1" applyAlignment="1">
      <alignment horizontal="center" vertical="center" wrapText="1"/>
    </xf>
    <xf numFmtId="3" fontId="37" fillId="12" borderId="12" xfId="0" applyNumberFormat="1" applyFont="1" applyFill="1" applyBorder="1" applyAlignment="1">
      <alignment horizontal="center" vertical="center" wrapText="1"/>
    </xf>
    <xf numFmtId="3" fontId="118" fillId="12" borderId="183" xfId="0" applyNumberFormat="1" applyFont="1" applyFill="1" applyBorder="1" applyAlignment="1">
      <alignment horizontal="center" vertical="center" wrapText="1"/>
    </xf>
    <xf numFmtId="3" fontId="118" fillId="12" borderId="14" xfId="0" applyNumberFormat="1" applyFont="1" applyFill="1" applyBorder="1" applyAlignment="1">
      <alignment horizontal="center" vertical="top" wrapText="1"/>
    </xf>
    <xf numFmtId="3" fontId="118" fillId="12" borderId="28" xfId="0" applyNumberFormat="1" applyFont="1" applyFill="1" applyBorder="1" applyAlignment="1">
      <alignment horizontal="center" vertical="top" wrapText="1"/>
    </xf>
    <xf numFmtId="3" fontId="118" fillId="12" borderId="8" xfId="0" applyNumberFormat="1" applyFont="1" applyFill="1" applyBorder="1" applyAlignment="1">
      <alignment horizontal="center" vertical="center" wrapText="1"/>
    </xf>
    <xf numFmtId="3" fontId="118" fillId="12" borderId="11" xfId="0" applyNumberFormat="1" applyFont="1" applyFill="1" applyBorder="1" applyAlignment="1">
      <alignment horizontal="center" vertical="center" wrapText="1"/>
    </xf>
    <xf numFmtId="3" fontId="118" fillId="12" borderId="9" xfId="0" applyNumberFormat="1" applyFont="1" applyFill="1" applyBorder="1" applyAlignment="1">
      <alignment horizontal="center" vertical="center" wrapText="1"/>
    </xf>
    <xf numFmtId="3" fontId="118" fillId="12" borderId="13" xfId="0" applyNumberFormat="1" applyFont="1" applyFill="1" applyBorder="1" applyAlignment="1">
      <alignment horizontal="center" vertical="center" wrapText="1"/>
    </xf>
    <xf numFmtId="3" fontId="118" fillId="12" borderId="10" xfId="0" applyNumberFormat="1" applyFont="1" applyFill="1" applyBorder="1" applyAlignment="1">
      <alignment horizontal="center" vertical="center" wrapText="1"/>
    </xf>
    <xf numFmtId="3" fontId="118" fillId="12" borderId="12" xfId="0" applyNumberFormat="1" applyFont="1" applyFill="1" applyBorder="1" applyAlignment="1">
      <alignment horizontal="center" vertical="center" wrapText="1"/>
    </xf>
    <xf numFmtId="1" fontId="43" fillId="12" borderId="183" xfId="0" applyNumberFormat="1" applyFont="1" applyFill="1" applyBorder="1" applyAlignment="1">
      <alignment horizontal="left" vertical="center" wrapText="1"/>
    </xf>
    <xf numFmtId="1" fontId="43" fillId="12" borderId="183" xfId="0" applyNumberFormat="1" applyFont="1" applyFill="1" applyBorder="1" applyAlignment="1">
      <alignment horizontal="center" vertical="center" wrapText="1"/>
    </xf>
    <xf numFmtId="1" fontId="122" fillId="12" borderId="183" xfId="0" applyNumberFormat="1" applyFont="1" applyFill="1" applyBorder="1" applyAlignment="1">
      <alignment horizontal="center" vertical="center"/>
    </xf>
    <xf numFmtId="1" fontId="22" fillId="12" borderId="183" xfId="0" applyNumberFormat="1" applyFont="1" applyFill="1" applyBorder="1" applyAlignment="1">
      <alignment horizontal="center" vertical="center" wrapText="1"/>
    </xf>
    <xf numFmtId="1" fontId="126" fillId="12" borderId="183" xfId="0" applyNumberFormat="1" applyFont="1" applyFill="1" applyBorder="1" applyAlignment="1">
      <alignment horizontal="center" vertical="center" wrapText="1"/>
    </xf>
    <xf numFmtId="3" fontId="36" fillId="12" borderId="15" xfId="0" applyNumberFormat="1" applyFont="1" applyFill="1" applyBorder="1" applyAlignment="1">
      <alignment horizontal="center" vertical="center" wrapText="1"/>
    </xf>
    <xf numFmtId="3" fontId="36" fillId="12" borderId="25" xfId="0" applyNumberFormat="1" applyFont="1" applyFill="1" applyBorder="1" applyAlignment="1">
      <alignment horizontal="center" vertical="top" wrapText="1"/>
    </xf>
    <xf numFmtId="3" fontId="36" fillId="12" borderId="26" xfId="0" applyNumberFormat="1" applyFont="1" applyFill="1" applyBorder="1" applyAlignment="1">
      <alignment horizontal="center" vertical="top" wrapText="1"/>
    </xf>
    <xf numFmtId="3" fontId="37" fillId="12" borderId="6" xfId="0" applyNumberFormat="1" applyFont="1" applyFill="1" applyBorder="1" applyAlignment="1">
      <alignment horizontal="center" vertical="center" wrapText="1"/>
    </xf>
    <xf numFmtId="3" fontId="37" fillId="12" borderId="27" xfId="0" applyNumberFormat="1" applyFont="1" applyFill="1" applyBorder="1" applyAlignment="1">
      <alignment horizontal="center" vertical="center" wrapText="1"/>
    </xf>
    <xf numFmtId="3" fontId="37" fillId="12" borderId="14" xfId="0" applyNumberFormat="1" applyFont="1" applyFill="1" applyBorder="1" applyAlignment="1">
      <alignment horizontal="center" vertical="center" wrapText="1"/>
    </xf>
    <xf numFmtId="3" fontId="37" fillId="12" borderId="28" xfId="0" applyNumberFormat="1" applyFont="1" applyFill="1" applyBorder="1" applyAlignment="1">
      <alignment horizontal="center" vertical="center" wrapText="1"/>
    </xf>
    <xf numFmtId="3" fontId="86" fillId="0" borderId="0" xfId="0" applyNumberFormat="1" applyFont="1" applyBorder="1" applyAlignment="1">
      <alignment horizontal="center" vertical="top"/>
    </xf>
    <xf numFmtId="3" fontId="59" fillId="0" borderId="0" xfId="0" applyNumberFormat="1" applyFont="1" applyFill="1" applyBorder="1" applyAlignment="1">
      <alignment horizontal="center" vertical="center" wrapText="1"/>
    </xf>
    <xf numFmtId="3" fontId="97" fillId="0" borderId="0" xfId="0" applyNumberFormat="1" applyFont="1" applyFill="1" applyBorder="1" applyAlignment="1">
      <alignment horizontal="center" vertical="center" wrapText="1"/>
    </xf>
    <xf numFmtId="0" fontId="7" fillId="23" borderId="3" xfId="2" applyNumberFormat="1" applyFont="1" applyFill="1" applyBorder="1" applyAlignment="1">
      <alignment horizontal="center" vertical="center"/>
    </xf>
    <xf numFmtId="0" fontId="8" fillId="23" borderId="5" xfId="2" applyNumberFormat="1" applyFont="1" applyFill="1" applyBorder="1" applyAlignment="1">
      <alignment horizontal="center" vertical="center"/>
    </xf>
    <xf numFmtId="0" fontId="8" fillId="23" borderId="7" xfId="2" applyNumberFormat="1" applyFont="1" applyFill="1" applyBorder="1" applyAlignment="1">
      <alignment horizontal="center" vertical="center"/>
    </xf>
    <xf numFmtId="0" fontId="8" fillId="23" borderId="0" xfId="2" applyNumberFormat="1" applyFont="1" applyFill="1" applyBorder="1" applyAlignment="1">
      <alignment horizontal="center" vertical="center"/>
    </xf>
    <xf numFmtId="0" fontId="8" fillId="23" borderId="10" xfId="2" applyNumberFormat="1" applyFont="1" applyFill="1" applyBorder="1" applyAlignment="1">
      <alignment horizontal="center" vertical="center"/>
    </xf>
    <xf numFmtId="0" fontId="8" fillId="23" borderId="12" xfId="2" applyNumberFormat="1" applyFont="1" applyFill="1" applyBorder="1" applyAlignment="1">
      <alignment horizontal="center" vertical="center"/>
    </xf>
    <xf numFmtId="172" fontId="51" fillId="12" borderId="19" xfId="0" applyFont="1" applyFill="1" applyBorder="1" applyAlignment="1">
      <alignment horizontal="left" vertical="center" wrapText="1"/>
    </xf>
    <xf numFmtId="172" fontId="51" fillId="12" borderId="86" xfId="0" applyFont="1" applyFill="1" applyBorder="1" applyAlignment="1">
      <alignment horizontal="left" vertical="center" wrapText="1"/>
    </xf>
    <xf numFmtId="0" fontId="36" fillId="12" borderId="15" xfId="0" applyNumberFormat="1" applyFont="1" applyFill="1" applyBorder="1" applyAlignment="1">
      <alignment horizontal="center" vertical="center" wrapText="1"/>
    </xf>
    <xf numFmtId="0" fontId="36" fillId="12" borderId="25" xfId="0" applyNumberFormat="1" applyFont="1" applyFill="1" applyBorder="1" applyAlignment="1">
      <alignment horizontal="center" vertical="top" wrapText="1"/>
    </xf>
    <xf numFmtId="0" fontId="36" fillId="12" borderId="26" xfId="0" applyNumberFormat="1" applyFont="1" applyFill="1" applyBorder="1" applyAlignment="1">
      <alignment horizontal="center" vertical="top" wrapText="1"/>
    </xf>
    <xf numFmtId="0" fontId="37" fillId="12" borderId="6" xfId="0" applyNumberFormat="1" applyFont="1" applyFill="1" applyBorder="1" applyAlignment="1">
      <alignment horizontal="center" vertical="center" wrapText="1"/>
    </xf>
    <xf numFmtId="0" fontId="37" fillId="12" borderId="13" xfId="0" applyNumberFormat="1" applyFont="1" applyFill="1" applyBorder="1" applyAlignment="1">
      <alignment horizontal="center" vertical="center" wrapText="1"/>
    </xf>
    <xf numFmtId="0" fontId="37" fillId="12" borderId="27" xfId="0" applyNumberFormat="1" applyFont="1" applyFill="1" applyBorder="1" applyAlignment="1">
      <alignment horizontal="center" vertical="center" wrapText="1"/>
    </xf>
    <xf numFmtId="0" fontId="37" fillId="12" borderId="14" xfId="0" applyNumberFormat="1" applyFont="1" applyFill="1" applyBorder="1" applyAlignment="1">
      <alignment horizontal="center" vertical="center" wrapText="1"/>
    </xf>
    <xf numFmtId="0" fontId="37" fillId="12" borderId="28" xfId="0" applyNumberFormat="1" applyFont="1" applyFill="1" applyBorder="1" applyAlignment="1">
      <alignment horizontal="center" vertical="center" wrapText="1"/>
    </xf>
    <xf numFmtId="172" fontId="36" fillId="12" borderId="89" xfId="0" applyFont="1" applyFill="1" applyBorder="1" applyAlignment="1">
      <alignment horizontal="center" vertical="center" wrapText="1"/>
    </xf>
    <xf numFmtId="172" fontId="36" fillId="12" borderId="91" xfId="0" applyFont="1" applyFill="1" applyBorder="1" applyAlignment="1">
      <alignment horizontal="center" vertical="center" wrapText="1"/>
    </xf>
    <xf numFmtId="172" fontId="36" fillId="12" borderId="93" xfId="0" applyFont="1" applyFill="1" applyBorder="1" applyAlignment="1">
      <alignment horizontal="center" vertical="center" wrapText="1"/>
    </xf>
    <xf numFmtId="172" fontId="36" fillId="12" borderId="90" xfId="0" applyFont="1" applyFill="1" applyBorder="1" applyAlignment="1">
      <alignment horizontal="center" vertical="center" wrapText="1"/>
    </xf>
    <xf numFmtId="172" fontId="36" fillId="12" borderId="92" xfId="0" applyFont="1" applyFill="1" applyBorder="1" applyAlignment="1">
      <alignment horizontal="center" vertical="center" wrapText="1"/>
    </xf>
    <xf numFmtId="172" fontId="36" fillId="12" borderId="17" xfId="0" applyFont="1" applyFill="1" applyBorder="1" applyAlignment="1">
      <alignment horizontal="center" vertical="center" wrapText="1"/>
    </xf>
    <xf numFmtId="172" fontId="36" fillId="12" borderId="15" xfId="0" applyFont="1" applyFill="1" applyBorder="1" applyAlignment="1">
      <alignment horizontal="center" vertical="center" wrapText="1"/>
    </xf>
    <xf numFmtId="172" fontId="36" fillId="12" borderId="25" xfId="0" applyFont="1" applyFill="1" applyBorder="1" applyAlignment="1">
      <alignment horizontal="center" vertical="top" wrapText="1"/>
    </xf>
    <xf numFmtId="172" fontId="36" fillId="12" borderId="26" xfId="0" applyFont="1" applyFill="1" applyBorder="1" applyAlignment="1">
      <alignment horizontal="center" vertical="top" wrapText="1"/>
    </xf>
    <xf numFmtId="172" fontId="37" fillId="12" borderId="6" xfId="0" applyFont="1" applyFill="1" applyBorder="1" applyAlignment="1">
      <alignment horizontal="center" vertical="center" wrapText="1"/>
    </xf>
    <xf numFmtId="172" fontId="37" fillId="12" borderId="13" xfId="0" applyFont="1" applyFill="1" applyBorder="1" applyAlignment="1">
      <alignment horizontal="center" vertical="center" wrapText="1"/>
    </xf>
    <xf numFmtId="172" fontId="37" fillId="12" borderId="27" xfId="0" applyFont="1" applyFill="1" applyBorder="1" applyAlignment="1">
      <alignment horizontal="center" vertical="center" wrapText="1"/>
    </xf>
    <xf numFmtId="172" fontId="37" fillId="12" borderId="14" xfId="0" applyFont="1" applyFill="1" applyBorder="1" applyAlignment="1">
      <alignment horizontal="center" vertical="center" wrapText="1"/>
    </xf>
    <xf numFmtId="172" fontId="37" fillId="12" borderId="28" xfId="0" applyFont="1" applyFill="1" applyBorder="1" applyAlignment="1">
      <alignment horizontal="center" vertical="center" wrapText="1"/>
    </xf>
    <xf numFmtId="172" fontId="41" fillId="0" borderId="66" xfId="0" applyFont="1" applyBorder="1" applyAlignment="1" applyProtection="1">
      <alignment horizontal="right" vertical="center"/>
    </xf>
    <xf numFmtId="172" fontId="41" fillId="0" borderId="0" xfId="0" applyFont="1" applyBorder="1" applyAlignment="1" applyProtection="1">
      <alignment horizontal="right" vertical="center"/>
    </xf>
    <xf numFmtId="172" fontId="41" fillId="0" borderId="0" xfId="0" applyFont="1" applyFill="1" applyBorder="1" applyAlignment="1" applyProtection="1">
      <alignment horizontal="right" vertical="center"/>
    </xf>
    <xf numFmtId="172" fontId="37" fillId="19" borderId="11" xfId="0" applyFont="1" applyFill="1" applyBorder="1" applyAlignment="1" applyProtection="1">
      <alignment horizontal="center" vertical="center"/>
    </xf>
    <xf numFmtId="172" fontId="37" fillId="19" borderId="88" xfId="0" applyFont="1" applyFill="1" applyBorder="1" applyAlignment="1" applyProtection="1">
      <alignment horizontal="center" vertical="center"/>
    </xf>
    <xf numFmtId="172" fontId="37" fillId="0" borderId="0" xfId="0" applyFont="1" applyFill="1" applyBorder="1" applyAlignment="1" applyProtection="1">
      <alignment horizontal="center" vertical="center"/>
    </xf>
    <xf numFmtId="172" fontId="37" fillId="19" borderId="28" xfId="0" applyFont="1" applyFill="1" applyBorder="1" applyAlignment="1" applyProtection="1">
      <alignment horizontal="right" vertical="center"/>
    </xf>
    <xf numFmtId="172" fontId="37" fillId="19" borderId="54" xfId="0" applyFont="1" applyFill="1" applyBorder="1" applyAlignment="1" applyProtection="1">
      <alignment horizontal="right" vertical="center"/>
    </xf>
    <xf numFmtId="172" fontId="37" fillId="0" borderId="0" xfId="0" applyFont="1" applyFill="1" applyBorder="1" applyAlignment="1" applyProtection="1">
      <alignment horizontal="right" vertical="center"/>
    </xf>
    <xf numFmtId="172" fontId="37" fillId="19" borderId="100" xfId="0" applyFont="1" applyFill="1" applyBorder="1" applyAlignment="1" applyProtection="1">
      <alignment horizontal="right" vertical="center"/>
    </xf>
    <xf numFmtId="172" fontId="37" fillId="19" borderId="40" xfId="0" applyFont="1" applyFill="1" applyBorder="1" applyAlignment="1" applyProtection="1">
      <alignment horizontal="right" vertical="center"/>
    </xf>
    <xf numFmtId="172" fontId="37" fillId="0" borderId="0" xfId="0" applyFont="1" applyFill="1" applyBorder="1" applyAlignment="1" applyProtection="1">
      <alignment horizontal="center" vertical="center" wrapText="1"/>
    </xf>
    <xf numFmtId="0" fontId="37" fillId="12" borderId="29" xfId="0" applyNumberFormat="1" applyFont="1" applyFill="1" applyBorder="1" applyAlignment="1" applyProtection="1">
      <alignment horizontal="center" vertical="center" wrapText="1"/>
    </xf>
    <xf numFmtId="0" fontId="37" fillId="12" borderId="45" xfId="0" applyNumberFormat="1" applyFont="1" applyFill="1" applyBorder="1" applyAlignment="1" applyProtection="1">
      <alignment horizontal="center" vertical="center" wrapText="1"/>
    </xf>
    <xf numFmtId="0" fontId="37" fillId="12" borderId="66" xfId="0" applyNumberFormat="1" applyFont="1" applyFill="1" applyBorder="1" applyAlignment="1" applyProtection="1">
      <alignment horizontal="center" vertical="center" wrapText="1"/>
    </xf>
    <xf numFmtId="0" fontId="37" fillId="12" borderId="34" xfId="0" applyNumberFormat="1" applyFont="1" applyFill="1" applyBorder="1" applyAlignment="1" applyProtection="1">
      <alignment horizontal="center" vertical="center" wrapText="1"/>
    </xf>
    <xf numFmtId="0" fontId="37" fillId="12" borderId="72" xfId="0" applyNumberFormat="1" applyFont="1" applyFill="1" applyBorder="1" applyAlignment="1" applyProtection="1">
      <alignment horizontal="center" vertical="center" wrapText="1"/>
    </xf>
    <xf numFmtId="0" fontId="37" fillId="12" borderId="41" xfId="0" applyNumberFormat="1" applyFont="1" applyFill="1" applyBorder="1" applyAlignment="1" applyProtection="1">
      <alignment horizontal="center" vertical="center" wrapText="1"/>
    </xf>
    <xf numFmtId="172" fontId="37" fillId="19" borderId="155" xfId="0" applyFont="1" applyFill="1" applyBorder="1" applyAlignment="1" applyProtection="1">
      <alignment horizontal="center" vertical="center"/>
    </xf>
    <xf numFmtId="172" fontId="37" fillId="19" borderId="44" xfId="0" applyFont="1" applyFill="1" applyBorder="1" applyAlignment="1" applyProtection="1">
      <alignment horizontal="center" vertical="center"/>
    </xf>
    <xf numFmtId="172" fontId="37" fillId="19" borderId="81" xfId="0" applyFont="1" applyFill="1" applyBorder="1" applyAlignment="1" applyProtection="1">
      <alignment horizontal="center" vertical="center"/>
    </xf>
    <xf numFmtId="172" fontId="37" fillId="19" borderId="46" xfId="0" applyFont="1" applyFill="1" applyBorder="1" applyAlignment="1" applyProtection="1">
      <alignment horizontal="center" vertical="center"/>
    </xf>
    <xf numFmtId="172" fontId="37" fillId="19" borderId="97" xfId="0" applyFont="1" applyFill="1" applyBorder="1" applyAlignment="1" applyProtection="1">
      <alignment horizontal="center" vertical="center"/>
    </xf>
    <xf numFmtId="172" fontId="37" fillId="19" borderId="96" xfId="0" applyFont="1" applyFill="1" applyBorder="1" applyAlignment="1" applyProtection="1">
      <alignment horizontal="center" vertical="center"/>
    </xf>
    <xf numFmtId="0" fontId="37" fillId="12" borderId="42" xfId="0" applyNumberFormat="1" applyFont="1" applyFill="1" applyBorder="1" applyAlignment="1" applyProtection="1">
      <alignment horizontal="center" vertical="center" wrapText="1"/>
    </xf>
    <xf numFmtId="0" fontId="37" fillId="12" borderId="31" xfId="0" applyNumberFormat="1" applyFont="1" applyFill="1" applyBorder="1" applyAlignment="1" applyProtection="1">
      <alignment horizontal="center" vertical="center" wrapText="1"/>
    </xf>
    <xf numFmtId="0" fontId="37" fillId="12" borderId="35" xfId="0" applyNumberFormat="1" applyFont="1" applyFill="1" applyBorder="1" applyAlignment="1" applyProtection="1">
      <alignment horizontal="center" vertical="center" wrapText="1"/>
    </xf>
    <xf numFmtId="0" fontId="30" fillId="12" borderId="49" xfId="0" applyNumberFormat="1" applyFont="1" applyFill="1" applyBorder="1" applyAlignment="1" applyProtection="1">
      <alignment horizontal="center" vertical="center" wrapText="1"/>
    </xf>
    <xf numFmtId="0" fontId="30" fillId="12" borderId="86" xfId="0" applyNumberFormat="1" applyFont="1" applyFill="1" applyBorder="1" applyAlignment="1" applyProtection="1">
      <alignment horizontal="center" vertical="center" wrapText="1"/>
    </xf>
    <xf numFmtId="0" fontId="30" fillId="12" borderId="16" xfId="0" applyNumberFormat="1" applyFont="1" applyFill="1" applyBorder="1" applyAlignment="1" applyProtection="1">
      <alignment horizontal="center" vertical="center" wrapText="1"/>
    </xf>
    <xf numFmtId="0" fontId="37" fillId="12" borderId="59" xfId="0" applyNumberFormat="1" applyFont="1" applyFill="1" applyBorder="1" applyAlignment="1" applyProtection="1">
      <alignment horizontal="center" vertical="center" wrapText="1"/>
    </xf>
    <xf numFmtId="0" fontId="37" fillId="12" borderId="68" xfId="0" applyNumberFormat="1" applyFont="1" applyFill="1" applyBorder="1" applyAlignment="1" applyProtection="1">
      <alignment horizontal="center" vertical="center" wrapText="1"/>
    </xf>
    <xf numFmtId="0" fontId="36" fillId="12" borderId="29" xfId="0" applyNumberFormat="1" applyFont="1" applyFill="1" applyBorder="1" applyAlignment="1" applyProtection="1">
      <alignment horizontal="center" vertical="center"/>
    </xf>
    <xf numFmtId="0" fontId="36" fillId="12" borderId="56" xfId="0" applyNumberFormat="1" applyFont="1" applyFill="1" applyBorder="1" applyAlignment="1" applyProtection="1">
      <alignment horizontal="center" vertical="center"/>
    </xf>
    <xf numFmtId="0" fontId="36" fillId="12" borderId="45" xfId="0" applyNumberFormat="1" applyFont="1" applyFill="1" applyBorder="1" applyAlignment="1" applyProtection="1">
      <alignment horizontal="center" vertical="center"/>
    </xf>
    <xf numFmtId="0" fontId="37" fillId="12" borderId="63" xfId="0" applyNumberFormat="1" applyFont="1" applyFill="1" applyBorder="1" applyAlignment="1" applyProtection="1">
      <alignment horizontal="center" vertical="center" wrapText="1"/>
    </xf>
    <xf numFmtId="0" fontId="37" fillId="12" borderId="76" xfId="0" applyNumberFormat="1" applyFont="1" applyFill="1" applyBorder="1" applyAlignment="1" applyProtection="1">
      <alignment horizontal="center" vertical="center" wrapText="1"/>
    </xf>
    <xf numFmtId="2" fontId="41" fillId="21" borderId="56" xfId="0" applyNumberFormat="1" applyFont="1" applyFill="1" applyBorder="1" applyAlignment="1" applyProtection="1">
      <alignment horizontal="center" vertical="center"/>
    </xf>
    <xf numFmtId="2" fontId="41" fillId="21" borderId="0" xfId="0" applyNumberFormat="1" applyFont="1" applyFill="1" applyBorder="1" applyAlignment="1" applyProtection="1">
      <alignment horizontal="center" vertical="center"/>
    </xf>
    <xf numFmtId="2" fontId="41" fillId="21" borderId="12" xfId="0" applyNumberFormat="1" applyFont="1" applyFill="1" applyBorder="1" applyAlignment="1" applyProtection="1">
      <alignment horizontal="center" vertical="center"/>
    </xf>
    <xf numFmtId="0" fontId="37" fillId="12" borderId="9" xfId="0" applyNumberFormat="1" applyFont="1" applyFill="1" applyBorder="1" applyAlignment="1" applyProtection="1">
      <alignment horizontal="center" vertical="center" wrapText="1"/>
    </xf>
    <xf numFmtId="0" fontId="37" fillId="12" borderId="37" xfId="0" applyNumberFormat="1" applyFont="1" applyFill="1" applyBorder="1" applyAlignment="1" applyProtection="1">
      <alignment horizontal="center" vertical="center" wrapText="1"/>
    </xf>
    <xf numFmtId="172" fontId="30" fillId="12" borderId="48" xfId="0" applyFont="1" applyFill="1" applyBorder="1" applyAlignment="1" applyProtection="1">
      <alignment horizontal="center" vertical="center" wrapText="1"/>
    </xf>
    <xf numFmtId="172" fontId="30" fillId="12" borderId="61" xfId="0" applyFont="1" applyFill="1" applyBorder="1" applyAlignment="1" applyProtection="1">
      <alignment horizontal="center" vertical="center" wrapText="1"/>
    </xf>
    <xf numFmtId="172" fontId="30" fillId="12" borderId="18" xfId="0" applyFont="1" applyFill="1" applyBorder="1" applyAlignment="1" applyProtection="1">
      <alignment horizontal="center" vertical="center" wrapText="1"/>
    </xf>
    <xf numFmtId="0" fontId="37" fillId="12" borderId="8" xfId="0" applyNumberFormat="1" applyFont="1" applyFill="1" applyBorder="1" applyAlignment="1" applyProtection="1">
      <alignment horizontal="center" vertical="center" wrapText="1"/>
    </xf>
    <xf numFmtId="0" fontId="36" fillId="12" borderId="19" xfId="0" applyNumberFormat="1" applyFont="1" applyFill="1" applyBorder="1" applyAlignment="1" applyProtection="1">
      <alignment horizontal="center" vertical="center"/>
    </xf>
    <xf numFmtId="0" fontId="36" fillId="12" borderId="86" xfId="0" applyNumberFormat="1" applyFont="1" applyFill="1" applyBorder="1" applyAlignment="1" applyProtection="1">
      <alignment horizontal="center" vertical="center"/>
    </xf>
    <xf numFmtId="0" fontId="36" fillId="12" borderId="16" xfId="0" applyNumberFormat="1" applyFont="1" applyFill="1" applyBorder="1" applyAlignment="1" applyProtection="1">
      <alignment horizontal="center" vertical="center"/>
    </xf>
    <xf numFmtId="2" fontId="41" fillId="21" borderId="79" xfId="0" applyNumberFormat="1" applyFont="1" applyFill="1" applyBorder="1" applyAlignment="1" applyProtection="1">
      <alignment horizontal="center" vertical="center"/>
    </xf>
    <xf numFmtId="2" fontId="41" fillId="21" borderId="21" xfId="0" applyNumberFormat="1" applyFont="1" applyFill="1" applyBorder="1" applyAlignment="1" applyProtection="1">
      <alignment horizontal="center" vertical="center"/>
    </xf>
    <xf numFmtId="2" fontId="41" fillId="21" borderId="83" xfId="0" applyNumberFormat="1" applyFont="1" applyFill="1" applyBorder="1" applyAlignment="1" applyProtection="1">
      <alignment horizontal="center" vertical="center"/>
    </xf>
    <xf numFmtId="2" fontId="41" fillId="21" borderId="29" xfId="0" applyNumberFormat="1" applyFont="1" applyFill="1" applyBorder="1" applyAlignment="1" applyProtection="1">
      <alignment horizontal="center" vertical="center"/>
    </xf>
    <xf numFmtId="2" fontId="41" fillId="21" borderId="66" xfId="0" applyNumberFormat="1" applyFont="1" applyFill="1" applyBorder="1" applyAlignment="1" applyProtection="1">
      <alignment horizontal="center" vertical="center"/>
    </xf>
    <xf numFmtId="2" fontId="41" fillId="21" borderId="67" xfId="0" applyNumberFormat="1" applyFont="1" applyFill="1" applyBorder="1" applyAlignment="1" applyProtection="1">
      <alignment horizontal="center" vertical="center"/>
    </xf>
    <xf numFmtId="2" fontId="37" fillId="21" borderId="56" xfId="0" applyNumberFormat="1" applyFont="1" applyFill="1" applyBorder="1" applyAlignment="1" applyProtection="1">
      <alignment horizontal="center" vertical="center" wrapText="1"/>
    </xf>
    <xf numFmtId="2" fontId="37" fillId="21" borderId="0" xfId="0" applyNumberFormat="1" applyFont="1" applyFill="1" applyBorder="1" applyAlignment="1" applyProtection="1">
      <alignment horizontal="center" vertical="center" wrapText="1"/>
    </xf>
    <xf numFmtId="2" fontId="37" fillId="21" borderId="12" xfId="0" applyNumberFormat="1" applyFont="1" applyFill="1" applyBorder="1" applyAlignment="1" applyProtection="1">
      <alignment horizontal="center" vertical="center" wrapText="1"/>
    </xf>
    <xf numFmtId="2" fontId="41" fillId="21" borderId="78" xfId="0" applyNumberFormat="1" applyFont="1" applyFill="1" applyBorder="1" applyAlignment="1" applyProtection="1">
      <alignment horizontal="center" vertical="center"/>
    </xf>
    <xf numFmtId="2" fontId="41" fillId="21" borderId="80" xfId="0" applyNumberFormat="1" applyFont="1" applyFill="1" applyBorder="1" applyAlignment="1" applyProtection="1">
      <alignment horizontal="center" vertical="center"/>
    </xf>
    <xf numFmtId="2" fontId="41" fillId="21" borderId="82" xfId="0" applyNumberFormat="1" applyFont="1" applyFill="1" applyBorder="1" applyAlignment="1" applyProtection="1">
      <alignment horizontal="center" vertical="center"/>
    </xf>
    <xf numFmtId="0" fontId="87" fillId="23" borderId="123" xfId="222" applyFont="1" applyFill="1" applyBorder="1"/>
    <xf numFmtId="0" fontId="43" fillId="23" borderId="123" xfId="222" applyFont="1" applyFill="1" applyBorder="1"/>
    <xf numFmtId="0" fontId="43" fillId="23" borderId="131" xfId="222" applyFont="1" applyFill="1" applyBorder="1"/>
    <xf numFmtId="0" fontId="82" fillId="0" borderId="0" xfId="221" applyFont="1" applyBorder="1"/>
    <xf numFmtId="0" fontId="83" fillId="0" borderId="0" xfId="205" applyFont="1"/>
    <xf numFmtId="0" fontId="88" fillId="23" borderId="102" xfId="221" applyFont="1" applyFill="1" applyBorder="1"/>
    <xf numFmtId="0" fontId="43" fillId="23" borderId="122" xfId="222" applyFont="1" applyFill="1" applyBorder="1"/>
    <xf numFmtId="0" fontId="43" fillId="23" borderId="123" xfId="222" applyFont="1" applyFill="1" applyBorder="1" applyAlignment="1">
      <alignment horizontal="left"/>
    </xf>
    <xf numFmtId="0" fontId="22" fillId="0" borderId="111" xfId="223" applyFont="1" applyBorder="1"/>
    <xf numFmtId="181" fontId="0" fillId="0" borderId="111" xfId="349" applyNumberFormat="1" applyFont="1" applyBorder="1"/>
    <xf numFmtId="0" fontId="43" fillId="23" borderId="124" xfId="222" applyFont="1" applyFill="1" applyBorder="1"/>
    <xf numFmtId="0" fontId="43" fillId="23" borderId="125" xfId="222" applyFont="1" applyFill="1" applyBorder="1"/>
    <xf numFmtId="0" fontId="43" fillId="23" borderId="126" xfId="222" applyFont="1" applyFill="1" applyBorder="1"/>
    <xf numFmtId="0" fontId="22" fillId="0" borderId="0" xfId="223" applyFont="1"/>
    <xf numFmtId="181" fontId="0" fillId="0" borderId="0" xfId="349" applyNumberFormat="1" applyFont="1"/>
    <xf numFmtId="181" fontId="22" fillId="0" borderId="0" xfId="349" applyNumberFormat="1" applyFont="1"/>
    <xf numFmtId="181" fontId="22" fillId="0" borderId="111" xfId="349" applyNumberFormat="1" applyFont="1" applyBorder="1"/>
    <xf numFmtId="0" fontId="43" fillId="23" borderId="127" xfId="223" applyFont="1" applyFill="1" applyBorder="1"/>
    <xf numFmtId="0" fontId="43" fillId="23" borderId="117" xfId="223" applyFont="1" applyFill="1" applyBorder="1"/>
    <xf numFmtId="0" fontId="43" fillId="23" borderId="128" xfId="223" applyFont="1" applyFill="1" applyBorder="1"/>
    <xf numFmtId="0" fontId="43" fillId="23" borderId="124" xfId="223" applyFont="1" applyFill="1" applyBorder="1"/>
    <xf numFmtId="0" fontId="43" fillId="23" borderId="125" xfId="223" applyFont="1" applyFill="1" applyBorder="1"/>
    <xf numFmtId="0" fontId="43" fillId="23" borderId="126" xfId="223" applyFont="1" applyFill="1" applyBorder="1"/>
    <xf numFmtId="0" fontId="88" fillId="23" borderId="21" xfId="221" applyFont="1" applyFill="1" applyBorder="1"/>
    <xf numFmtId="0" fontId="43" fillId="23" borderId="125" xfId="39645" applyNumberFormat="1" applyFont="1" applyFill="1" applyBorder="1" applyAlignment="1">
      <alignment horizontal="left"/>
    </xf>
    <xf numFmtId="0" fontId="43" fillId="23" borderId="125" xfId="222" applyFont="1" applyFill="1" applyBorder="1" applyAlignment="1">
      <alignment horizontal="left"/>
    </xf>
    <xf numFmtId="0" fontId="4" fillId="0" borderId="0" xfId="218" applyNumberFormat="1"/>
    <xf numFmtId="3" fontId="22" fillId="0" borderId="111" xfId="223" applyNumberFormat="1" applyFont="1" applyBorder="1"/>
    <xf numFmtId="0" fontId="79" fillId="0" borderId="0" xfId="223" applyFont="1"/>
    <xf numFmtId="0" fontId="22" fillId="23" borderId="52" xfId="223" applyFont="1" applyFill="1" applyBorder="1"/>
    <xf numFmtId="0" fontId="3" fillId="0" borderId="0" xfId="223"/>
    <xf numFmtId="0" fontId="22" fillId="0" borderId="222" xfId="223" applyFont="1" applyBorder="1"/>
    <xf numFmtId="181" fontId="0" fillId="0" borderId="222" xfId="349" applyNumberFormat="1" applyFont="1" applyBorder="1"/>
    <xf numFmtId="0" fontId="22" fillId="23" borderId="0" xfId="0" applyNumberFormat="1" applyFont="1" applyFill="1"/>
    <xf numFmtId="0" fontId="43" fillId="23" borderId="0" xfId="0" applyNumberFormat="1" applyFont="1" applyFill="1"/>
    <xf numFmtId="0" fontId="0" fillId="0" borderId="222" xfId="0" applyNumberFormat="1" applyBorder="1"/>
  </cellXfs>
  <cellStyles count="39646">
    <cellStyle name="20% - Accent1" xfId="173" builtinId="30" customBuiltin="1"/>
    <cellStyle name="20% - Accent1 2" xfId="208" xr:uid="{00000000-0005-0000-0000-000001000000}"/>
    <cellStyle name="20% - Accent2" xfId="177" builtinId="34" customBuiltin="1"/>
    <cellStyle name="20% - Accent3" xfId="181" builtinId="38" customBuiltin="1"/>
    <cellStyle name="20% - Accent4" xfId="185" builtinId="42" customBuiltin="1"/>
    <cellStyle name="20% - Accent5" xfId="189" builtinId="46" customBuiltin="1"/>
    <cellStyle name="20% - Accent6" xfId="193" builtinId="50" customBuiltin="1"/>
    <cellStyle name="2x indented GHG Textfiels" xfId="224" xr:uid="{00000000-0005-0000-0000-000007000000}"/>
    <cellStyle name="2x indented GHG Textfiels 10" xfId="584" xr:uid="{00000000-0005-0000-0000-000007000000}"/>
    <cellStyle name="2x indented GHG Textfiels 10 2" xfId="5370" xr:uid="{00000000-0005-0000-0000-000007000000}"/>
    <cellStyle name="2x indented GHG Textfiels 10 2 2" xfId="25666" xr:uid="{00000000-0005-0000-0000-000007000000}"/>
    <cellStyle name="2x indented GHG Textfiels 10 2 3" xfId="21081" xr:uid="{00000000-0005-0000-0000-000007000000}"/>
    <cellStyle name="2x indented GHG Textfiels 10 2 4" xfId="36744" xr:uid="{00000000-0005-0000-0000-000007000000}"/>
    <cellStyle name="2x indented GHG Textfiels 10 3" xfId="16601" xr:uid="{00000000-0005-0000-0000-000007000000}"/>
    <cellStyle name="2x indented GHG Textfiels 10 4" xfId="13909" xr:uid="{00000000-0005-0000-0000-000007000000}"/>
    <cellStyle name="2x indented GHG Textfiels 10 5" xfId="31136" xr:uid="{00000000-0005-0000-0000-000007000000}"/>
    <cellStyle name="2x indented GHG Textfiels 11" xfId="5131" xr:uid="{00000000-0005-0000-0000-000007000000}"/>
    <cellStyle name="2x indented GHG Textfiels 11 2" xfId="20844" xr:uid="{00000000-0005-0000-0000-000007000000}"/>
    <cellStyle name="2x indented GHG Textfiels 11 2 2" xfId="25430" xr:uid="{00000000-0005-0000-0000-000007000000}"/>
    <cellStyle name="2x indented GHG Textfiels 11 2 3" xfId="36600" xr:uid="{00000000-0005-0000-0000-000007000000}"/>
    <cellStyle name="2x indented GHG Textfiels 11 3" xfId="16464" xr:uid="{00000000-0005-0000-0000-000007000000}"/>
    <cellStyle name="2x indented GHG Textfiels 11 4" xfId="10349" xr:uid="{00000000-0005-0000-0000-000007000000}"/>
    <cellStyle name="2x indented GHG Textfiels 11 5" xfId="30912" xr:uid="{00000000-0005-0000-0000-000007000000}"/>
    <cellStyle name="2x indented GHG Textfiels 12" xfId="3614" xr:uid="{00000000-0005-0000-0000-000007000000}"/>
    <cellStyle name="2x indented GHG Textfiels 12 2" xfId="16381" xr:uid="{00000000-0005-0000-0000-000007000000}"/>
    <cellStyle name="2x indented GHG Textfiels 12 3" xfId="19433" xr:uid="{00000000-0005-0000-0000-000007000000}"/>
    <cellStyle name="2x indented GHG Textfiels 12 4" xfId="35193" xr:uid="{00000000-0005-0000-0000-000007000000}"/>
    <cellStyle name="2x indented GHG Textfiels 13" xfId="15760" xr:uid="{00000000-0005-0000-0000-000007000000}"/>
    <cellStyle name="2x indented GHG Textfiels 14" xfId="11842" xr:uid="{00000000-0005-0000-0000-000007000000}"/>
    <cellStyle name="2x indented GHG Textfiels 15" xfId="10109" xr:uid="{00000000-0005-0000-0000-000007000000}"/>
    <cellStyle name="2x indented GHG Textfiels 2" xfId="392" xr:uid="{00000000-0005-0000-0000-000007000000}"/>
    <cellStyle name="2x indented GHG Textfiels 2 10" xfId="5228" xr:uid="{00000000-0005-0000-0000-000007000000}"/>
    <cellStyle name="2x indented GHG Textfiels 2 10 2" xfId="20941" xr:uid="{00000000-0005-0000-0000-000007000000}"/>
    <cellStyle name="2x indented GHG Textfiels 2 10 2 2" xfId="25526" xr:uid="{00000000-0005-0000-0000-000007000000}"/>
    <cellStyle name="2x indented GHG Textfiels 2 10 2 3" xfId="36668" xr:uid="{00000000-0005-0000-0000-000007000000}"/>
    <cellStyle name="2x indented GHG Textfiels 2 10 3" xfId="21292" xr:uid="{00000000-0005-0000-0000-000007000000}"/>
    <cellStyle name="2x indented GHG Textfiels 2 10 4" xfId="9517" xr:uid="{00000000-0005-0000-0000-000007000000}"/>
    <cellStyle name="2x indented GHG Textfiels 2 10 5" xfId="30995" xr:uid="{00000000-0005-0000-0000-000007000000}"/>
    <cellStyle name="2x indented GHG Textfiels 2 11" xfId="7990" xr:uid="{00000000-0005-0000-0000-000007000000}"/>
    <cellStyle name="2x indented GHG Textfiels 2 11 2" xfId="28283" xr:uid="{00000000-0005-0000-0000-000007000000}"/>
    <cellStyle name="2x indented GHG Textfiels 2 11 3" xfId="9361" xr:uid="{00000000-0005-0000-0000-000007000000}"/>
    <cellStyle name="2x indented GHG Textfiels 2 11 4" xfId="33755" xr:uid="{00000000-0005-0000-0000-000007000000}"/>
    <cellStyle name="2x indented GHG Textfiels 2 12" xfId="3745" xr:uid="{00000000-0005-0000-0000-000007000000}"/>
    <cellStyle name="2x indented GHG Textfiels 2 12 2" xfId="21772" xr:uid="{00000000-0005-0000-0000-000007000000}"/>
    <cellStyle name="2x indented GHG Textfiels 2 12 3" xfId="19539" xr:uid="{00000000-0005-0000-0000-000007000000}"/>
    <cellStyle name="2x indented GHG Textfiels 2 12 4" xfId="35298" xr:uid="{00000000-0005-0000-0000-000007000000}"/>
    <cellStyle name="2x indented GHG Textfiels 2 13" xfId="20926" xr:uid="{00000000-0005-0000-0000-000007000000}"/>
    <cellStyle name="2x indented GHG Textfiels 2 14" xfId="10162" xr:uid="{00000000-0005-0000-0000-000007000000}"/>
    <cellStyle name="2x indented GHG Textfiels 2 15" xfId="29572" xr:uid="{00000000-0005-0000-0000-000007000000}"/>
    <cellStyle name="2x indented GHG Textfiels 2 2" xfId="450" xr:uid="{00000000-0005-0000-0000-000007000000}"/>
    <cellStyle name="2x indented GHG Textfiels 2 2 10" xfId="16439" xr:uid="{00000000-0005-0000-0000-000007000000}"/>
    <cellStyle name="2x indented GHG Textfiels 2 2 11" xfId="9592" xr:uid="{00000000-0005-0000-0000-000007000000}"/>
    <cellStyle name="2x indented GHG Textfiels 2 2 12" xfId="29665" xr:uid="{00000000-0005-0000-0000-000007000000}"/>
    <cellStyle name="2x indented GHG Textfiels 2 2 2" xfId="550" xr:uid="{00000000-0005-0000-0000-000007000000}"/>
    <cellStyle name="2x indented GHG Textfiels 2 2 2 10" xfId="30387" xr:uid="{00000000-0005-0000-0000-000007000000}"/>
    <cellStyle name="2x indented GHG Textfiels 2 2 2 2" xfId="1796" xr:uid="{00000000-0005-0000-0000-000007000000}"/>
    <cellStyle name="2x indented GHG Textfiels 2 2 2 2 2" xfId="3035" xr:uid="{00000000-0005-0000-0000-000007000000}"/>
    <cellStyle name="2x indented GHG Textfiels 2 2 2 2 2 2" xfId="7693" xr:uid="{00000000-0005-0000-0000-000007000000}"/>
    <cellStyle name="2x indented GHG Textfiels 2 2 2 2 2 2 2" xfId="27989" xr:uid="{00000000-0005-0000-0000-000007000000}"/>
    <cellStyle name="2x indented GHG Textfiels 2 2 2 2 2 2 3" xfId="23399" xr:uid="{00000000-0005-0000-0000-000007000000}"/>
    <cellStyle name="2x indented GHG Textfiels 2 2 2 2 2 2 4" xfId="38142" xr:uid="{00000000-0005-0000-0000-000007000000}"/>
    <cellStyle name="2x indented GHG Textfiels 2 2 2 2 2 3" xfId="17468" xr:uid="{00000000-0005-0000-0000-000007000000}"/>
    <cellStyle name="2x indented GHG Textfiels 2 2 2 2 2 4" xfId="13739" xr:uid="{00000000-0005-0000-0000-000007000000}"/>
    <cellStyle name="2x indented GHG Textfiels 2 2 2 2 2 5" xfId="33459" xr:uid="{00000000-0005-0000-0000-000007000000}"/>
    <cellStyle name="2x indented GHG Textfiels 2 2 2 2 3" xfId="9105" xr:uid="{00000000-0005-0000-0000-000007000000}"/>
    <cellStyle name="2x indented GHG Textfiels 2 2 2 2 3 2" xfId="24756" xr:uid="{00000000-0005-0000-0000-000007000000}"/>
    <cellStyle name="2x indented GHG Textfiels 2 2 2 2 3 2 2" xfId="29343" xr:uid="{00000000-0005-0000-0000-000007000000}"/>
    <cellStyle name="2x indented GHG Textfiels 2 2 2 2 3 2 3" xfId="39448" xr:uid="{00000000-0005-0000-0000-000007000000}"/>
    <cellStyle name="2x indented GHG Textfiels 2 2 2 2 3 3" xfId="17586" xr:uid="{00000000-0005-0000-0000-000007000000}"/>
    <cellStyle name="2x indented GHG Textfiels 2 2 2 2 3 4" xfId="10861" xr:uid="{00000000-0005-0000-0000-000007000000}"/>
    <cellStyle name="2x indented GHG Textfiels 2 2 2 2 3 5" xfId="34870" xr:uid="{00000000-0005-0000-0000-000007000000}"/>
    <cellStyle name="2x indented GHG Textfiels 2 2 2 2 4" xfId="6464" xr:uid="{00000000-0005-0000-0000-000007000000}"/>
    <cellStyle name="2x indented GHG Textfiels 2 2 2 2 4 2" xfId="26760" xr:uid="{00000000-0005-0000-0000-000007000000}"/>
    <cellStyle name="2x indented GHG Textfiels 2 2 2 2 4 3" xfId="11585" xr:uid="{00000000-0005-0000-0000-000007000000}"/>
    <cellStyle name="2x indented GHG Textfiels 2 2 2 2 4 4" xfId="32230" xr:uid="{00000000-0005-0000-0000-000007000000}"/>
    <cellStyle name="2x indented GHG Textfiels 2 2 2 2 5" xfId="4884" xr:uid="{00000000-0005-0000-0000-000007000000}"/>
    <cellStyle name="2x indented GHG Textfiels 2 2 2 2 5 2" xfId="25194" xr:uid="{00000000-0005-0000-0000-000007000000}"/>
    <cellStyle name="2x indented GHG Textfiels 2 2 2 2 5 3" xfId="20608" xr:uid="{00000000-0005-0000-0000-000007000000}"/>
    <cellStyle name="2x indented GHG Textfiels 2 2 2 2 5 4" xfId="36364" xr:uid="{00000000-0005-0000-0000-000007000000}"/>
    <cellStyle name="2x indented GHG Textfiels 2 2 2 2 6" xfId="21726" xr:uid="{00000000-0005-0000-0000-000007000000}"/>
    <cellStyle name="2x indented GHG Textfiels 2 2 2 2 7" xfId="13200" xr:uid="{00000000-0005-0000-0000-000007000000}"/>
    <cellStyle name="2x indented GHG Textfiels 2 2 2 2 8" xfId="30704" xr:uid="{00000000-0005-0000-0000-000007000000}"/>
    <cellStyle name="2x indented GHG Textfiels 2 2 2 3" xfId="1476" xr:uid="{00000000-0005-0000-0000-000007000000}"/>
    <cellStyle name="2x indented GHG Textfiels 2 2 2 3 2" xfId="6174" xr:uid="{00000000-0005-0000-0000-000007000000}"/>
    <cellStyle name="2x indented GHG Textfiels 2 2 2 3 2 2" xfId="26470" xr:uid="{00000000-0005-0000-0000-000007000000}"/>
    <cellStyle name="2x indented GHG Textfiels 2 2 2 3 2 3" xfId="21882" xr:uid="{00000000-0005-0000-0000-000007000000}"/>
    <cellStyle name="2x indented GHG Textfiels 2 2 2 3 2 4" xfId="37101" xr:uid="{00000000-0005-0000-0000-000007000000}"/>
    <cellStyle name="2x indented GHG Textfiels 2 2 2 3 3" xfId="15896" xr:uid="{00000000-0005-0000-0000-000007000000}"/>
    <cellStyle name="2x indented GHG Textfiels 2 2 2 3 4" xfId="14653" xr:uid="{00000000-0005-0000-0000-000007000000}"/>
    <cellStyle name="2x indented GHG Textfiels 2 2 2 3 5" xfId="31940" xr:uid="{00000000-0005-0000-0000-000007000000}"/>
    <cellStyle name="2x indented GHG Textfiels 2 2 2 4" xfId="2716" xr:uid="{00000000-0005-0000-0000-000007000000}"/>
    <cellStyle name="2x indented GHG Textfiels 2 2 2 4 2" xfId="7374" xr:uid="{00000000-0005-0000-0000-000007000000}"/>
    <cellStyle name="2x indented GHG Textfiels 2 2 2 4 2 2" xfId="27670" xr:uid="{00000000-0005-0000-0000-000007000000}"/>
    <cellStyle name="2x indented GHG Textfiels 2 2 2 4 2 3" xfId="23080" xr:uid="{00000000-0005-0000-0000-000007000000}"/>
    <cellStyle name="2x indented GHG Textfiels 2 2 2 4 2 4" xfId="37846" xr:uid="{00000000-0005-0000-0000-000007000000}"/>
    <cellStyle name="2x indented GHG Textfiels 2 2 2 4 3" xfId="16965" xr:uid="{00000000-0005-0000-0000-000007000000}"/>
    <cellStyle name="2x indented GHG Textfiels 2 2 2 4 4" xfId="10101" xr:uid="{00000000-0005-0000-0000-000007000000}"/>
    <cellStyle name="2x indented GHG Textfiels 2 2 2 4 5" xfId="33140" xr:uid="{00000000-0005-0000-0000-000007000000}"/>
    <cellStyle name="2x indented GHG Textfiels 2 2 2 5" xfId="8788" xr:uid="{00000000-0005-0000-0000-000007000000}"/>
    <cellStyle name="2x indented GHG Textfiels 2 2 2 5 2" xfId="24456" xr:uid="{00000000-0005-0000-0000-000007000000}"/>
    <cellStyle name="2x indented GHG Textfiels 2 2 2 5 2 2" xfId="29044" xr:uid="{00000000-0005-0000-0000-000007000000}"/>
    <cellStyle name="2x indented GHG Textfiels 2 2 2 5 2 3" xfId="39149" xr:uid="{00000000-0005-0000-0000-000007000000}"/>
    <cellStyle name="2x indented GHG Textfiels 2 2 2 5 3" xfId="15844" xr:uid="{00000000-0005-0000-0000-000007000000}"/>
    <cellStyle name="2x indented GHG Textfiels 2 2 2 5 4" xfId="14608" xr:uid="{00000000-0005-0000-0000-000007000000}"/>
    <cellStyle name="2x indented GHG Textfiels 2 2 2 5 5" xfId="34553" xr:uid="{00000000-0005-0000-0000-000007000000}"/>
    <cellStyle name="2x indented GHG Textfiels 2 2 2 6" xfId="5337" xr:uid="{00000000-0005-0000-0000-000007000000}"/>
    <cellStyle name="2x indented GHG Textfiels 2 2 2 6 2" xfId="21048" xr:uid="{00000000-0005-0000-0000-000007000000}"/>
    <cellStyle name="2x indented GHG Textfiels 2 2 2 6 2 2" xfId="25633" xr:uid="{00000000-0005-0000-0000-000007000000}"/>
    <cellStyle name="2x indented GHG Textfiels 2 2 2 6 2 3" xfId="36727" xr:uid="{00000000-0005-0000-0000-000007000000}"/>
    <cellStyle name="2x indented GHG Textfiels 2 2 2 6 3" xfId="18597" xr:uid="{00000000-0005-0000-0000-000007000000}"/>
    <cellStyle name="2x indented GHG Textfiels 2 2 2 6 4" xfId="9953" xr:uid="{00000000-0005-0000-0000-000007000000}"/>
    <cellStyle name="2x indented GHG Textfiels 2 2 2 6 5" xfId="31103" xr:uid="{00000000-0005-0000-0000-000007000000}"/>
    <cellStyle name="2x indented GHG Textfiels 2 2 2 7" xfId="4566" xr:uid="{00000000-0005-0000-0000-000007000000}"/>
    <cellStyle name="2x indented GHG Textfiels 2 2 2 7 2" xfId="18083" xr:uid="{00000000-0005-0000-0000-000007000000}"/>
    <cellStyle name="2x indented GHG Textfiels 2 2 2 7 3" xfId="20309" xr:uid="{00000000-0005-0000-0000-000007000000}"/>
    <cellStyle name="2x indented GHG Textfiels 2 2 2 7 4" xfId="36067" xr:uid="{00000000-0005-0000-0000-000007000000}"/>
    <cellStyle name="2x indented GHG Textfiels 2 2 2 8" xfId="17661" xr:uid="{00000000-0005-0000-0000-000007000000}"/>
    <cellStyle name="2x indented GHG Textfiels 2 2 2 9" xfId="14454" xr:uid="{00000000-0005-0000-0000-000007000000}"/>
    <cellStyle name="2x indented GHG Textfiels 2 2 3" xfId="1393" xr:uid="{00000000-0005-0000-0000-000007000000}"/>
    <cellStyle name="2x indented GHG Textfiels 2 2 3 2" xfId="2633" xr:uid="{00000000-0005-0000-0000-000007000000}"/>
    <cellStyle name="2x indented GHG Textfiels 2 2 3 2 2" xfId="7291" xr:uid="{00000000-0005-0000-0000-000007000000}"/>
    <cellStyle name="2x indented GHG Textfiels 2 2 3 2 2 2" xfId="27587" xr:uid="{00000000-0005-0000-0000-000007000000}"/>
    <cellStyle name="2x indented GHG Textfiels 2 2 3 2 2 3" xfId="22997" xr:uid="{00000000-0005-0000-0000-000007000000}"/>
    <cellStyle name="2x indented GHG Textfiels 2 2 3 2 2 4" xfId="37773" xr:uid="{00000000-0005-0000-0000-000007000000}"/>
    <cellStyle name="2x indented GHG Textfiels 2 2 3 2 3" xfId="16428" xr:uid="{00000000-0005-0000-0000-000007000000}"/>
    <cellStyle name="2x indented GHG Textfiels 2 2 3 2 4" xfId="10465" xr:uid="{00000000-0005-0000-0000-000007000000}"/>
    <cellStyle name="2x indented GHG Textfiels 2 2 3 2 5" xfId="33057" xr:uid="{00000000-0005-0000-0000-000007000000}"/>
    <cellStyle name="2x indented GHG Textfiels 2 2 3 3" xfId="8707" xr:uid="{00000000-0005-0000-0000-000007000000}"/>
    <cellStyle name="2x indented GHG Textfiels 2 2 3 3 2" xfId="24380" xr:uid="{00000000-0005-0000-0000-000007000000}"/>
    <cellStyle name="2x indented GHG Textfiels 2 2 3 3 2 2" xfId="28969" xr:uid="{00000000-0005-0000-0000-000007000000}"/>
    <cellStyle name="2x indented GHG Textfiels 2 2 3 3 2 3" xfId="39074" xr:uid="{00000000-0005-0000-0000-000007000000}"/>
    <cellStyle name="2x indented GHG Textfiels 2 2 3 3 3" xfId="16821" xr:uid="{00000000-0005-0000-0000-000007000000}"/>
    <cellStyle name="2x indented GHG Textfiels 2 2 3 3 4" xfId="10478" xr:uid="{00000000-0005-0000-0000-000007000000}"/>
    <cellStyle name="2x indented GHG Textfiels 2 2 3 3 5" xfId="34472" xr:uid="{00000000-0005-0000-0000-000007000000}"/>
    <cellStyle name="2x indented GHG Textfiels 2 2 3 4" xfId="6106" xr:uid="{00000000-0005-0000-0000-000007000000}"/>
    <cellStyle name="2x indented GHG Textfiels 2 2 3 4 2" xfId="26402" xr:uid="{00000000-0005-0000-0000-000007000000}"/>
    <cellStyle name="2x indented GHG Textfiels 2 2 3 4 3" xfId="10579" xr:uid="{00000000-0005-0000-0000-000007000000}"/>
    <cellStyle name="2x indented GHG Textfiels 2 2 3 4 4" xfId="31872" xr:uid="{00000000-0005-0000-0000-000007000000}"/>
    <cellStyle name="2x indented GHG Textfiels 2 2 3 5" xfId="4485" xr:uid="{00000000-0005-0000-0000-000007000000}"/>
    <cellStyle name="2x indented GHG Textfiels 2 2 3 5 2" xfId="19029" xr:uid="{00000000-0005-0000-0000-000007000000}"/>
    <cellStyle name="2x indented GHG Textfiels 2 2 3 5 3" xfId="20234" xr:uid="{00000000-0005-0000-0000-000007000000}"/>
    <cellStyle name="2x indented GHG Textfiels 2 2 3 5 4" xfId="35992" xr:uid="{00000000-0005-0000-0000-000007000000}"/>
    <cellStyle name="2x indented GHG Textfiels 2 2 3 6" xfId="15935" xr:uid="{00000000-0005-0000-0000-000007000000}"/>
    <cellStyle name="2x indented GHG Textfiels 2 2 3 7" xfId="14655" xr:uid="{00000000-0005-0000-0000-000007000000}"/>
    <cellStyle name="2x indented GHG Textfiels 2 2 3 8" xfId="30306" xr:uid="{00000000-0005-0000-0000-000007000000}"/>
    <cellStyle name="2x indented GHG Textfiels 2 2 4" xfId="1178" xr:uid="{00000000-0005-0000-0000-000007000000}"/>
    <cellStyle name="2x indented GHG Textfiels 2 2 4 2" xfId="2419" xr:uid="{00000000-0005-0000-0000-000007000000}"/>
    <cellStyle name="2x indented GHG Textfiels 2 2 4 2 2" xfId="7077" xr:uid="{00000000-0005-0000-0000-000007000000}"/>
    <cellStyle name="2x indented GHG Textfiels 2 2 4 2 2 2" xfId="27373" xr:uid="{00000000-0005-0000-0000-000007000000}"/>
    <cellStyle name="2x indented GHG Textfiels 2 2 4 2 2 3" xfId="22783" xr:uid="{00000000-0005-0000-0000-000007000000}"/>
    <cellStyle name="2x indented GHG Textfiels 2 2 4 2 2 4" xfId="37566" xr:uid="{00000000-0005-0000-0000-000007000000}"/>
    <cellStyle name="2x indented GHG Textfiels 2 2 4 2 3" xfId="18954" xr:uid="{00000000-0005-0000-0000-000007000000}"/>
    <cellStyle name="2x indented GHG Textfiels 2 2 4 2 4" xfId="13128" xr:uid="{00000000-0005-0000-0000-000007000000}"/>
    <cellStyle name="2x indented GHG Textfiels 2 2 4 2 5" xfId="32843" xr:uid="{00000000-0005-0000-0000-000007000000}"/>
    <cellStyle name="2x indented GHG Textfiels 2 2 4 3" xfId="8500" xr:uid="{00000000-0005-0000-0000-000007000000}"/>
    <cellStyle name="2x indented GHG Textfiels 2 2 4 3 2" xfId="24189" xr:uid="{00000000-0005-0000-0000-000007000000}"/>
    <cellStyle name="2x indented GHG Textfiels 2 2 4 3 2 2" xfId="28778" xr:uid="{00000000-0005-0000-0000-000007000000}"/>
    <cellStyle name="2x indented GHG Textfiels 2 2 4 3 2 3" xfId="38883" xr:uid="{00000000-0005-0000-0000-000007000000}"/>
    <cellStyle name="2x indented GHG Textfiels 2 2 4 3 3" xfId="15256" xr:uid="{00000000-0005-0000-0000-000007000000}"/>
    <cellStyle name="2x indented GHG Textfiels 2 2 4 3 4" xfId="11522" xr:uid="{00000000-0005-0000-0000-000007000000}"/>
    <cellStyle name="2x indented GHG Textfiels 2 2 4 3 5" xfId="34265" xr:uid="{00000000-0005-0000-0000-000007000000}"/>
    <cellStyle name="2x indented GHG Textfiels 2 2 4 4" xfId="5913" xr:uid="{00000000-0005-0000-0000-000007000000}"/>
    <cellStyle name="2x indented GHG Textfiels 2 2 4 4 2" xfId="26209" xr:uid="{00000000-0005-0000-0000-000007000000}"/>
    <cellStyle name="2x indented GHG Textfiels 2 2 4 4 3" xfId="14531" xr:uid="{00000000-0005-0000-0000-000007000000}"/>
    <cellStyle name="2x indented GHG Textfiels 2 2 4 4 4" xfId="31679" xr:uid="{00000000-0005-0000-0000-000007000000}"/>
    <cellStyle name="2x indented GHG Textfiels 2 2 4 5" xfId="4277" xr:uid="{00000000-0005-0000-0000-000007000000}"/>
    <cellStyle name="2x indented GHG Textfiels 2 2 4 5 2" xfId="19365" xr:uid="{00000000-0005-0000-0000-000007000000}"/>
    <cellStyle name="2x indented GHG Textfiels 2 2 4 5 3" xfId="20044" xr:uid="{00000000-0005-0000-0000-000007000000}"/>
    <cellStyle name="2x indented GHG Textfiels 2 2 4 5 4" xfId="35802" xr:uid="{00000000-0005-0000-0000-000007000000}"/>
    <cellStyle name="2x indented GHG Textfiels 2 2 4 6" xfId="15049" xr:uid="{00000000-0005-0000-0000-000007000000}"/>
    <cellStyle name="2x indented GHG Textfiels 2 2 4 7" xfId="13756" xr:uid="{00000000-0005-0000-0000-000007000000}"/>
    <cellStyle name="2x indented GHG Textfiels 2 2 4 8" xfId="30099" xr:uid="{00000000-0005-0000-0000-000007000000}"/>
    <cellStyle name="2x indented GHG Textfiels 2 2 5" xfId="1215" xr:uid="{00000000-0005-0000-0000-000007000000}"/>
    <cellStyle name="2x indented GHG Textfiels 2 2 5 2" xfId="2456" xr:uid="{00000000-0005-0000-0000-000007000000}"/>
    <cellStyle name="2x indented GHG Textfiels 2 2 5 2 2" xfId="7114" xr:uid="{00000000-0005-0000-0000-000007000000}"/>
    <cellStyle name="2x indented GHG Textfiels 2 2 5 2 2 2" xfId="27410" xr:uid="{00000000-0005-0000-0000-000007000000}"/>
    <cellStyle name="2x indented GHG Textfiels 2 2 5 2 2 3" xfId="22820" xr:uid="{00000000-0005-0000-0000-000007000000}"/>
    <cellStyle name="2x indented GHG Textfiels 2 2 5 2 2 4" xfId="37602" xr:uid="{00000000-0005-0000-0000-000007000000}"/>
    <cellStyle name="2x indented GHG Textfiels 2 2 5 2 3" xfId="16939" xr:uid="{00000000-0005-0000-0000-000007000000}"/>
    <cellStyle name="2x indented GHG Textfiels 2 2 5 2 4" xfId="14733" xr:uid="{00000000-0005-0000-0000-000007000000}"/>
    <cellStyle name="2x indented GHG Textfiels 2 2 5 2 5" xfId="32880" xr:uid="{00000000-0005-0000-0000-000007000000}"/>
    <cellStyle name="2x indented GHG Textfiels 2 2 5 3" xfId="8534" xr:uid="{00000000-0005-0000-0000-000007000000}"/>
    <cellStyle name="2x indented GHG Textfiels 2 2 5 3 2" xfId="24219" xr:uid="{00000000-0005-0000-0000-000007000000}"/>
    <cellStyle name="2x indented GHG Textfiels 2 2 5 3 2 2" xfId="28808" xr:uid="{00000000-0005-0000-0000-000007000000}"/>
    <cellStyle name="2x indented GHG Textfiels 2 2 5 3 2 3" xfId="38913" xr:uid="{00000000-0005-0000-0000-000007000000}"/>
    <cellStyle name="2x indented GHG Textfiels 2 2 5 3 3" xfId="17627" xr:uid="{00000000-0005-0000-0000-000007000000}"/>
    <cellStyle name="2x indented GHG Textfiels 2 2 5 3 4" xfId="11112" xr:uid="{00000000-0005-0000-0000-000007000000}"/>
    <cellStyle name="2x indented GHG Textfiels 2 2 5 3 5" xfId="34299" xr:uid="{00000000-0005-0000-0000-000007000000}"/>
    <cellStyle name="2x indented GHG Textfiels 2 2 5 4" xfId="5946" xr:uid="{00000000-0005-0000-0000-000007000000}"/>
    <cellStyle name="2x indented GHG Textfiels 2 2 5 4 2" xfId="26242" xr:uid="{00000000-0005-0000-0000-000007000000}"/>
    <cellStyle name="2x indented GHG Textfiels 2 2 5 4 3" xfId="12221" xr:uid="{00000000-0005-0000-0000-000007000000}"/>
    <cellStyle name="2x indented GHG Textfiels 2 2 5 4 4" xfId="31712" xr:uid="{00000000-0005-0000-0000-000007000000}"/>
    <cellStyle name="2x indented GHG Textfiels 2 2 5 5" xfId="4311" xr:uid="{00000000-0005-0000-0000-000007000000}"/>
    <cellStyle name="2x indented GHG Textfiels 2 2 5 5 2" xfId="15521" xr:uid="{00000000-0005-0000-0000-000007000000}"/>
    <cellStyle name="2x indented GHG Textfiels 2 2 5 5 3" xfId="20074" xr:uid="{00000000-0005-0000-0000-000007000000}"/>
    <cellStyle name="2x indented GHG Textfiels 2 2 5 5 4" xfId="35832" xr:uid="{00000000-0005-0000-0000-000007000000}"/>
    <cellStyle name="2x indented GHG Textfiels 2 2 5 6" xfId="18530" xr:uid="{00000000-0005-0000-0000-000007000000}"/>
    <cellStyle name="2x indented GHG Textfiels 2 2 5 7" xfId="14281" xr:uid="{00000000-0005-0000-0000-000007000000}"/>
    <cellStyle name="2x indented GHG Textfiels 2 2 5 8" xfId="30133" xr:uid="{00000000-0005-0000-0000-000007000000}"/>
    <cellStyle name="2x indented GHG Textfiels 2 2 6" xfId="854" xr:uid="{00000000-0005-0000-0000-000007000000}"/>
    <cellStyle name="2x indented GHG Textfiels 2 2 6 2" xfId="3329" xr:uid="{00000000-0005-0000-0000-000007000000}"/>
    <cellStyle name="2x indented GHG Textfiels 2 2 6 2 2" xfId="8181" xr:uid="{00000000-0005-0000-0000-000007000000}"/>
    <cellStyle name="2x indented GHG Textfiels 2 2 6 2 2 2" xfId="28470" xr:uid="{00000000-0005-0000-0000-000007000000}"/>
    <cellStyle name="2x indented GHG Textfiels 2 2 6 2 2 3" xfId="23881" xr:uid="{00000000-0005-0000-0000-000007000000}"/>
    <cellStyle name="2x indented GHG Textfiels 2 2 6 2 2 4" xfId="38575" xr:uid="{00000000-0005-0000-0000-000007000000}"/>
    <cellStyle name="2x indented GHG Textfiels 2 2 6 2 3" xfId="17026" xr:uid="{00000000-0005-0000-0000-000007000000}"/>
    <cellStyle name="2x indented GHG Textfiels 2 2 6 2 4" xfId="14152" xr:uid="{00000000-0005-0000-0000-000007000000}"/>
    <cellStyle name="2x indented GHG Textfiels 2 2 6 2 5" xfId="33946" xr:uid="{00000000-0005-0000-0000-000007000000}"/>
    <cellStyle name="2x indented GHG Textfiels 2 2 6 3" xfId="5603" xr:uid="{00000000-0005-0000-0000-000007000000}"/>
    <cellStyle name="2x indented GHG Textfiels 2 2 6 3 2" xfId="25899" xr:uid="{00000000-0005-0000-0000-000007000000}"/>
    <cellStyle name="2x indented GHG Textfiels 2 2 6 3 3" xfId="13073" xr:uid="{00000000-0005-0000-0000-000007000000}"/>
    <cellStyle name="2x indented GHG Textfiels 2 2 6 3 4" xfId="31369" xr:uid="{00000000-0005-0000-0000-000007000000}"/>
    <cellStyle name="2x indented GHG Textfiels 2 2 6 4" xfId="3956" xr:uid="{00000000-0005-0000-0000-000007000000}"/>
    <cellStyle name="2x indented GHG Textfiels 2 2 6 4 2" xfId="18791" xr:uid="{00000000-0005-0000-0000-000007000000}"/>
    <cellStyle name="2x indented GHG Textfiels 2 2 6 4 3" xfId="19742" xr:uid="{00000000-0005-0000-0000-000007000000}"/>
    <cellStyle name="2x indented GHG Textfiels 2 2 6 4 4" xfId="35500" xr:uid="{00000000-0005-0000-0000-000007000000}"/>
    <cellStyle name="2x indented GHG Textfiels 2 2 6 5" xfId="15220" xr:uid="{00000000-0005-0000-0000-000007000000}"/>
    <cellStyle name="2x indented GHG Textfiels 2 2 6 6" xfId="14525" xr:uid="{00000000-0005-0000-0000-000007000000}"/>
    <cellStyle name="2x indented GHG Textfiels 2 2 6 7" xfId="29780" xr:uid="{00000000-0005-0000-0000-000007000000}"/>
    <cellStyle name="2x indented GHG Textfiels 2 2 7" xfId="2098" xr:uid="{00000000-0005-0000-0000-000007000000}"/>
    <cellStyle name="2x indented GHG Textfiels 2 2 7 2" xfId="6756" xr:uid="{00000000-0005-0000-0000-000007000000}"/>
    <cellStyle name="2x indented GHG Textfiels 2 2 7 2 2" xfId="27052" xr:uid="{00000000-0005-0000-0000-000007000000}"/>
    <cellStyle name="2x indented GHG Textfiels 2 2 7 2 3" xfId="22462" xr:uid="{00000000-0005-0000-0000-000007000000}"/>
    <cellStyle name="2x indented GHG Textfiels 2 2 7 2 4" xfId="37247" xr:uid="{00000000-0005-0000-0000-000007000000}"/>
    <cellStyle name="2x indented GHG Textfiels 2 2 7 3" xfId="15884" xr:uid="{00000000-0005-0000-0000-000007000000}"/>
    <cellStyle name="2x indented GHG Textfiels 2 2 7 4" xfId="10176" xr:uid="{00000000-0005-0000-0000-000007000000}"/>
    <cellStyle name="2x indented GHG Textfiels 2 2 7 5" xfId="32522" xr:uid="{00000000-0005-0000-0000-000007000000}"/>
    <cellStyle name="2x indented GHG Textfiels 2 2 8" xfId="8066" xr:uid="{00000000-0005-0000-0000-000007000000}"/>
    <cellStyle name="2x indented GHG Textfiels 2 2 8 2" xfId="23768" xr:uid="{00000000-0005-0000-0000-000007000000}"/>
    <cellStyle name="2x indented GHG Textfiels 2 2 8 2 2" xfId="28357" xr:uid="{00000000-0005-0000-0000-000007000000}"/>
    <cellStyle name="2x indented GHG Textfiels 2 2 8 2 3" xfId="38462" xr:uid="{00000000-0005-0000-0000-000007000000}"/>
    <cellStyle name="2x indented GHG Textfiels 2 2 8 3" xfId="15895" xr:uid="{00000000-0005-0000-0000-000007000000}"/>
    <cellStyle name="2x indented GHG Textfiels 2 2 8 4" xfId="14717" xr:uid="{00000000-0005-0000-0000-000007000000}"/>
    <cellStyle name="2x indented GHG Textfiels 2 2 8 5" xfId="33831" xr:uid="{00000000-0005-0000-0000-000007000000}"/>
    <cellStyle name="2x indented GHG Textfiels 2 2 9" xfId="3841" xr:uid="{00000000-0005-0000-0000-000007000000}"/>
    <cellStyle name="2x indented GHG Textfiels 2 2 9 2" xfId="16604" xr:uid="{00000000-0005-0000-0000-000007000000}"/>
    <cellStyle name="2x indented GHG Textfiels 2 2 9 3" xfId="19630" xr:uid="{00000000-0005-0000-0000-000007000000}"/>
    <cellStyle name="2x indented GHG Textfiels 2 2 9 4" xfId="35388" xr:uid="{00000000-0005-0000-0000-000007000000}"/>
    <cellStyle name="2x indented GHG Textfiels 2 3" xfId="599" xr:uid="{00000000-0005-0000-0000-000007000000}"/>
    <cellStyle name="2x indented GHG Textfiels 2 3 10" xfId="11465" xr:uid="{00000000-0005-0000-0000-000007000000}"/>
    <cellStyle name="2x indented GHG Textfiels 2 3 11" xfId="29828" xr:uid="{00000000-0005-0000-0000-000007000000}"/>
    <cellStyle name="2x indented GHG Textfiels 2 3 2" xfId="1829" xr:uid="{00000000-0005-0000-0000-000007000000}"/>
    <cellStyle name="2x indented GHG Textfiels 2 3 2 2" xfId="3068" xr:uid="{00000000-0005-0000-0000-000007000000}"/>
    <cellStyle name="2x indented GHG Textfiels 2 3 2 2 2" xfId="7726" xr:uid="{00000000-0005-0000-0000-000007000000}"/>
    <cellStyle name="2x indented GHG Textfiels 2 3 2 2 2 2" xfId="28022" xr:uid="{00000000-0005-0000-0000-000007000000}"/>
    <cellStyle name="2x indented GHG Textfiels 2 3 2 2 2 3" xfId="23432" xr:uid="{00000000-0005-0000-0000-000007000000}"/>
    <cellStyle name="2x indented GHG Textfiels 2 3 2 2 2 4" xfId="38174" xr:uid="{00000000-0005-0000-0000-000007000000}"/>
    <cellStyle name="2x indented GHG Textfiels 2 3 2 2 3" xfId="18428" xr:uid="{00000000-0005-0000-0000-000007000000}"/>
    <cellStyle name="2x indented GHG Textfiels 2 3 2 2 4" xfId="14449" xr:uid="{00000000-0005-0000-0000-000007000000}"/>
    <cellStyle name="2x indented GHG Textfiels 2 3 2 2 5" xfId="33492" xr:uid="{00000000-0005-0000-0000-000007000000}"/>
    <cellStyle name="2x indented GHG Textfiels 2 3 2 3" xfId="9138" xr:uid="{00000000-0005-0000-0000-000007000000}"/>
    <cellStyle name="2x indented GHG Textfiels 2 3 2 3 2" xfId="24787" xr:uid="{00000000-0005-0000-0000-000007000000}"/>
    <cellStyle name="2x indented GHG Textfiels 2 3 2 3 2 2" xfId="29374" xr:uid="{00000000-0005-0000-0000-000007000000}"/>
    <cellStyle name="2x indented GHG Textfiels 2 3 2 3 2 3" xfId="39479" xr:uid="{00000000-0005-0000-0000-000007000000}"/>
    <cellStyle name="2x indented GHG Textfiels 2 3 2 3 3" xfId="15265" xr:uid="{00000000-0005-0000-0000-000007000000}"/>
    <cellStyle name="2x indented GHG Textfiels 2 3 2 3 4" xfId="10096" xr:uid="{00000000-0005-0000-0000-000007000000}"/>
    <cellStyle name="2x indented GHG Textfiels 2 3 2 3 5" xfId="34903" xr:uid="{00000000-0005-0000-0000-000007000000}"/>
    <cellStyle name="2x indented GHG Textfiels 2 3 2 4" xfId="6495" xr:uid="{00000000-0005-0000-0000-000007000000}"/>
    <cellStyle name="2x indented GHG Textfiels 2 3 2 4 2" xfId="26791" xr:uid="{00000000-0005-0000-0000-000007000000}"/>
    <cellStyle name="2x indented GHG Textfiels 2 3 2 4 3" xfId="14239" xr:uid="{00000000-0005-0000-0000-000007000000}"/>
    <cellStyle name="2x indented GHG Textfiels 2 3 2 4 4" xfId="32261" xr:uid="{00000000-0005-0000-0000-000007000000}"/>
    <cellStyle name="2x indented GHG Textfiels 2 3 2 5" xfId="4917" xr:uid="{00000000-0005-0000-0000-000007000000}"/>
    <cellStyle name="2x indented GHG Textfiels 2 3 2 5 2" xfId="25225" xr:uid="{00000000-0005-0000-0000-000007000000}"/>
    <cellStyle name="2x indented GHG Textfiels 2 3 2 5 3" xfId="20639" xr:uid="{00000000-0005-0000-0000-000007000000}"/>
    <cellStyle name="2x indented GHG Textfiels 2 3 2 5 4" xfId="36395" xr:uid="{00000000-0005-0000-0000-000007000000}"/>
    <cellStyle name="2x indented GHG Textfiels 2 3 2 6" xfId="16489" xr:uid="{00000000-0005-0000-0000-000007000000}"/>
    <cellStyle name="2x indented GHG Textfiels 2 3 2 7" xfId="10372" xr:uid="{00000000-0005-0000-0000-000007000000}"/>
    <cellStyle name="2x indented GHG Textfiels 2 3 2 8" xfId="30737" xr:uid="{00000000-0005-0000-0000-000007000000}"/>
    <cellStyle name="2x indented GHG Textfiels 2 3 3" xfId="1277" xr:uid="{00000000-0005-0000-0000-000007000000}"/>
    <cellStyle name="2x indented GHG Textfiels 2 3 3 2" xfId="2518" xr:uid="{00000000-0005-0000-0000-000007000000}"/>
    <cellStyle name="2x indented GHG Textfiels 2 3 3 2 2" xfId="7176" xr:uid="{00000000-0005-0000-0000-000007000000}"/>
    <cellStyle name="2x indented GHG Textfiels 2 3 3 2 2 2" xfId="27472" xr:uid="{00000000-0005-0000-0000-000007000000}"/>
    <cellStyle name="2x indented GHG Textfiels 2 3 3 2 2 3" xfId="22882" xr:uid="{00000000-0005-0000-0000-000007000000}"/>
    <cellStyle name="2x indented GHG Textfiels 2 3 3 2 2 4" xfId="37662" xr:uid="{00000000-0005-0000-0000-000007000000}"/>
    <cellStyle name="2x indented GHG Textfiels 2 3 3 2 3" xfId="21533" xr:uid="{00000000-0005-0000-0000-000007000000}"/>
    <cellStyle name="2x indented GHG Textfiels 2 3 3 2 4" xfId="11180" xr:uid="{00000000-0005-0000-0000-000007000000}"/>
    <cellStyle name="2x indented GHG Textfiels 2 3 3 2 5" xfId="32942" xr:uid="{00000000-0005-0000-0000-000007000000}"/>
    <cellStyle name="2x indented GHG Textfiels 2 3 3 3" xfId="8596" xr:uid="{00000000-0005-0000-0000-000007000000}"/>
    <cellStyle name="2x indented GHG Textfiels 2 3 3 3 2" xfId="24276" xr:uid="{00000000-0005-0000-0000-000007000000}"/>
    <cellStyle name="2x indented GHG Textfiels 2 3 3 3 2 2" xfId="28865" xr:uid="{00000000-0005-0000-0000-000007000000}"/>
    <cellStyle name="2x indented GHG Textfiels 2 3 3 3 2 3" xfId="38970" xr:uid="{00000000-0005-0000-0000-000007000000}"/>
    <cellStyle name="2x indented GHG Textfiels 2 3 3 3 3" xfId="16486" xr:uid="{00000000-0005-0000-0000-000007000000}"/>
    <cellStyle name="2x indented GHG Textfiels 2 3 3 3 4" xfId="12944" xr:uid="{00000000-0005-0000-0000-000007000000}"/>
    <cellStyle name="2x indented GHG Textfiels 2 3 3 3 5" xfId="34361" xr:uid="{00000000-0005-0000-0000-000007000000}"/>
    <cellStyle name="2x indented GHG Textfiels 2 3 3 4" xfId="6002" xr:uid="{00000000-0005-0000-0000-000007000000}"/>
    <cellStyle name="2x indented GHG Textfiels 2 3 3 4 2" xfId="26298" xr:uid="{00000000-0005-0000-0000-000007000000}"/>
    <cellStyle name="2x indented GHG Textfiels 2 3 3 4 3" xfId="10139" xr:uid="{00000000-0005-0000-0000-000007000000}"/>
    <cellStyle name="2x indented GHG Textfiels 2 3 3 4 4" xfId="31768" xr:uid="{00000000-0005-0000-0000-000007000000}"/>
    <cellStyle name="2x indented GHG Textfiels 2 3 3 5" xfId="4373" xr:uid="{00000000-0005-0000-0000-000007000000}"/>
    <cellStyle name="2x indented GHG Textfiels 2 3 3 5 2" xfId="14948" xr:uid="{00000000-0005-0000-0000-000007000000}"/>
    <cellStyle name="2x indented GHG Textfiels 2 3 3 5 3" xfId="20131" xr:uid="{00000000-0005-0000-0000-000007000000}"/>
    <cellStyle name="2x indented GHG Textfiels 2 3 3 5 4" xfId="35889" xr:uid="{00000000-0005-0000-0000-000007000000}"/>
    <cellStyle name="2x indented GHG Textfiels 2 3 3 6" xfId="17322" xr:uid="{00000000-0005-0000-0000-000007000000}"/>
    <cellStyle name="2x indented GHG Textfiels 2 3 3 7" xfId="12330" xr:uid="{00000000-0005-0000-0000-000007000000}"/>
    <cellStyle name="2x indented GHG Textfiels 2 3 3 8" xfId="30195" xr:uid="{00000000-0005-0000-0000-000007000000}"/>
    <cellStyle name="2x indented GHG Textfiels 2 3 4" xfId="903" xr:uid="{00000000-0005-0000-0000-000007000000}"/>
    <cellStyle name="2x indented GHG Textfiels 2 3 4 2" xfId="5651" xr:uid="{00000000-0005-0000-0000-000007000000}"/>
    <cellStyle name="2x indented GHG Textfiels 2 3 4 2 2" xfId="25947" xr:uid="{00000000-0005-0000-0000-000007000000}"/>
    <cellStyle name="2x indented GHG Textfiels 2 3 4 2 3" xfId="21361" xr:uid="{00000000-0005-0000-0000-000007000000}"/>
    <cellStyle name="2x indented GHG Textfiels 2 3 4 2 4" xfId="36901" xr:uid="{00000000-0005-0000-0000-000007000000}"/>
    <cellStyle name="2x indented GHG Textfiels 2 3 4 3" xfId="16524" xr:uid="{00000000-0005-0000-0000-000007000000}"/>
    <cellStyle name="2x indented GHG Textfiels 2 3 4 4" xfId="13658" xr:uid="{00000000-0005-0000-0000-000007000000}"/>
    <cellStyle name="2x indented GHG Textfiels 2 3 4 5" xfId="31417" xr:uid="{00000000-0005-0000-0000-000007000000}"/>
    <cellStyle name="2x indented GHG Textfiels 2 3 5" xfId="2146" xr:uid="{00000000-0005-0000-0000-000007000000}"/>
    <cellStyle name="2x indented GHG Textfiels 2 3 5 2" xfId="6804" xr:uid="{00000000-0005-0000-0000-000007000000}"/>
    <cellStyle name="2x indented GHG Textfiels 2 3 5 2 2" xfId="27100" xr:uid="{00000000-0005-0000-0000-000007000000}"/>
    <cellStyle name="2x indented GHG Textfiels 2 3 5 2 3" xfId="22510" xr:uid="{00000000-0005-0000-0000-000007000000}"/>
    <cellStyle name="2x indented GHG Textfiels 2 3 5 2 4" xfId="37295" xr:uid="{00000000-0005-0000-0000-000007000000}"/>
    <cellStyle name="2x indented GHG Textfiels 2 3 5 3" xfId="22215" xr:uid="{00000000-0005-0000-0000-000007000000}"/>
    <cellStyle name="2x indented GHG Textfiels 2 3 5 4" xfId="9668" xr:uid="{00000000-0005-0000-0000-000007000000}"/>
    <cellStyle name="2x indented GHG Textfiels 2 3 5 5" xfId="32570" xr:uid="{00000000-0005-0000-0000-000007000000}"/>
    <cellStyle name="2x indented GHG Textfiels 2 3 6" xfId="8229" xr:uid="{00000000-0005-0000-0000-000007000000}"/>
    <cellStyle name="2x indented GHG Textfiels 2 3 6 2" xfId="23929" xr:uid="{00000000-0005-0000-0000-000007000000}"/>
    <cellStyle name="2x indented GHG Textfiels 2 3 6 2 2" xfId="28518" xr:uid="{00000000-0005-0000-0000-000007000000}"/>
    <cellStyle name="2x indented GHG Textfiels 2 3 6 2 3" xfId="38623" xr:uid="{00000000-0005-0000-0000-000007000000}"/>
    <cellStyle name="2x indented GHG Textfiels 2 3 6 3" xfId="19147" xr:uid="{00000000-0005-0000-0000-000007000000}"/>
    <cellStyle name="2x indented GHG Textfiels 2 3 6 4" xfId="12978" xr:uid="{00000000-0005-0000-0000-000007000000}"/>
    <cellStyle name="2x indented GHG Textfiels 2 3 6 5" xfId="33994" xr:uid="{00000000-0005-0000-0000-000007000000}"/>
    <cellStyle name="2x indented GHG Textfiels 2 3 7" xfId="5385" xr:uid="{00000000-0005-0000-0000-000007000000}"/>
    <cellStyle name="2x indented GHG Textfiels 2 3 7 2" xfId="21096" xr:uid="{00000000-0005-0000-0000-000007000000}"/>
    <cellStyle name="2x indented GHG Textfiels 2 3 7 2 2" xfId="25681" xr:uid="{00000000-0005-0000-0000-000007000000}"/>
    <cellStyle name="2x indented GHG Textfiels 2 3 7 2 3" xfId="36745" xr:uid="{00000000-0005-0000-0000-000007000000}"/>
    <cellStyle name="2x indented GHG Textfiels 2 3 7 3" xfId="16296" xr:uid="{00000000-0005-0000-0000-000007000000}"/>
    <cellStyle name="2x indented GHG Textfiels 2 3 7 4" xfId="11410" xr:uid="{00000000-0005-0000-0000-000007000000}"/>
    <cellStyle name="2x indented GHG Textfiels 2 3 7 5" xfId="31151" xr:uid="{00000000-0005-0000-0000-000007000000}"/>
    <cellStyle name="2x indented GHG Textfiels 2 3 8" xfId="4004" xr:uid="{00000000-0005-0000-0000-000007000000}"/>
    <cellStyle name="2x indented GHG Textfiels 2 3 8 2" xfId="17436" xr:uid="{00000000-0005-0000-0000-000007000000}"/>
    <cellStyle name="2x indented GHG Textfiels 2 3 8 3" xfId="19789" xr:uid="{00000000-0005-0000-0000-000007000000}"/>
    <cellStyle name="2x indented GHG Textfiels 2 3 8 4" xfId="35547" xr:uid="{00000000-0005-0000-0000-000007000000}"/>
    <cellStyle name="2x indented GHG Textfiels 2 3 9" xfId="14895" xr:uid="{00000000-0005-0000-0000-000007000000}"/>
    <cellStyle name="2x indented GHG Textfiels 2 4" xfId="663" xr:uid="{00000000-0005-0000-0000-000007000000}"/>
    <cellStyle name="2x indented GHG Textfiels 2 4 10" xfId="9998" xr:uid="{00000000-0005-0000-0000-000007000000}"/>
    <cellStyle name="2x indented GHG Textfiels 2 4 11" xfId="29892" xr:uid="{00000000-0005-0000-0000-000007000000}"/>
    <cellStyle name="2x indented GHG Textfiels 2 4 2" xfId="1893" xr:uid="{00000000-0005-0000-0000-000007000000}"/>
    <cellStyle name="2x indented GHG Textfiels 2 4 2 2" xfId="3132" xr:uid="{00000000-0005-0000-0000-000007000000}"/>
    <cellStyle name="2x indented GHG Textfiels 2 4 2 2 2" xfId="7790" xr:uid="{00000000-0005-0000-0000-000007000000}"/>
    <cellStyle name="2x indented GHG Textfiels 2 4 2 2 2 2" xfId="28086" xr:uid="{00000000-0005-0000-0000-000007000000}"/>
    <cellStyle name="2x indented GHG Textfiels 2 4 2 2 2 3" xfId="23496" xr:uid="{00000000-0005-0000-0000-000007000000}"/>
    <cellStyle name="2x indented GHG Textfiels 2 4 2 2 2 4" xfId="38238" xr:uid="{00000000-0005-0000-0000-000007000000}"/>
    <cellStyle name="2x indented GHG Textfiels 2 4 2 2 3" xfId="16637" xr:uid="{00000000-0005-0000-0000-000007000000}"/>
    <cellStyle name="2x indented GHG Textfiels 2 4 2 2 4" xfId="9881" xr:uid="{00000000-0005-0000-0000-000007000000}"/>
    <cellStyle name="2x indented GHG Textfiels 2 4 2 2 5" xfId="33556" xr:uid="{00000000-0005-0000-0000-000007000000}"/>
    <cellStyle name="2x indented GHG Textfiels 2 4 2 3" xfId="9202" xr:uid="{00000000-0005-0000-0000-000007000000}"/>
    <cellStyle name="2x indented GHG Textfiels 2 4 2 3 2" xfId="24847" xr:uid="{00000000-0005-0000-0000-000007000000}"/>
    <cellStyle name="2x indented GHG Textfiels 2 4 2 3 2 2" xfId="29434" xr:uid="{00000000-0005-0000-0000-000007000000}"/>
    <cellStyle name="2x indented GHG Textfiels 2 4 2 3 2 3" xfId="39539" xr:uid="{00000000-0005-0000-0000-000007000000}"/>
    <cellStyle name="2x indented GHG Textfiels 2 4 2 3 3" xfId="16899" xr:uid="{00000000-0005-0000-0000-000007000000}"/>
    <cellStyle name="2x indented GHG Textfiels 2 4 2 3 4" xfId="13126" xr:uid="{00000000-0005-0000-0000-000007000000}"/>
    <cellStyle name="2x indented GHG Textfiels 2 4 2 3 5" xfId="34967" xr:uid="{00000000-0005-0000-0000-000007000000}"/>
    <cellStyle name="2x indented GHG Textfiels 2 4 2 4" xfId="6555" xr:uid="{00000000-0005-0000-0000-000007000000}"/>
    <cellStyle name="2x indented GHG Textfiels 2 4 2 4 2" xfId="26851" xr:uid="{00000000-0005-0000-0000-000007000000}"/>
    <cellStyle name="2x indented GHG Textfiels 2 4 2 4 3" xfId="11705" xr:uid="{00000000-0005-0000-0000-000007000000}"/>
    <cellStyle name="2x indented GHG Textfiels 2 4 2 4 4" xfId="32321" xr:uid="{00000000-0005-0000-0000-000007000000}"/>
    <cellStyle name="2x indented GHG Textfiels 2 4 2 5" xfId="4981" xr:uid="{00000000-0005-0000-0000-000007000000}"/>
    <cellStyle name="2x indented GHG Textfiels 2 4 2 5 2" xfId="25285" xr:uid="{00000000-0005-0000-0000-000007000000}"/>
    <cellStyle name="2x indented GHG Textfiels 2 4 2 5 3" xfId="20699" xr:uid="{00000000-0005-0000-0000-000007000000}"/>
    <cellStyle name="2x indented GHG Textfiels 2 4 2 5 4" xfId="36455" xr:uid="{00000000-0005-0000-0000-000007000000}"/>
    <cellStyle name="2x indented GHG Textfiels 2 4 2 6" xfId="15625" xr:uid="{00000000-0005-0000-0000-000007000000}"/>
    <cellStyle name="2x indented GHG Textfiels 2 4 2 7" xfId="12690" xr:uid="{00000000-0005-0000-0000-000007000000}"/>
    <cellStyle name="2x indented GHG Textfiels 2 4 2 8" xfId="30801" xr:uid="{00000000-0005-0000-0000-000007000000}"/>
    <cellStyle name="2x indented GHG Textfiels 2 4 3" xfId="1575" xr:uid="{00000000-0005-0000-0000-000007000000}"/>
    <cellStyle name="2x indented GHG Textfiels 2 4 3 2" xfId="2815" xr:uid="{00000000-0005-0000-0000-000007000000}"/>
    <cellStyle name="2x indented GHG Textfiels 2 4 3 2 2" xfId="7473" xr:uid="{00000000-0005-0000-0000-000007000000}"/>
    <cellStyle name="2x indented GHG Textfiels 2 4 3 2 2 2" xfId="27769" xr:uid="{00000000-0005-0000-0000-000007000000}"/>
    <cellStyle name="2x indented GHG Textfiels 2 4 3 2 2 3" xfId="23179" xr:uid="{00000000-0005-0000-0000-000007000000}"/>
    <cellStyle name="2x indented GHG Textfiels 2 4 3 2 2 4" xfId="37945" xr:uid="{00000000-0005-0000-0000-000007000000}"/>
    <cellStyle name="2x indented GHG Textfiels 2 4 3 2 3" xfId="15665" xr:uid="{00000000-0005-0000-0000-000007000000}"/>
    <cellStyle name="2x indented GHG Textfiels 2 4 3 2 4" xfId="13338" xr:uid="{00000000-0005-0000-0000-000007000000}"/>
    <cellStyle name="2x indented GHG Textfiels 2 4 3 2 5" xfId="33239" xr:uid="{00000000-0005-0000-0000-000007000000}"/>
    <cellStyle name="2x indented GHG Textfiels 2 4 3 3" xfId="8886" xr:uid="{00000000-0005-0000-0000-000007000000}"/>
    <cellStyle name="2x indented GHG Textfiels 2 4 3 3 2" xfId="24550" xr:uid="{00000000-0005-0000-0000-000007000000}"/>
    <cellStyle name="2x indented GHG Textfiels 2 4 3 3 2 2" xfId="29138" xr:uid="{00000000-0005-0000-0000-000007000000}"/>
    <cellStyle name="2x indented GHG Textfiels 2 4 3 3 2 3" xfId="39243" xr:uid="{00000000-0005-0000-0000-000007000000}"/>
    <cellStyle name="2x indented GHG Textfiels 2 4 3 3 3" xfId="16626" xr:uid="{00000000-0005-0000-0000-000007000000}"/>
    <cellStyle name="2x indented GHG Textfiels 2 4 3 3 4" xfId="13090" xr:uid="{00000000-0005-0000-0000-000007000000}"/>
    <cellStyle name="2x indented GHG Textfiels 2 4 3 3 5" xfId="34651" xr:uid="{00000000-0005-0000-0000-000007000000}"/>
    <cellStyle name="2x indented GHG Textfiels 2 4 3 4" xfId="6271" xr:uid="{00000000-0005-0000-0000-000007000000}"/>
    <cellStyle name="2x indented GHG Textfiels 2 4 3 4 2" xfId="26567" xr:uid="{00000000-0005-0000-0000-000007000000}"/>
    <cellStyle name="2x indented GHG Textfiels 2 4 3 4 3" xfId="9907" xr:uid="{00000000-0005-0000-0000-000007000000}"/>
    <cellStyle name="2x indented GHG Textfiels 2 4 3 4 4" xfId="32037" xr:uid="{00000000-0005-0000-0000-000007000000}"/>
    <cellStyle name="2x indented GHG Textfiels 2 4 3 5" xfId="4664" xr:uid="{00000000-0005-0000-0000-000007000000}"/>
    <cellStyle name="2x indented GHG Textfiels 2 4 3 5 2" xfId="24989" xr:uid="{00000000-0005-0000-0000-000007000000}"/>
    <cellStyle name="2x indented GHG Textfiels 2 4 3 5 3" xfId="20401" xr:uid="{00000000-0005-0000-0000-000007000000}"/>
    <cellStyle name="2x indented GHG Textfiels 2 4 3 5 4" xfId="36159" xr:uid="{00000000-0005-0000-0000-000007000000}"/>
    <cellStyle name="2x indented GHG Textfiels 2 4 3 6" xfId="18054" xr:uid="{00000000-0005-0000-0000-000007000000}"/>
    <cellStyle name="2x indented GHG Textfiels 2 4 3 7" xfId="9470" xr:uid="{00000000-0005-0000-0000-000007000000}"/>
    <cellStyle name="2x indented GHG Textfiels 2 4 3 8" xfId="30485" xr:uid="{00000000-0005-0000-0000-000007000000}"/>
    <cellStyle name="2x indented GHG Textfiels 2 4 4" xfId="967" xr:uid="{00000000-0005-0000-0000-000007000000}"/>
    <cellStyle name="2x indented GHG Textfiels 2 4 4 2" xfId="5712" xr:uid="{00000000-0005-0000-0000-000007000000}"/>
    <cellStyle name="2x indented GHG Textfiels 2 4 4 2 2" xfId="26008" xr:uid="{00000000-0005-0000-0000-000007000000}"/>
    <cellStyle name="2x indented GHG Textfiels 2 4 4 2 3" xfId="21422" xr:uid="{00000000-0005-0000-0000-000007000000}"/>
    <cellStyle name="2x indented GHG Textfiels 2 4 4 2 4" xfId="36936" xr:uid="{00000000-0005-0000-0000-000007000000}"/>
    <cellStyle name="2x indented GHG Textfiels 2 4 4 3" xfId="17851" xr:uid="{00000000-0005-0000-0000-000007000000}"/>
    <cellStyle name="2x indented GHG Textfiels 2 4 4 4" xfId="11170" xr:uid="{00000000-0005-0000-0000-000007000000}"/>
    <cellStyle name="2x indented GHG Textfiels 2 4 4 5" xfId="31478" xr:uid="{00000000-0005-0000-0000-000007000000}"/>
    <cellStyle name="2x indented GHG Textfiels 2 4 5" xfId="2210" xr:uid="{00000000-0005-0000-0000-000007000000}"/>
    <cellStyle name="2x indented GHG Textfiels 2 4 5 2" xfId="6868" xr:uid="{00000000-0005-0000-0000-000007000000}"/>
    <cellStyle name="2x indented GHG Textfiels 2 4 5 2 2" xfId="27164" xr:uid="{00000000-0005-0000-0000-000007000000}"/>
    <cellStyle name="2x indented GHG Textfiels 2 4 5 2 3" xfId="22574" xr:uid="{00000000-0005-0000-0000-000007000000}"/>
    <cellStyle name="2x indented GHG Textfiels 2 4 5 2 4" xfId="37359" xr:uid="{00000000-0005-0000-0000-000007000000}"/>
    <cellStyle name="2x indented GHG Textfiels 2 4 5 3" xfId="17087" xr:uid="{00000000-0005-0000-0000-000007000000}"/>
    <cellStyle name="2x indented GHG Textfiels 2 4 5 4" xfId="12390" xr:uid="{00000000-0005-0000-0000-000007000000}"/>
    <cellStyle name="2x indented GHG Textfiels 2 4 5 5" xfId="32634" xr:uid="{00000000-0005-0000-0000-000007000000}"/>
    <cellStyle name="2x indented GHG Textfiels 2 4 6" xfId="8293" xr:uid="{00000000-0005-0000-0000-000007000000}"/>
    <cellStyle name="2x indented GHG Textfiels 2 4 6 2" xfId="23990" xr:uid="{00000000-0005-0000-0000-000007000000}"/>
    <cellStyle name="2x indented GHG Textfiels 2 4 6 2 2" xfId="28579" xr:uid="{00000000-0005-0000-0000-000007000000}"/>
    <cellStyle name="2x indented GHG Textfiels 2 4 6 2 3" xfId="38684" xr:uid="{00000000-0005-0000-0000-000007000000}"/>
    <cellStyle name="2x indented GHG Textfiels 2 4 6 3" xfId="16004" xr:uid="{00000000-0005-0000-0000-000007000000}"/>
    <cellStyle name="2x indented GHG Textfiels 2 4 6 4" xfId="12145" xr:uid="{00000000-0005-0000-0000-000007000000}"/>
    <cellStyle name="2x indented GHG Textfiels 2 4 6 5" xfId="34058" xr:uid="{00000000-0005-0000-0000-000007000000}"/>
    <cellStyle name="2x indented GHG Textfiels 2 4 7" xfId="5419" xr:uid="{00000000-0005-0000-0000-000007000000}"/>
    <cellStyle name="2x indented GHG Textfiels 2 4 7 2" xfId="21130" xr:uid="{00000000-0005-0000-0000-000007000000}"/>
    <cellStyle name="2x indented GHG Textfiels 2 4 7 2 2" xfId="25715" xr:uid="{00000000-0005-0000-0000-000007000000}"/>
    <cellStyle name="2x indented GHG Textfiels 2 4 7 2 3" xfId="36779" xr:uid="{00000000-0005-0000-0000-000007000000}"/>
    <cellStyle name="2x indented GHG Textfiels 2 4 7 3" xfId="18275" xr:uid="{00000000-0005-0000-0000-000007000000}"/>
    <cellStyle name="2x indented GHG Textfiels 2 4 7 4" xfId="10577" xr:uid="{00000000-0005-0000-0000-000007000000}"/>
    <cellStyle name="2x indented GHG Textfiels 2 4 7 5" xfId="31185" xr:uid="{00000000-0005-0000-0000-000007000000}"/>
    <cellStyle name="2x indented GHG Textfiels 2 4 8" xfId="4068" xr:uid="{00000000-0005-0000-0000-000007000000}"/>
    <cellStyle name="2x indented GHG Textfiels 2 4 8 2" xfId="21395" xr:uid="{00000000-0005-0000-0000-000007000000}"/>
    <cellStyle name="2x indented GHG Textfiels 2 4 8 3" xfId="19849" xr:uid="{00000000-0005-0000-0000-000007000000}"/>
    <cellStyle name="2x indented GHG Textfiels 2 4 8 4" xfId="35607" xr:uid="{00000000-0005-0000-0000-000007000000}"/>
    <cellStyle name="2x indented GHG Textfiels 2 4 9" xfId="16812" xr:uid="{00000000-0005-0000-0000-000007000000}"/>
    <cellStyle name="2x indented GHG Textfiels 2 5" xfId="725" xr:uid="{00000000-0005-0000-0000-000007000000}"/>
    <cellStyle name="2x indented GHG Textfiels 2 5 10" xfId="12076" xr:uid="{00000000-0005-0000-0000-000007000000}"/>
    <cellStyle name="2x indented GHG Textfiels 2 5 11" xfId="29954" xr:uid="{00000000-0005-0000-0000-000007000000}"/>
    <cellStyle name="2x indented GHG Textfiels 2 5 2" xfId="1955" xr:uid="{00000000-0005-0000-0000-000007000000}"/>
    <cellStyle name="2x indented GHG Textfiels 2 5 2 2" xfId="3194" xr:uid="{00000000-0005-0000-0000-000007000000}"/>
    <cellStyle name="2x indented GHG Textfiels 2 5 2 2 2" xfId="7852" xr:uid="{00000000-0005-0000-0000-000007000000}"/>
    <cellStyle name="2x indented GHG Textfiels 2 5 2 2 2 2" xfId="28148" xr:uid="{00000000-0005-0000-0000-000007000000}"/>
    <cellStyle name="2x indented GHG Textfiels 2 5 2 2 2 3" xfId="23558" xr:uid="{00000000-0005-0000-0000-000007000000}"/>
    <cellStyle name="2x indented GHG Textfiels 2 5 2 2 2 4" xfId="38300" xr:uid="{00000000-0005-0000-0000-000007000000}"/>
    <cellStyle name="2x indented GHG Textfiels 2 5 2 2 3" xfId="15070" xr:uid="{00000000-0005-0000-0000-000007000000}"/>
    <cellStyle name="2x indented GHG Textfiels 2 5 2 2 4" xfId="11989" xr:uid="{00000000-0005-0000-0000-000007000000}"/>
    <cellStyle name="2x indented GHG Textfiels 2 5 2 2 5" xfId="33618" xr:uid="{00000000-0005-0000-0000-000007000000}"/>
    <cellStyle name="2x indented GHG Textfiels 2 5 2 3" xfId="9264" xr:uid="{00000000-0005-0000-0000-000007000000}"/>
    <cellStyle name="2x indented GHG Textfiels 2 5 2 3 2" xfId="24906" xr:uid="{00000000-0005-0000-0000-000007000000}"/>
    <cellStyle name="2x indented GHG Textfiels 2 5 2 3 2 2" xfId="29493" xr:uid="{00000000-0005-0000-0000-000007000000}"/>
    <cellStyle name="2x indented GHG Textfiels 2 5 2 3 2 3" xfId="39598" xr:uid="{00000000-0005-0000-0000-000007000000}"/>
    <cellStyle name="2x indented GHG Textfiels 2 5 2 3 3" xfId="16070" xr:uid="{00000000-0005-0000-0000-000007000000}"/>
    <cellStyle name="2x indented GHG Textfiels 2 5 2 3 4" xfId="10532" xr:uid="{00000000-0005-0000-0000-000007000000}"/>
    <cellStyle name="2x indented GHG Textfiels 2 5 2 3 5" xfId="35029" xr:uid="{00000000-0005-0000-0000-000007000000}"/>
    <cellStyle name="2x indented GHG Textfiels 2 5 2 4" xfId="6614" xr:uid="{00000000-0005-0000-0000-000007000000}"/>
    <cellStyle name="2x indented GHG Textfiels 2 5 2 4 2" xfId="26910" xr:uid="{00000000-0005-0000-0000-000007000000}"/>
    <cellStyle name="2x indented GHG Textfiels 2 5 2 4 3" xfId="14296" xr:uid="{00000000-0005-0000-0000-000007000000}"/>
    <cellStyle name="2x indented GHG Textfiels 2 5 2 4 4" xfId="32380" xr:uid="{00000000-0005-0000-0000-000007000000}"/>
    <cellStyle name="2x indented GHG Textfiels 2 5 2 5" xfId="5043" xr:uid="{00000000-0005-0000-0000-000007000000}"/>
    <cellStyle name="2x indented GHG Textfiels 2 5 2 5 2" xfId="25344" xr:uid="{00000000-0005-0000-0000-000007000000}"/>
    <cellStyle name="2x indented GHG Textfiels 2 5 2 5 3" xfId="20758" xr:uid="{00000000-0005-0000-0000-000007000000}"/>
    <cellStyle name="2x indented GHG Textfiels 2 5 2 5 4" xfId="36514" xr:uid="{00000000-0005-0000-0000-000007000000}"/>
    <cellStyle name="2x indented GHG Textfiels 2 5 2 6" xfId="18627" xr:uid="{00000000-0005-0000-0000-000007000000}"/>
    <cellStyle name="2x indented GHG Textfiels 2 5 2 7" xfId="12536" xr:uid="{00000000-0005-0000-0000-000007000000}"/>
    <cellStyle name="2x indented GHG Textfiels 2 5 2 8" xfId="30863" xr:uid="{00000000-0005-0000-0000-000007000000}"/>
    <cellStyle name="2x indented GHG Textfiels 2 5 3" xfId="1633" xr:uid="{00000000-0005-0000-0000-000007000000}"/>
    <cellStyle name="2x indented GHG Textfiels 2 5 3 2" xfId="2872" xr:uid="{00000000-0005-0000-0000-000007000000}"/>
    <cellStyle name="2x indented GHG Textfiels 2 5 3 2 2" xfId="7530" xr:uid="{00000000-0005-0000-0000-000007000000}"/>
    <cellStyle name="2x indented GHG Textfiels 2 5 3 2 2 2" xfId="27826" xr:uid="{00000000-0005-0000-0000-000007000000}"/>
    <cellStyle name="2x indented GHG Textfiels 2 5 3 2 2 3" xfId="23236" xr:uid="{00000000-0005-0000-0000-000007000000}"/>
    <cellStyle name="2x indented GHG Textfiels 2 5 3 2 2 4" xfId="38002" xr:uid="{00000000-0005-0000-0000-000007000000}"/>
    <cellStyle name="2x indented GHG Textfiels 2 5 3 2 3" xfId="19173" xr:uid="{00000000-0005-0000-0000-000007000000}"/>
    <cellStyle name="2x indented GHG Textfiels 2 5 3 2 4" xfId="12898" xr:uid="{00000000-0005-0000-0000-000007000000}"/>
    <cellStyle name="2x indented GHG Textfiels 2 5 3 2 5" xfId="33296" xr:uid="{00000000-0005-0000-0000-000007000000}"/>
    <cellStyle name="2x indented GHG Textfiels 2 5 3 3" xfId="8942" xr:uid="{00000000-0005-0000-0000-000007000000}"/>
    <cellStyle name="2x indented GHG Textfiels 2 5 3 3 2" xfId="24603" xr:uid="{00000000-0005-0000-0000-000007000000}"/>
    <cellStyle name="2x indented GHG Textfiels 2 5 3 3 2 2" xfId="29191" xr:uid="{00000000-0005-0000-0000-000007000000}"/>
    <cellStyle name="2x indented GHG Textfiels 2 5 3 3 2 3" xfId="39296" xr:uid="{00000000-0005-0000-0000-000007000000}"/>
    <cellStyle name="2x indented GHG Textfiels 2 5 3 3 3" xfId="16777" xr:uid="{00000000-0005-0000-0000-000007000000}"/>
    <cellStyle name="2x indented GHG Textfiels 2 5 3 3 4" xfId="12943" xr:uid="{00000000-0005-0000-0000-000007000000}"/>
    <cellStyle name="2x indented GHG Textfiels 2 5 3 3 5" xfId="34707" xr:uid="{00000000-0005-0000-0000-000007000000}"/>
    <cellStyle name="2x indented GHG Textfiels 2 5 3 4" xfId="6325" xr:uid="{00000000-0005-0000-0000-000007000000}"/>
    <cellStyle name="2x indented GHG Textfiels 2 5 3 4 2" xfId="26621" xr:uid="{00000000-0005-0000-0000-000007000000}"/>
    <cellStyle name="2x indented GHG Textfiels 2 5 3 4 3" xfId="14302" xr:uid="{00000000-0005-0000-0000-000007000000}"/>
    <cellStyle name="2x indented GHG Textfiels 2 5 3 4 4" xfId="32091" xr:uid="{00000000-0005-0000-0000-000007000000}"/>
    <cellStyle name="2x indented GHG Textfiels 2 5 3 5" xfId="4721" xr:uid="{00000000-0005-0000-0000-000007000000}"/>
    <cellStyle name="2x indented GHG Textfiels 2 5 3 5 2" xfId="25042" xr:uid="{00000000-0005-0000-0000-000007000000}"/>
    <cellStyle name="2x indented GHG Textfiels 2 5 3 5 3" xfId="20454" xr:uid="{00000000-0005-0000-0000-000007000000}"/>
    <cellStyle name="2x indented GHG Textfiels 2 5 3 5 4" xfId="36212" xr:uid="{00000000-0005-0000-0000-000007000000}"/>
    <cellStyle name="2x indented GHG Textfiels 2 5 3 6" xfId="18440" xr:uid="{00000000-0005-0000-0000-000007000000}"/>
    <cellStyle name="2x indented GHG Textfiels 2 5 3 7" xfId="9628" xr:uid="{00000000-0005-0000-0000-000007000000}"/>
    <cellStyle name="2x indented GHG Textfiels 2 5 3 8" xfId="30541" xr:uid="{00000000-0005-0000-0000-000007000000}"/>
    <cellStyle name="2x indented GHG Textfiels 2 5 4" xfId="1029" xr:uid="{00000000-0005-0000-0000-000007000000}"/>
    <cellStyle name="2x indented GHG Textfiels 2 5 4 2" xfId="5774" xr:uid="{00000000-0005-0000-0000-000007000000}"/>
    <cellStyle name="2x indented GHG Textfiels 2 5 4 2 2" xfId="26070" xr:uid="{00000000-0005-0000-0000-000007000000}"/>
    <cellStyle name="2x indented GHG Textfiels 2 5 4 2 3" xfId="21484" xr:uid="{00000000-0005-0000-0000-000007000000}"/>
    <cellStyle name="2x indented GHG Textfiels 2 5 4 2 4" xfId="36998" xr:uid="{00000000-0005-0000-0000-000007000000}"/>
    <cellStyle name="2x indented GHG Textfiels 2 5 4 3" xfId="16809" xr:uid="{00000000-0005-0000-0000-000007000000}"/>
    <cellStyle name="2x indented GHG Textfiels 2 5 4 4" xfId="13717" xr:uid="{00000000-0005-0000-0000-000007000000}"/>
    <cellStyle name="2x indented GHG Textfiels 2 5 4 5" xfId="31540" xr:uid="{00000000-0005-0000-0000-000007000000}"/>
    <cellStyle name="2x indented GHG Textfiels 2 5 5" xfId="2272" xr:uid="{00000000-0005-0000-0000-000007000000}"/>
    <cellStyle name="2x indented GHG Textfiels 2 5 5 2" xfId="6930" xr:uid="{00000000-0005-0000-0000-000007000000}"/>
    <cellStyle name="2x indented GHG Textfiels 2 5 5 2 2" xfId="27226" xr:uid="{00000000-0005-0000-0000-000007000000}"/>
    <cellStyle name="2x indented GHG Textfiels 2 5 5 2 3" xfId="22636" xr:uid="{00000000-0005-0000-0000-000007000000}"/>
    <cellStyle name="2x indented GHG Textfiels 2 5 5 2 4" xfId="37421" xr:uid="{00000000-0005-0000-0000-000007000000}"/>
    <cellStyle name="2x indented GHG Textfiels 2 5 5 3" xfId="17699" xr:uid="{00000000-0005-0000-0000-000007000000}"/>
    <cellStyle name="2x indented GHG Textfiels 2 5 5 4" xfId="13216" xr:uid="{00000000-0005-0000-0000-000007000000}"/>
    <cellStyle name="2x indented GHG Textfiels 2 5 5 5" xfId="32696" xr:uid="{00000000-0005-0000-0000-000007000000}"/>
    <cellStyle name="2x indented GHG Textfiels 2 5 6" xfId="8355" xr:uid="{00000000-0005-0000-0000-000007000000}"/>
    <cellStyle name="2x indented GHG Textfiels 2 5 6 2" xfId="24052" xr:uid="{00000000-0005-0000-0000-000007000000}"/>
    <cellStyle name="2x indented GHG Textfiels 2 5 6 2 2" xfId="28641" xr:uid="{00000000-0005-0000-0000-000007000000}"/>
    <cellStyle name="2x indented GHG Textfiels 2 5 6 2 3" xfId="38746" xr:uid="{00000000-0005-0000-0000-000007000000}"/>
    <cellStyle name="2x indented GHG Textfiels 2 5 6 3" xfId="21794" xr:uid="{00000000-0005-0000-0000-000007000000}"/>
    <cellStyle name="2x indented GHG Textfiels 2 5 6 4" xfId="12813" xr:uid="{00000000-0005-0000-0000-000007000000}"/>
    <cellStyle name="2x indented GHG Textfiels 2 5 6 5" xfId="34120" xr:uid="{00000000-0005-0000-0000-000007000000}"/>
    <cellStyle name="2x indented GHG Textfiels 2 5 7" xfId="5478" xr:uid="{00000000-0005-0000-0000-000007000000}"/>
    <cellStyle name="2x indented GHG Textfiels 2 5 7 2" xfId="21189" xr:uid="{00000000-0005-0000-0000-000007000000}"/>
    <cellStyle name="2x indented GHG Textfiels 2 5 7 2 2" xfId="25774" xr:uid="{00000000-0005-0000-0000-000007000000}"/>
    <cellStyle name="2x indented GHG Textfiels 2 5 7 2 3" xfId="36838" xr:uid="{00000000-0005-0000-0000-000007000000}"/>
    <cellStyle name="2x indented GHG Textfiels 2 5 7 3" xfId="18966" xr:uid="{00000000-0005-0000-0000-000007000000}"/>
    <cellStyle name="2x indented GHG Textfiels 2 5 7 4" xfId="11031" xr:uid="{00000000-0005-0000-0000-000007000000}"/>
    <cellStyle name="2x indented GHG Textfiels 2 5 7 5" xfId="31244" xr:uid="{00000000-0005-0000-0000-000007000000}"/>
    <cellStyle name="2x indented GHG Textfiels 2 5 8" xfId="4130" xr:uid="{00000000-0005-0000-0000-000007000000}"/>
    <cellStyle name="2x indented GHG Textfiels 2 5 8 2" xfId="22251" xr:uid="{00000000-0005-0000-0000-000007000000}"/>
    <cellStyle name="2x indented GHG Textfiels 2 5 8 3" xfId="19908" xr:uid="{00000000-0005-0000-0000-000007000000}"/>
    <cellStyle name="2x indented GHG Textfiels 2 5 8 4" xfId="35666" xr:uid="{00000000-0005-0000-0000-000007000000}"/>
    <cellStyle name="2x indented GHG Textfiels 2 5 9" xfId="15851" xr:uid="{00000000-0005-0000-0000-000007000000}"/>
    <cellStyle name="2x indented GHG Textfiels 2 6" xfId="530" xr:uid="{00000000-0005-0000-0000-000007000000}"/>
    <cellStyle name="2x indented GHG Textfiels 2 6 2" xfId="1457" xr:uid="{00000000-0005-0000-0000-000007000000}"/>
    <cellStyle name="2x indented GHG Textfiels 2 6 2 2" xfId="6155" xr:uid="{00000000-0005-0000-0000-000007000000}"/>
    <cellStyle name="2x indented GHG Textfiels 2 6 2 2 2" xfId="26451" xr:uid="{00000000-0005-0000-0000-000007000000}"/>
    <cellStyle name="2x indented GHG Textfiels 2 6 2 2 3" xfId="21863" xr:uid="{00000000-0005-0000-0000-000007000000}"/>
    <cellStyle name="2x indented GHG Textfiels 2 6 2 2 4" xfId="37084" xr:uid="{00000000-0005-0000-0000-000007000000}"/>
    <cellStyle name="2x indented GHG Textfiels 2 6 2 3" xfId="17108" xr:uid="{00000000-0005-0000-0000-000007000000}"/>
    <cellStyle name="2x indented GHG Textfiels 2 6 2 4" xfId="11382" xr:uid="{00000000-0005-0000-0000-000007000000}"/>
    <cellStyle name="2x indented GHG Textfiels 2 6 2 5" xfId="31921" xr:uid="{00000000-0005-0000-0000-000007000000}"/>
    <cellStyle name="2x indented GHG Textfiels 2 6 3" xfId="2697" xr:uid="{00000000-0005-0000-0000-000007000000}"/>
    <cellStyle name="2x indented GHG Textfiels 2 6 3 2" xfId="7355" xr:uid="{00000000-0005-0000-0000-000007000000}"/>
    <cellStyle name="2x indented GHG Textfiels 2 6 3 2 2" xfId="27651" xr:uid="{00000000-0005-0000-0000-000007000000}"/>
    <cellStyle name="2x indented GHG Textfiels 2 6 3 2 3" xfId="23061" xr:uid="{00000000-0005-0000-0000-000007000000}"/>
    <cellStyle name="2x indented GHG Textfiels 2 6 3 2 4" xfId="37827" xr:uid="{00000000-0005-0000-0000-000007000000}"/>
    <cellStyle name="2x indented GHG Textfiels 2 6 3 3" xfId="18609" xr:uid="{00000000-0005-0000-0000-000007000000}"/>
    <cellStyle name="2x indented GHG Textfiels 2 6 3 4" xfId="13113" xr:uid="{00000000-0005-0000-0000-000007000000}"/>
    <cellStyle name="2x indented GHG Textfiels 2 6 3 5" xfId="33121" xr:uid="{00000000-0005-0000-0000-000007000000}"/>
    <cellStyle name="2x indented GHG Textfiels 2 6 4" xfId="8769" xr:uid="{00000000-0005-0000-0000-000007000000}"/>
    <cellStyle name="2x indented GHG Textfiels 2 6 4 2" xfId="24437" xr:uid="{00000000-0005-0000-0000-000007000000}"/>
    <cellStyle name="2x indented GHG Textfiels 2 6 4 2 2" xfId="29025" xr:uid="{00000000-0005-0000-0000-000007000000}"/>
    <cellStyle name="2x indented GHG Textfiels 2 6 4 2 3" xfId="39130" xr:uid="{00000000-0005-0000-0000-000007000000}"/>
    <cellStyle name="2x indented GHG Textfiels 2 6 4 3" xfId="16709" xr:uid="{00000000-0005-0000-0000-000007000000}"/>
    <cellStyle name="2x indented GHG Textfiels 2 6 4 4" xfId="12167" xr:uid="{00000000-0005-0000-0000-000007000000}"/>
    <cellStyle name="2x indented GHG Textfiels 2 6 4 5" xfId="34534" xr:uid="{00000000-0005-0000-0000-000007000000}"/>
    <cellStyle name="2x indented GHG Textfiels 2 6 5" xfId="5318" xr:uid="{00000000-0005-0000-0000-000007000000}"/>
    <cellStyle name="2x indented GHG Textfiels 2 6 5 2" xfId="25614" xr:uid="{00000000-0005-0000-0000-000007000000}"/>
    <cellStyle name="2x indented GHG Textfiels 2 6 5 3" xfId="12493" xr:uid="{00000000-0005-0000-0000-000007000000}"/>
    <cellStyle name="2x indented GHG Textfiels 2 6 5 4" xfId="31084" xr:uid="{00000000-0005-0000-0000-000007000000}"/>
    <cellStyle name="2x indented GHG Textfiels 2 6 6" xfId="4547" xr:uid="{00000000-0005-0000-0000-000007000000}"/>
    <cellStyle name="2x indented GHG Textfiels 2 6 6 2" xfId="21587" xr:uid="{00000000-0005-0000-0000-000007000000}"/>
    <cellStyle name="2x indented GHG Textfiels 2 6 6 3" xfId="20290" xr:uid="{00000000-0005-0000-0000-000007000000}"/>
    <cellStyle name="2x indented GHG Textfiels 2 6 6 4" xfId="36048" xr:uid="{00000000-0005-0000-0000-000007000000}"/>
    <cellStyle name="2x indented GHG Textfiels 2 6 7" xfId="21567" xr:uid="{00000000-0005-0000-0000-000007000000}"/>
    <cellStyle name="2x indented GHG Textfiels 2 6 8" xfId="11508" xr:uid="{00000000-0005-0000-0000-000007000000}"/>
    <cellStyle name="2x indented GHG Textfiels 2 6 9" xfId="30368" xr:uid="{00000000-0005-0000-0000-000007000000}"/>
    <cellStyle name="2x indented GHG Textfiels 2 7" xfId="1136" xr:uid="{00000000-0005-0000-0000-000007000000}"/>
    <cellStyle name="2x indented GHG Textfiels 2 7 2" xfId="2378" xr:uid="{00000000-0005-0000-0000-000007000000}"/>
    <cellStyle name="2x indented GHG Textfiels 2 7 2 2" xfId="7036" xr:uid="{00000000-0005-0000-0000-000007000000}"/>
    <cellStyle name="2x indented GHG Textfiels 2 7 2 2 2" xfId="27332" xr:uid="{00000000-0005-0000-0000-000007000000}"/>
    <cellStyle name="2x indented GHG Textfiels 2 7 2 2 3" xfId="22742" xr:uid="{00000000-0005-0000-0000-000007000000}"/>
    <cellStyle name="2x indented GHG Textfiels 2 7 2 2 4" xfId="37526" xr:uid="{00000000-0005-0000-0000-000007000000}"/>
    <cellStyle name="2x indented GHG Textfiels 2 7 2 3" xfId="16047" xr:uid="{00000000-0005-0000-0000-000007000000}"/>
    <cellStyle name="2x indented GHG Textfiels 2 7 2 4" xfId="12605" xr:uid="{00000000-0005-0000-0000-000007000000}"/>
    <cellStyle name="2x indented GHG Textfiels 2 7 2 5" xfId="32802" xr:uid="{00000000-0005-0000-0000-000007000000}"/>
    <cellStyle name="2x indented GHG Textfiels 2 7 3" xfId="8460" xr:uid="{00000000-0005-0000-0000-000007000000}"/>
    <cellStyle name="2x indented GHG Textfiels 2 7 3 2" xfId="24154" xr:uid="{00000000-0005-0000-0000-000007000000}"/>
    <cellStyle name="2x indented GHG Textfiels 2 7 3 2 2" xfId="28743" xr:uid="{00000000-0005-0000-0000-000007000000}"/>
    <cellStyle name="2x indented GHG Textfiels 2 7 3 2 3" xfId="38848" xr:uid="{00000000-0005-0000-0000-000007000000}"/>
    <cellStyle name="2x indented GHG Textfiels 2 7 3 3" xfId="17822" xr:uid="{00000000-0005-0000-0000-000007000000}"/>
    <cellStyle name="2x indented GHG Textfiels 2 7 3 4" xfId="13950" xr:uid="{00000000-0005-0000-0000-000007000000}"/>
    <cellStyle name="2x indented GHG Textfiels 2 7 3 5" xfId="34225" xr:uid="{00000000-0005-0000-0000-000007000000}"/>
    <cellStyle name="2x indented GHG Textfiels 2 7 4" xfId="5877" xr:uid="{00000000-0005-0000-0000-000007000000}"/>
    <cellStyle name="2x indented GHG Textfiels 2 7 4 2" xfId="26173" xr:uid="{00000000-0005-0000-0000-000007000000}"/>
    <cellStyle name="2x indented GHG Textfiels 2 7 4 3" xfId="13509" xr:uid="{00000000-0005-0000-0000-000007000000}"/>
    <cellStyle name="2x indented GHG Textfiels 2 7 4 4" xfId="31643" xr:uid="{00000000-0005-0000-0000-000007000000}"/>
    <cellStyle name="2x indented GHG Textfiels 2 7 5" xfId="4236" xr:uid="{00000000-0005-0000-0000-000007000000}"/>
    <cellStyle name="2x indented GHG Textfiels 2 7 5 2" xfId="19134" xr:uid="{00000000-0005-0000-0000-000007000000}"/>
    <cellStyle name="2x indented GHG Textfiels 2 7 5 3" xfId="20009" xr:uid="{00000000-0005-0000-0000-000007000000}"/>
    <cellStyle name="2x indented GHG Textfiels 2 7 5 4" xfId="35767" xr:uid="{00000000-0005-0000-0000-000007000000}"/>
    <cellStyle name="2x indented GHG Textfiels 2 7 6" xfId="15025" xr:uid="{00000000-0005-0000-0000-000007000000}"/>
    <cellStyle name="2x indented GHG Textfiels 2 7 7" xfId="9597" xr:uid="{00000000-0005-0000-0000-000007000000}"/>
    <cellStyle name="2x indented GHG Textfiels 2 7 8" xfId="30059" xr:uid="{00000000-0005-0000-0000-000007000000}"/>
    <cellStyle name="2x indented GHG Textfiels 2 8" xfId="831" xr:uid="{00000000-0005-0000-0000-000007000000}"/>
    <cellStyle name="2x indented GHG Textfiels 2 8 2" xfId="3290" xr:uid="{00000000-0005-0000-0000-000007000000}"/>
    <cellStyle name="2x indented GHG Textfiels 2 8 2 2" xfId="7982" xr:uid="{00000000-0005-0000-0000-000007000000}"/>
    <cellStyle name="2x indented GHG Textfiels 2 8 2 2 2" xfId="28275" xr:uid="{00000000-0005-0000-0000-000007000000}"/>
    <cellStyle name="2x indented GHG Textfiels 2 8 2 2 3" xfId="23686" xr:uid="{00000000-0005-0000-0000-000007000000}"/>
    <cellStyle name="2x indented GHG Textfiels 2 8 2 2 4" xfId="38427" xr:uid="{00000000-0005-0000-0000-000007000000}"/>
    <cellStyle name="2x indented GHG Textfiels 2 8 2 3" xfId="18616" xr:uid="{00000000-0005-0000-0000-000007000000}"/>
    <cellStyle name="2x indented GHG Textfiels 2 8 2 4" xfId="14746" xr:uid="{00000000-0005-0000-0000-000007000000}"/>
    <cellStyle name="2x indented GHG Textfiels 2 8 2 5" xfId="33747" xr:uid="{00000000-0005-0000-0000-000007000000}"/>
    <cellStyle name="2x indented GHG Textfiels 2 8 3" xfId="5580" xr:uid="{00000000-0005-0000-0000-000007000000}"/>
    <cellStyle name="2x indented GHG Textfiels 2 8 3 2" xfId="25876" xr:uid="{00000000-0005-0000-0000-000007000000}"/>
    <cellStyle name="2x indented GHG Textfiels 2 8 3 3" xfId="11441" xr:uid="{00000000-0005-0000-0000-000007000000}"/>
    <cellStyle name="2x indented GHG Textfiels 2 8 3 4" xfId="31346" xr:uid="{00000000-0005-0000-0000-000007000000}"/>
    <cellStyle name="2x indented GHG Textfiels 2 8 4" xfId="3736" xr:uid="{00000000-0005-0000-0000-000007000000}"/>
    <cellStyle name="2x indented GHG Textfiels 2 8 4 2" xfId="21813" xr:uid="{00000000-0005-0000-0000-000007000000}"/>
    <cellStyle name="2x indented GHG Textfiels 2 8 4 3" xfId="19531" xr:uid="{00000000-0005-0000-0000-000007000000}"/>
    <cellStyle name="2x indented GHG Textfiels 2 8 4 4" xfId="35290" xr:uid="{00000000-0005-0000-0000-000007000000}"/>
    <cellStyle name="2x indented GHG Textfiels 2 8 5" xfId="17298" xr:uid="{00000000-0005-0000-0000-000007000000}"/>
    <cellStyle name="2x indented GHG Textfiels 2 8 6" xfId="12567" xr:uid="{00000000-0005-0000-0000-000007000000}"/>
    <cellStyle name="2x indented GHG Textfiels 2 8 7" xfId="29563" xr:uid="{00000000-0005-0000-0000-000007000000}"/>
    <cellStyle name="2x indented GHG Textfiels 2 9" xfId="2075" xr:uid="{00000000-0005-0000-0000-000007000000}"/>
    <cellStyle name="2x indented GHG Textfiels 2 9 2" xfId="6733" xr:uid="{00000000-0005-0000-0000-000007000000}"/>
    <cellStyle name="2x indented GHG Textfiels 2 9 2 2" xfId="27029" xr:uid="{00000000-0005-0000-0000-000007000000}"/>
    <cellStyle name="2x indented GHG Textfiels 2 9 2 3" xfId="22439" xr:uid="{00000000-0005-0000-0000-000007000000}"/>
    <cellStyle name="2x indented GHG Textfiels 2 9 2 4" xfId="37224" xr:uid="{00000000-0005-0000-0000-000007000000}"/>
    <cellStyle name="2x indented GHG Textfiels 2 9 3" xfId="17447" xr:uid="{00000000-0005-0000-0000-000007000000}"/>
    <cellStyle name="2x indented GHG Textfiels 2 9 4" xfId="13102" xr:uid="{00000000-0005-0000-0000-000007000000}"/>
    <cellStyle name="2x indented GHG Textfiels 2 9 5" xfId="32499" xr:uid="{00000000-0005-0000-0000-000007000000}"/>
    <cellStyle name="2x indented GHG Textfiels 3" xfId="332" xr:uid="{00000000-0005-0000-0000-000007000000}"/>
    <cellStyle name="2x indented GHG Textfiels 3 10" xfId="2037" xr:uid="{00000000-0005-0000-0000-000007000000}"/>
    <cellStyle name="2x indented GHG Textfiels 3 10 2" xfId="6695" xr:uid="{00000000-0005-0000-0000-000007000000}"/>
    <cellStyle name="2x indented GHG Textfiels 3 10 2 2" xfId="26991" xr:uid="{00000000-0005-0000-0000-000007000000}"/>
    <cellStyle name="2x indented GHG Textfiels 3 10 2 3" xfId="22401" xr:uid="{00000000-0005-0000-0000-000007000000}"/>
    <cellStyle name="2x indented GHG Textfiels 3 10 2 4" xfId="37186" xr:uid="{00000000-0005-0000-0000-000007000000}"/>
    <cellStyle name="2x indented GHG Textfiels 3 10 3" xfId="15380" xr:uid="{00000000-0005-0000-0000-000007000000}"/>
    <cellStyle name="2x indented GHG Textfiels 3 10 4" xfId="11564" xr:uid="{00000000-0005-0000-0000-000007000000}"/>
    <cellStyle name="2x indented GHG Textfiels 3 10 5" xfId="32461" xr:uid="{00000000-0005-0000-0000-000007000000}"/>
    <cellStyle name="2x indented GHG Textfiels 3 11" xfId="5193" xr:uid="{00000000-0005-0000-0000-000007000000}"/>
    <cellStyle name="2x indented GHG Textfiels 3 11 2" xfId="20906" xr:uid="{00000000-0005-0000-0000-000007000000}"/>
    <cellStyle name="2x indented GHG Textfiels 3 11 2 2" xfId="25491" xr:uid="{00000000-0005-0000-0000-000007000000}"/>
    <cellStyle name="2x indented GHG Textfiels 3 11 2 3" xfId="36645" xr:uid="{00000000-0005-0000-0000-000007000000}"/>
    <cellStyle name="2x indented GHG Textfiels 3 11 3" xfId="19328" xr:uid="{00000000-0005-0000-0000-000007000000}"/>
    <cellStyle name="2x indented GHG Textfiels 3 11 4" xfId="10764" xr:uid="{00000000-0005-0000-0000-000007000000}"/>
    <cellStyle name="2x indented GHG Textfiels 3 11 5" xfId="30961" xr:uid="{00000000-0005-0000-0000-000007000000}"/>
    <cellStyle name="2x indented GHG Textfiels 3 12" xfId="8030" xr:uid="{00000000-0005-0000-0000-000007000000}"/>
    <cellStyle name="2x indented GHG Textfiels 3 12 2" xfId="28321" xr:uid="{00000000-0005-0000-0000-000007000000}"/>
    <cellStyle name="2x indented GHG Textfiels 3 12 3" xfId="10467" xr:uid="{00000000-0005-0000-0000-000007000000}"/>
    <cellStyle name="2x indented GHG Textfiels 3 12 4" xfId="33795" xr:uid="{00000000-0005-0000-0000-000007000000}"/>
    <cellStyle name="2x indented GHG Textfiels 3 13" xfId="3799" xr:uid="{00000000-0005-0000-0000-000007000000}"/>
    <cellStyle name="2x indented GHG Textfiels 3 13 2" xfId="17916" xr:uid="{00000000-0005-0000-0000-000007000000}"/>
    <cellStyle name="2x indented GHG Textfiels 3 13 3" xfId="19590" xr:uid="{00000000-0005-0000-0000-000007000000}"/>
    <cellStyle name="2x indented GHG Textfiels 3 13 4" xfId="35349" xr:uid="{00000000-0005-0000-0000-000007000000}"/>
    <cellStyle name="2x indented GHG Textfiels 3 14" xfId="14814" xr:uid="{00000000-0005-0000-0000-000007000000}"/>
    <cellStyle name="2x indented GHG Textfiels 3 15" xfId="14103" xr:uid="{00000000-0005-0000-0000-000007000000}"/>
    <cellStyle name="2x indented GHG Textfiels 3 16" xfId="29626" xr:uid="{00000000-0005-0000-0000-000007000000}"/>
    <cellStyle name="2x indented GHG Textfiels 3 2" xfId="429" xr:uid="{00000000-0005-0000-0000-000007000000}"/>
    <cellStyle name="2x indented GHG Textfiels 3 2 10" xfId="9631" xr:uid="{00000000-0005-0000-0000-000007000000}"/>
    <cellStyle name="2x indented GHG Textfiels 3 2 11" xfId="29718" xr:uid="{00000000-0005-0000-0000-000007000000}"/>
    <cellStyle name="2x indented GHG Textfiels 3 2 2" xfId="578" xr:uid="{00000000-0005-0000-0000-000007000000}"/>
    <cellStyle name="2x indented GHG Textfiels 3 2 2 2" xfId="1504" xr:uid="{00000000-0005-0000-0000-000007000000}"/>
    <cellStyle name="2x indented GHG Textfiels 3 2 2 2 2" xfId="6202" xr:uid="{00000000-0005-0000-0000-000007000000}"/>
    <cellStyle name="2x indented GHG Textfiels 3 2 2 2 2 2" xfId="26498" xr:uid="{00000000-0005-0000-0000-000007000000}"/>
    <cellStyle name="2x indented GHG Textfiels 3 2 2 2 2 3" xfId="21910" xr:uid="{00000000-0005-0000-0000-000007000000}"/>
    <cellStyle name="2x indented GHG Textfiels 3 2 2 2 2 4" xfId="37129" xr:uid="{00000000-0005-0000-0000-000007000000}"/>
    <cellStyle name="2x indented GHG Textfiels 3 2 2 2 3" xfId="17003" xr:uid="{00000000-0005-0000-0000-000007000000}"/>
    <cellStyle name="2x indented GHG Textfiels 3 2 2 2 4" xfId="12680" xr:uid="{00000000-0005-0000-0000-000007000000}"/>
    <cellStyle name="2x indented GHG Textfiels 3 2 2 2 5" xfId="31968" xr:uid="{00000000-0005-0000-0000-000007000000}"/>
    <cellStyle name="2x indented GHG Textfiels 3 2 2 3" xfId="2744" xr:uid="{00000000-0005-0000-0000-000007000000}"/>
    <cellStyle name="2x indented GHG Textfiels 3 2 2 3 2" xfId="7402" xr:uid="{00000000-0005-0000-0000-000007000000}"/>
    <cellStyle name="2x indented GHG Textfiels 3 2 2 3 2 2" xfId="27698" xr:uid="{00000000-0005-0000-0000-000007000000}"/>
    <cellStyle name="2x indented GHG Textfiels 3 2 2 3 2 3" xfId="23108" xr:uid="{00000000-0005-0000-0000-000007000000}"/>
    <cellStyle name="2x indented GHG Textfiels 3 2 2 3 2 4" xfId="37874" xr:uid="{00000000-0005-0000-0000-000007000000}"/>
    <cellStyle name="2x indented GHG Textfiels 3 2 2 3 3" xfId="18986" xr:uid="{00000000-0005-0000-0000-000007000000}"/>
    <cellStyle name="2x indented GHG Textfiels 3 2 2 3 4" xfId="11559" xr:uid="{00000000-0005-0000-0000-000007000000}"/>
    <cellStyle name="2x indented GHG Textfiels 3 2 2 3 5" xfId="33168" xr:uid="{00000000-0005-0000-0000-000007000000}"/>
    <cellStyle name="2x indented GHG Textfiels 3 2 2 4" xfId="8816" xr:uid="{00000000-0005-0000-0000-000007000000}"/>
    <cellStyle name="2x indented GHG Textfiels 3 2 2 4 2" xfId="24483" xr:uid="{00000000-0005-0000-0000-000007000000}"/>
    <cellStyle name="2x indented GHG Textfiels 3 2 2 4 2 2" xfId="29071" xr:uid="{00000000-0005-0000-0000-000007000000}"/>
    <cellStyle name="2x indented GHG Textfiels 3 2 2 4 2 3" xfId="39176" xr:uid="{00000000-0005-0000-0000-000007000000}"/>
    <cellStyle name="2x indented GHG Textfiels 3 2 2 4 3" xfId="16606" xr:uid="{00000000-0005-0000-0000-000007000000}"/>
    <cellStyle name="2x indented GHG Textfiels 3 2 2 4 4" xfId="12485" xr:uid="{00000000-0005-0000-0000-000007000000}"/>
    <cellStyle name="2x indented GHG Textfiels 3 2 2 4 5" xfId="34581" xr:uid="{00000000-0005-0000-0000-000007000000}"/>
    <cellStyle name="2x indented GHG Textfiels 3 2 2 5" xfId="5364" xr:uid="{00000000-0005-0000-0000-000007000000}"/>
    <cellStyle name="2x indented GHG Textfiels 3 2 2 5 2" xfId="25660" xr:uid="{00000000-0005-0000-0000-000007000000}"/>
    <cellStyle name="2x indented GHG Textfiels 3 2 2 5 3" xfId="9560" xr:uid="{00000000-0005-0000-0000-000007000000}"/>
    <cellStyle name="2x indented GHG Textfiels 3 2 2 5 4" xfId="31130" xr:uid="{00000000-0005-0000-0000-000007000000}"/>
    <cellStyle name="2x indented GHG Textfiels 3 2 2 6" xfId="4594" xr:uid="{00000000-0005-0000-0000-000007000000}"/>
    <cellStyle name="2x indented GHG Textfiels 3 2 2 6 2" xfId="16804" xr:uid="{00000000-0005-0000-0000-000007000000}"/>
    <cellStyle name="2x indented GHG Textfiels 3 2 2 6 3" xfId="20336" xr:uid="{00000000-0005-0000-0000-000007000000}"/>
    <cellStyle name="2x indented GHG Textfiels 3 2 2 6 4" xfId="36094" xr:uid="{00000000-0005-0000-0000-000007000000}"/>
    <cellStyle name="2x indented GHG Textfiels 3 2 2 7" xfId="15747" xr:uid="{00000000-0005-0000-0000-000007000000}"/>
    <cellStyle name="2x indented GHG Textfiels 3 2 2 8" xfId="10115" xr:uid="{00000000-0005-0000-0000-000007000000}"/>
    <cellStyle name="2x indented GHG Textfiels 3 2 2 9" xfId="30415" xr:uid="{00000000-0005-0000-0000-000007000000}"/>
    <cellStyle name="2x indented GHG Textfiels 3 2 3" xfId="1708" xr:uid="{00000000-0005-0000-0000-000007000000}"/>
    <cellStyle name="2x indented GHG Textfiels 3 2 3 2" xfId="2947" xr:uid="{00000000-0005-0000-0000-000007000000}"/>
    <cellStyle name="2x indented GHG Textfiels 3 2 3 2 2" xfId="7605" xr:uid="{00000000-0005-0000-0000-000007000000}"/>
    <cellStyle name="2x indented GHG Textfiels 3 2 3 2 2 2" xfId="27901" xr:uid="{00000000-0005-0000-0000-000007000000}"/>
    <cellStyle name="2x indented GHG Textfiels 3 2 3 2 2 3" xfId="23311" xr:uid="{00000000-0005-0000-0000-000007000000}"/>
    <cellStyle name="2x indented GHG Textfiels 3 2 3 2 2 4" xfId="38077" xr:uid="{00000000-0005-0000-0000-000007000000}"/>
    <cellStyle name="2x indented GHG Textfiels 3 2 3 2 3" xfId="19142" xr:uid="{00000000-0005-0000-0000-000007000000}"/>
    <cellStyle name="2x indented GHG Textfiels 3 2 3 2 4" xfId="3528" xr:uid="{00000000-0005-0000-0000-000007000000}"/>
    <cellStyle name="2x indented GHG Textfiels 3 2 3 2 5" xfId="33371" xr:uid="{00000000-0005-0000-0000-000007000000}"/>
    <cellStyle name="2x indented GHG Textfiels 3 2 3 3" xfId="9017" xr:uid="{00000000-0005-0000-0000-000007000000}"/>
    <cellStyle name="2x indented GHG Textfiels 3 2 3 3 2" xfId="24675" xr:uid="{00000000-0005-0000-0000-000007000000}"/>
    <cellStyle name="2x indented GHG Textfiels 3 2 3 3 2 2" xfId="29263" xr:uid="{00000000-0005-0000-0000-000007000000}"/>
    <cellStyle name="2x indented GHG Textfiels 3 2 3 3 2 3" xfId="39368" xr:uid="{00000000-0005-0000-0000-000007000000}"/>
    <cellStyle name="2x indented GHG Textfiels 3 2 3 3 3" xfId="18274" xr:uid="{00000000-0005-0000-0000-000007000000}"/>
    <cellStyle name="2x indented GHG Textfiels 3 2 3 3 4" xfId="12838" xr:uid="{00000000-0005-0000-0000-000007000000}"/>
    <cellStyle name="2x indented GHG Textfiels 3 2 3 3 5" xfId="34782" xr:uid="{00000000-0005-0000-0000-000007000000}"/>
    <cellStyle name="2x indented GHG Textfiels 3 2 3 4" xfId="6397" xr:uid="{00000000-0005-0000-0000-000007000000}"/>
    <cellStyle name="2x indented GHG Textfiels 3 2 3 4 2" xfId="26693" xr:uid="{00000000-0005-0000-0000-000007000000}"/>
    <cellStyle name="2x indented GHG Textfiels 3 2 3 4 3" xfId="10091" xr:uid="{00000000-0005-0000-0000-000007000000}"/>
    <cellStyle name="2x indented GHG Textfiels 3 2 3 4 4" xfId="32163" xr:uid="{00000000-0005-0000-0000-000007000000}"/>
    <cellStyle name="2x indented GHG Textfiels 3 2 3 5" xfId="4796" xr:uid="{00000000-0005-0000-0000-000007000000}"/>
    <cellStyle name="2x indented GHG Textfiels 3 2 3 5 2" xfId="25114" xr:uid="{00000000-0005-0000-0000-000007000000}"/>
    <cellStyle name="2x indented GHG Textfiels 3 2 3 5 3" xfId="20526" xr:uid="{00000000-0005-0000-0000-000007000000}"/>
    <cellStyle name="2x indented GHG Textfiels 3 2 3 5 4" xfId="36284" xr:uid="{00000000-0005-0000-0000-000007000000}"/>
    <cellStyle name="2x indented GHG Textfiels 3 2 3 6" xfId="15321" xr:uid="{00000000-0005-0000-0000-000007000000}"/>
    <cellStyle name="2x indented GHG Textfiels 3 2 3 7" xfId="3496" xr:uid="{00000000-0005-0000-0000-000007000000}"/>
    <cellStyle name="2x indented GHG Textfiels 3 2 3 8" xfId="30616" xr:uid="{00000000-0005-0000-0000-000007000000}"/>
    <cellStyle name="2x indented GHG Textfiels 3 2 4" xfId="1257" xr:uid="{00000000-0005-0000-0000-000007000000}"/>
    <cellStyle name="2x indented GHG Textfiels 3 2 4 2" xfId="2498" xr:uid="{00000000-0005-0000-0000-000007000000}"/>
    <cellStyle name="2x indented GHG Textfiels 3 2 4 2 2" xfId="7156" xr:uid="{00000000-0005-0000-0000-000007000000}"/>
    <cellStyle name="2x indented GHG Textfiels 3 2 4 2 2 2" xfId="27452" xr:uid="{00000000-0005-0000-0000-000007000000}"/>
    <cellStyle name="2x indented GHG Textfiels 3 2 4 2 2 3" xfId="22862" xr:uid="{00000000-0005-0000-0000-000007000000}"/>
    <cellStyle name="2x indented GHG Textfiels 3 2 4 2 2 4" xfId="37643" xr:uid="{00000000-0005-0000-0000-000007000000}"/>
    <cellStyle name="2x indented GHG Textfiels 3 2 4 2 3" xfId="19123" xr:uid="{00000000-0005-0000-0000-000007000000}"/>
    <cellStyle name="2x indented GHG Textfiels 3 2 4 2 4" xfId="9661" xr:uid="{00000000-0005-0000-0000-000007000000}"/>
    <cellStyle name="2x indented GHG Textfiels 3 2 4 2 5" xfId="32922" xr:uid="{00000000-0005-0000-0000-000007000000}"/>
    <cellStyle name="2x indented GHG Textfiels 3 2 4 3" xfId="8576" xr:uid="{00000000-0005-0000-0000-000007000000}"/>
    <cellStyle name="2x indented GHG Textfiels 3 2 4 3 2" xfId="24257" xr:uid="{00000000-0005-0000-0000-000007000000}"/>
    <cellStyle name="2x indented GHG Textfiels 3 2 4 3 2 2" xfId="28846" xr:uid="{00000000-0005-0000-0000-000007000000}"/>
    <cellStyle name="2x indented GHG Textfiels 3 2 4 3 2 3" xfId="38951" xr:uid="{00000000-0005-0000-0000-000007000000}"/>
    <cellStyle name="2x indented GHG Textfiels 3 2 4 3 3" xfId="15523" xr:uid="{00000000-0005-0000-0000-000007000000}"/>
    <cellStyle name="2x indented GHG Textfiels 3 2 4 3 4" xfId="14612" xr:uid="{00000000-0005-0000-0000-000007000000}"/>
    <cellStyle name="2x indented GHG Textfiels 3 2 4 3 5" xfId="34341" xr:uid="{00000000-0005-0000-0000-000007000000}"/>
    <cellStyle name="2x indented GHG Textfiels 3 2 4 4" xfId="5983" xr:uid="{00000000-0005-0000-0000-000007000000}"/>
    <cellStyle name="2x indented GHG Textfiels 3 2 4 4 2" xfId="26279" xr:uid="{00000000-0005-0000-0000-000007000000}"/>
    <cellStyle name="2x indented GHG Textfiels 3 2 4 4 3" xfId="10561" xr:uid="{00000000-0005-0000-0000-000007000000}"/>
    <cellStyle name="2x indented GHG Textfiels 3 2 4 4 4" xfId="31749" xr:uid="{00000000-0005-0000-0000-000007000000}"/>
    <cellStyle name="2x indented GHG Textfiels 3 2 4 5" xfId="4353" xr:uid="{00000000-0005-0000-0000-000007000000}"/>
    <cellStyle name="2x indented GHG Textfiels 3 2 4 5 2" xfId="14932" xr:uid="{00000000-0005-0000-0000-000007000000}"/>
    <cellStyle name="2x indented GHG Textfiels 3 2 4 5 3" xfId="20112" xr:uid="{00000000-0005-0000-0000-000007000000}"/>
    <cellStyle name="2x indented GHG Textfiels 3 2 4 5 4" xfId="35870" xr:uid="{00000000-0005-0000-0000-000007000000}"/>
    <cellStyle name="2x indented GHG Textfiels 3 2 4 6" xfId="22226" xr:uid="{00000000-0005-0000-0000-000007000000}"/>
    <cellStyle name="2x indented GHG Textfiels 3 2 4 7" xfId="10295" xr:uid="{00000000-0005-0000-0000-000007000000}"/>
    <cellStyle name="2x indented GHG Textfiels 3 2 4 8" xfId="30175" xr:uid="{00000000-0005-0000-0000-000007000000}"/>
    <cellStyle name="2x indented GHG Textfiels 3 2 5" xfId="882" xr:uid="{00000000-0005-0000-0000-000007000000}"/>
    <cellStyle name="2x indented GHG Textfiels 3 2 5 2" xfId="3356" xr:uid="{00000000-0005-0000-0000-000007000000}"/>
    <cellStyle name="2x indented GHG Textfiels 3 2 5 2 2" xfId="8209" xr:uid="{00000000-0005-0000-0000-000007000000}"/>
    <cellStyle name="2x indented GHG Textfiels 3 2 5 2 2 2" xfId="28498" xr:uid="{00000000-0005-0000-0000-000007000000}"/>
    <cellStyle name="2x indented GHG Textfiels 3 2 5 2 2 3" xfId="23909" xr:uid="{00000000-0005-0000-0000-000007000000}"/>
    <cellStyle name="2x indented GHG Textfiels 3 2 5 2 2 4" xfId="38603" xr:uid="{00000000-0005-0000-0000-000007000000}"/>
    <cellStyle name="2x indented GHG Textfiels 3 2 5 2 3" xfId="18449" xr:uid="{00000000-0005-0000-0000-000007000000}"/>
    <cellStyle name="2x indented GHG Textfiels 3 2 5 2 4" xfId="10328" xr:uid="{00000000-0005-0000-0000-000007000000}"/>
    <cellStyle name="2x indented GHG Textfiels 3 2 5 2 5" xfId="33974" xr:uid="{00000000-0005-0000-0000-000007000000}"/>
    <cellStyle name="2x indented GHG Textfiels 3 2 5 3" xfId="5631" xr:uid="{00000000-0005-0000-0000-000007000000}"/>
    <cellStyle name="2x indented GHG Textfiels 3 2 5 3 2" xfId="25927" xr:uid="{00000000-0005-0000-0000-000007000000}"/>
    <cellStyle name="2x indented GHG Textfiels 3 2 5 3 3" xfId="10044" xr:uid="{00000000-0005-0000-0000-000007000000}"/>
    <cellStyle name="2x indented GHG Textfiels 3 2 5 3 4" xfId="31397" xr:uid="{00000000-0005-0000-0000-000007000000}"/>
    <cellStyle name="2x indented GHG Textfiels 3 2 5 4" xfId="3984" xr:uid="{00000000-0005-0000-0000-000007000000}"/>
    <cellStyle name="2x indented GHG Textfiels 3 2 5 4 2" xfId="18638" xr:uid="{00000000-0005-0000-0000-000007000000}"/>
    <cellStyle name="2x indented GHG Textfiels 3 2 5 4 3" xfId="19769" xr:uid="{00000000-0005-0000-0000-000007000000}"/>
    <cellStyle name="2x indented GHG Textfiels 3 2 5 4 4" xfId="35527" xr:uid="{00000000-0005-0000-0000-000007000000}"/>
    <cellStyle name="2x indented GHG Textfiels 3 2 5 5" xfId="18296" xr:uid="{00000000-0005-0000-0000-000007000000}"/>
    <cellStyle name="2x indented GHG Textfiels 3 2 5 6" xfId="14133" xr:uid="{00000000-0005-0000-0000-000007000000}"/>
    <cellStyle name="2x indented GHG Textfiels 3 2 5 7" xfId="29808" xr:uid="{00000000-0005-0000-0000-000007000000}"/>
    <cellStyle name="2x indented GHG Textfiels 3 2 6" xfId="2126" xr:uid="{00000000-0005-0000-0000-000007000000}"/>
    <cellStyle name="2x indented GHG Textfiels 3 2 6 2" xfId="6784" xr:uid="{00000000-0005-0000-0000-000007000000}"/>
    <cellStyle name="2x indented GHG Textfiels 3 2 6 2 2" xfId="27080" xr:uid="{00000000-0005-0000-0000-000007000000}"/>
    <cellStyle name="2x indented GHG Textfiels 3 2 6 2 3" xfId="22490" xr:uid="{00000000-0005-0000-0000-000007000000}"/>
    <cellStyle name="2x indented GHG Textfiels 3 2 6 2 4" xfId="37275" xr:uid="{00000000-0005-0000-0000-000007000000}"/>
    <cellStyle name="2x indented GHG Textfiels 3 2 6 3" xfId="19015" xr:uid="{00000000-0005-0000-0000-000007000000}"/>
    <cellStyle name="2x indented GHG Textfiels 3 2 6 4" xfId="13767" xr:uid="{00000000-0005-0000-0000-000007000000}"/>
    <cellStyle name="2x indented GHG Textfiels 3 2 6 5" xfId="32550" xr:uid="{00000000-0005-0000-0000-000007000000}"/>
    <cellStyle name="2x indented GHG Textfiels 3 2 7" xfId="8119" xr:uid="{00000000-0005-0000-0000-000007000000}"/>
    <cellStyle name="2x indented GHG Textfiels 3 2 7 2" xfId="23821" xr:uid="{00000000-0005-0000-0000-000007000000}"/>
    <cellStyle name="2x indented GHG Textfiels 3 2 7 2 2" xfId="28410" xr:uid="{00000000-0005-0000-0000-000007000000}"/>
    <cellStyle name="2x indented GHG Textfiels 3 2 7 2 3" xfId="38515" xr:uid="{00000000-0005-0000-0000-000007000000}"/>
    <cellStyle name="2x indented GHG Textfiels 3 2 7 3" xfId="18025" xr:uid="{00000000-0005-0000-0000-000007000000}"/>
    <cellStyle name="2x indented GHG Textfiels 3 2 7 4" xfId="14168" xr:uid="{00000000-0005-0000-0000-000007000000}"/>
    <cellStyle name="2x indented GHG Textfiels 3 2 7 5" xfId="33884" xr:uid="{00000000-0005-0000-0000-000007000000}"/>
    <cellStyle name="2x indented GHG Textfiels 3 2 8" xfId="3894" xr:uid="{00000000-0005-0000-0000-000007000000}"/>
    <cellStyle name="2x indented GHG Textfiels 3 2 8 2" xfId="15878" xr:uid="{00000000-0005-0000-0000-000007000000}"/>
    <cellStyle name="2x indented GHG Textfiels 3 2 8 3" xfId="19683" xr:uid="{00000000-0005-0000-0000-000007000000}"/>
    <cellStyle name="2x indented GHG Textfiels 3 2 8 4" xfId="35441" xr:uid="{00000000-0005-0000-0000-000007000000}"/>
    <cellStyle name="2x indented GHG Textfiels 3 2 9" xfId="14882" xr:uid="{00000000-0005-0000-0000-000007000000}"/>
    <cellStyle name="2x indented GHG Textfiels 3 3" xfId="627" xr:uid="{00000000-0005-0000-0000-000007000000}"/>
    <cellStyle name="2x indented GHG Textfiels 3 3 10" xfId="19062" xr:uid="{00000000-0005-0000-0000-000007000000}"/>
    <cellStyle name="2x indented GHG Textfiels 3 3 11" xfId="13030" xr:uid="{00000000-0005-0000-0000-000007000000}"/>
    <cellStyle name="2x indented GHG Textfiels 3 3 12" xfId="29856" xr:uid="{00000000-0005-0000-0000-000007000000}"/>
    <cellStyle name="2x indented GHG Textfiels 3 3 2" xfId="1542" xr:uid="{00000000-0005-0000-0000-000007000000}"/>
    <cellStyle name="2x indented GHG Textfiels 3 3 2 2" xfId="1857" xr:uid="{00000000-0005-0000-0000-000007000000}"/>
    <cellStyle name="2x indented GHG Textfiels 3 3 2 2 2" xfId="3096" xr:uid="{00000000-0005-0000-0000-000007000000}"/>
    <cellStyle name="2x indented GHG Textfiels 3 3 2 2 2 2" xfId="7754" xr:uid="{00000000-0005-0000-0000-000007000000}"/>
    <cellStyle name="2x indented GHG Textfiels 3 3 2 2 2 2 2" xfId="28050" xr:uid="{00000000-0005-0000-0000-000007000000}"/>
    <cellStyle name="2x indented GHG Textfiels 3 3 2 2 2 2 3" xfId="23460" xr:uid="{00000000-0005-0000-0000-000007000000}"/>
    <cellStyle name="2x indented GHG Textfiels 3 3 2 2 2 2 4" xfId="38202" xr:uid="{00000000-0005-0000-0000-000007000000}"/>
    <cellStyle name="2x indented GHG Textfiels 3 3 2 2 2 3" xfId="17885" xr:uid="{00000000-0005-0000-0000-000007000000}"/>
    <cellStyle name="2x indented GHG Textfiels 3 3 2 2 2 4" xfId="13290" xr:uid="{00000000-0005-0000-0000-000007000000}"/>
    <cellStyle name="2x indented GHG Textfiels 3 3 2 2 2 5" xfId="33520" xr:uid="{00000000-0005-0000-0000-000007000000}"/>
    <cellStyle name="2x indented GHG Textfiels 3 3 2 2 3" xfId="9166" xr:uid="{00000000-0005-0000-0000-000007000000}"/>
    <cellStyle name="2x indented GHG Textfiels 3 3 2 2 3 2" xfId="24814" xr:uid="{00000000-0005-0000-0000-000007000000}"/>
    <cellStyle name="2x indented GHG Textfiels 3 3 2 2 3 2 2" xfId="29401" xr:uid="{00000000-0005-0000-0000-000007000000}"/>
    <cellStyle name="2x indented GHG Textfiels 3 3 2 2 3 2 3" xfId="39506" xr:uid="{00000000-0005-0000-0000-000007000000}"/>
    <cellStyle name="2x indented GHG Textfiels 3 3 2 2 3 3" xfId="18564" xr:uid="{00000000-0005-0000-0000-000007000000}"/>
    <cellStyle name="2x indented GHG Textfiels 3 3 2 2 3 4" xfId="14664" xr:uid="{00000000-0005-0000-0000-000007000000}"/>
    <cellStyle name="2x indented GHG Textfiels 3 3 2 2 3 5" xfId="34931" xr:uid="{00000000-0005-0000-0000-000007000000}"/>
    <cellStyle name="2x indented GHG Textfiels 3 3 2 2 4" xfId="6522" xr:uid="{00000000-0005-0000-0000-000007000000}"/>
    <cellStyle name="2x indented GHG Textfiels 3 3 2 2 4 2" xfId="26818" xr:uid="{00000000-0005-0000-0000-000007000000}"/>
    <cellStyle name="2x indented GHG Textfiels 3 3 2 2 4 3" xfId="13309" xr:uid="{00000000-0005-0000-0000-000007000000}"/>
    <cellStyle name="2x indented GHG Textfiels 3 3 2 2 4 4" xfId="32288" xr:uid="{00000000-0005-0000-0000-000007000000}"/>
    <cellStyle name="2x indented GHG Textfiels 3 3 2 2 5" xfId="4945" xr:uid="{00000000-0005-0000-0000-000007000000}"/>
    <cellStyle name="2x indented GHG Textfiels 3 3 2 2 5 2" xfId="25252" xr:uid="{00000000-0005-0000-0000-000007000000}"/>
    <cellStyle name="2x indented GHG Textfiels 3 3 2 2 5 3" xfId="20666" xr:uid="{00000000-0005-0000-0000-000007000000}"/>
    <cellStyle name="2x indented GHG Textfiels 3 3 2 2 5 4" xfId="36422" xr:uid="{00000000-0005-0000-0000-000007000000}"/>
    <cellStyle name="2x indented GHG Textfiels 3 3 2 2 6" xfId="15244" xr:uid="{00000000-0005-0000-0000-000007000000}"/>
    <cellStyle name="2x indented GHG Textfiels 3 3 2 2 7" xfId="11962" xr:uid="{00000000-0005-0000-0000-000007000000}"/>
    <cellStyle name="2x indented GHG Textfiels 3 3 2 2 8" xfId="30765" xr:uid="{00000000-0005-0000-0000-000007000000}"/>
    <cellStyle name="2x indented GHG Textfiels 3 3 2 3" xfId="2782" xr:uid="{00000000-0005-0000-0000-000007000000}"/>
    <cellStyle name="2x indented GHG Textfiels 3 3 2 3 2" xfId="7440" xr:uid="{00000000-0005-0000-0000-000007000000}"/>
    <cellStyle name="2x indented GHG Textfiels 3 3 2 3 2 2" xfId="27736" xr:uid="{00000000-0005-0000-0000-000007000000}"/>
    <cellStyle name="2x indented GHG Textfiels 3 3 2 3 2 3" xfId="23146" xr:uid="{00000000-0005-0000-0000-000007000000}"/>
    <cellStyle name="2x indented GHG Textfiels 3 3 2 3 2 4" xfId="37912" xr:uid="{00000000-0005-0000-0000-000007000000}"/>
    <cellStyle name="2x indented GHG Textfiels 3 3 2 3 3" xfId="16138" xr:uid="{00000000-0005-0000-0000-000007000000}"/>
    <cellStyle name="2x indented GHG Textfiels 3 3 2 3 4" xfId="9852" xr:uid="{00000000-0005-0000-0000-000007000000}"/>
    <cellStyle name="2x indented GHG Textfiels 3 3 2 3 5" xfId="33206" xr:uid="{00000000-0005-0000-0000-000007000000}"/>
    <cellStyle name="2x indented GHG Textfiels 3 3 2 4" xfId="8853" xr:uid="{00000000-0005-0000-0000-000007000000}"/>
    <cellStyle name="2x indented GHG Textfiels 3 3 2 4 2" xfId="24518" xr:uid="{00000000-0005-0000-0000-000007000000}"/>
    <cellStyle name="2x indented GHG Textfiels 3 3 2 4 2 2" xfId="29106" xr:uid="{00000000-0005-0000-0000-000007000000}"/>
    <cellStyle name="2x indented GHG Textfiels 3 3 2 4 2 3" xfId="39211" xr:uid="{00000000-0005-0000-0000-000007000000}"/>
    <cellStyle name="2x indented GHG Textfiels 3 3 2 4 3" xfId="19137" xr:uid="{00000000-0005-0000-0000-000007000000}"/>
    <cellStyle name="2x indented GHG Textfiels 3 3 2 4 4" xfId="10104" xr:uid="{00000000-0005-0000-0000-000007000000}"/>
    <cellStyle name="2x indented GHG Textfiels 3 3 2 4 5" xfId="34618" xr:uid="{00000000-0005-0000-0000-000007000000}"/>
    <cellStyle name="2x indented GHG Textfiels 3 3 2 5" xfId="6238" xr:uid="{00000000-0005-0000-0000-000007000000}"/>
    <cellStyle name="2x indented GHG Textfiels 3 3 2 5 2" xfId="26534" xr:uid="{00000000-0005-0000-0000-000007000000}"/>
    <cellStyle name="2x indented GHG Textfiels 3 3 2 5 3" xfId="10886" xr:uid="{00000000-0005-0000-0000-000007000000}"/>
    <cellStyle name="2x indented GHG Textfiels 3 3 2 5 4" xfId="32004" xr:uid="{00000000-0005-0000-0000-000007000000}"/>
    <cellStyle name="2x indented GHG Textfiels 3 3 2 6" xfId="4631" xr:uid="{00000000-0005-0000-0000-000007000000}"/>
    <cellStyle name="2x indented GHG Textfiels 3 3 2 6 2" xfId="14956" xr:uid="{00000000-0005-0000-0000-000007000000}"/>
    <cellStyle name="2x indented GHG Textfiels 3 3 2 6 3" xfId="20371" xr:uid="{00000000-0005-0000-0000-000007000000}"/>
    <cellStyle name="2x indented GHG Textfiels 3 3 2 6 4" xfId="36129" xr:uid="{00000000-0005-0000-0000-000007000000}"/>
    <cellStyle name="2x indented GHG Textfiels 3 3 2 7" xfId="16149" xr:uid="{00000000-0005-0000-0000-000007000000}"/>
    <cellStyle name="2x indented GHG Textfiels 3 3 2 8" xfId="12607" xr:uid="{00000000-0005-0000-0000-000007000000}"/>
    <cellStyle name="2x indented GHG Textfiels 3 3 2 9" xfId="30452" xr:uid="{00000000-0005-0000-0000-000007000000}"/>
    <cellStyle name="2x indented GHG Textfiels 3 3 3" xfId="1194" xr:uid="{00000000-0005-0000-0000-000007000000}"/>
    <cellStyle name="2x indented GHG Textfiels 3 3 3 2" xfId="2435" xr:uid="{00000000-0005-0000-0000-000007000000}"/>
    <cellStyle name="2x indented GHG Textfiels 3 3 3 2 2" xfId="7093" xr:uid="{00000000-0005-0000-0000-000007000000}"/>
    <cellStyle name="2x indented GHG Textfiels 3 3 3 2 2 2" xfId="27389" xr:uid="{00000000-0005-0000-0000-000007000000}"/>
    <cellStyle name="2x indented GHG Textfiels 3 3 3 2 2 3" xfId="22799" xr:uid="{00000000-0005-0000-0000-000007000000}"/>
    <cellStyle name="2x indented GHG Textfiels 3 3 3 2 2 4" xfId="37582" xr:uid="{00000000-0005-0000-0000-000007000000}"/>
    <cellStyle name="2x indented GHG Textfiels 3 3 3 2 3" xfId="15887" xr:uid="{00000000-0005-0000-0000-000007000000}"/>
    <cellStyle name="2x indented GHG Textfiels 3 3 3 2 4" xfId="13903" xr:uid="{00000000-0005-0000-0000-000007000000}"/>
    <cellStyle name="2x indented GHG Textfiels 3 3 3 2 5" xfId="32859" xr:uid="{00000000-0005-0000-0000-000007000000}"/>
    <cellStyle name="2x indented GHG Textfiels 3 3 3 3" xfId="8514" xr:uid="{00000000-0005-0000-0000-000007000000}"/>
    <cellStyle name="2x indented GHG Textfiels 3 3 3 3 2" xfId="24202" xr:uid="{00000000-0005-0000-0000-000007000000}"/>
    <cellStyle name="2x indented GHG Textfiels 3 3 3 3 2 2" xfId="28791" xr:uid="{00000000-0005-0000-0000-000007000000}"/>
    <cellStyle name="2x indented GHG Textfiels 3 3 3 3 2 3" xfId="38896" xr:uid="{00000000-0005-0000-0000-000007000000}"/>
    <cellStyle name="2x indented GHG Textfiels 3 3 3 3 3" xfId="21089" xr:uid="{00000000-0005-0000-0000-000007000000}"/>
    <cellStyle name="2x indented GHG Textfiels 3 3 3 3 4" xfId="13188" xr:uid="{00000000-0005-0000-0000-000007000000}"/>
    <cellStyle name="2x indented GHG Textfiels 3 3 3 3 5" xfId="34279" xr:uid="{00000000-0005-0000-0000-000007000000}"/>
    <cellStyle name="2x indented GHG Textfiels 3 3 3 4" xfId="5928" xr:uid="{00000000-0005-0000-0000-000007000000}"/>
    <cellStyle name="2x indented GHG Textfiels 3 3 3 4 2" xfId="26224" xr:uid="{00000000-0005-0000-0000-000007000000}"/>
    <cellStyle name="2x indented GHG Textfiels 3 3 3 4 3" xfId="10103" xr:uid="{00000000-0005-0000-0000-000007000000}"/>
    <cellStyle name="2x indented GHG Textfiels 3 3 3 4 4" xfId="31694" xr:uid="{00000000-0005-0000-0000-000007000000}"/>
    <cellStyle name="2x indented GHG Textfiels 3 3 3 5" xfId="4291" xr:uid="{00000000-0005-0000-0000-000007000000}"/>
    <cellStyle name="2x indented GHG Textfiels 3 3 3 5 2" xfId="19306" xr:uid="{00000000-0005-0000-0000-000007000000}"/>
    <cellStyle name="2x indented GHG Textfiels 3 3 3 5 3" xfId="20057" xr:uid="{00000000-0005-0000-0000-000007000000}"/>
    <cellStyle name="2x indented GHG Textfiels 3 3 3 5 4" xfId="35815" xr:uid="{00000000-0005-0000-0000-000007000000}"/>
    <cellStyle name="2x indented GHG Textfiels 3 3 3 6" xfId="17083" xr:uid="{00000000-0005-0000-0000-000007000000}"/>
    <cellStyle name="2x indented GHG Textfiels 3 3 3 7" xfId="12109" xr:uid="{00000000-0005-0000-0000-000007000000}"/>
    <cellStyle name="2x indented GHG Textfiels 3 3 3 8" xfId="30113" xr:uid="{00000000-0005-0000-0000-000007000000}"/>
    <cellStyle name="2x indented GHG Textfiels 3 3 4" xfId="1315" xr:uid="{00000000-0005-0000-0000-000007000000}"/>
    <cellStyle name="2x indented GHG Textfiels 3 3 4 2" xfId="2556" xr:uid="{00000000-0005-0000-0000-000007000000}"/>
    <cellStyle name="2x indented GHG Textfiels 3 3 4 2 2" xfId="7214" xr:uid="{00000000-0005-0000-0000-000007000000}"/>
    <cellStyle name="2x indented GHG Textfiels 3 3 4 2 2 2" xfId="27510" xr:uid="{00000000-0005-0000-0000-000007000000}"/>
    <cellStyle name="2x indented GHG Textfiels 3 3 4 2 2 3" xfId="22920" xr:uid="{00000000-0005-0000-0000-000007000000}"/>
    <cellStyle name="2x indented GHG Textfiels 3 3 4 2 2 4" xfId="37700" xr:uid="{00000000-0005-0000-0000-000007000000}"/>
    <cellStyle name="2x indented GHG Textfiels 3 3 4 2 3" xfId="15914" xr:uid="{00000000-0005-0000-0000-000007000000}"/>
    <cellStyle name="2x indented GHG Textfiels 3 3 4 2 4" xfId="10990" xr:uid="{00000000-0005-0000-0000-000007000000}"/>
    <cellStyle name="2x indented GHG Textfiels 3 3 4 2 5" xfId="32980" xr:uid="{00000000-0005-0000-0000-000007000000}"/>
    <cellStyle name="2x indented GHG Textfiels 3 3 4 3" xfId="8634" xr:uid="{00000000-0005-0000-0000-000007000000}"/>
    <cellStyle name="2x indented GHG Textfiels 3 3 4 3 2" xfId="24312" xr:uid="{00000000-0005-0000-0000-000007000000}"/>
    <cellStyle name="2x indented GHG Textfiels 3 3 4 3 2 2" xfId="28901" xr:uid="{00000000-0005-0000-0000-000007000000}"/>
    <cellStyle name="2x indented GHG Textfiels 3 3 4 3 2 3" xfId="39006" xr:uid="{00000000-0005-0000-0000-000007000000}"/>
    <cellStyle name="2x indented GHG Textfiels 3 3 4 3 3" xfId="16358" xr:uid="{00000000-0005-0000-0000-000007000000}"/>
    <cellStyle name="2x indented GHG Textfiels 3 3 4 3 4" xfId="11859" xr:uid="{00000000-0005-0000-0000-000007000000}"/>
    <cellStyle name="2x indented GHG Textfiels 3 3 4 3 5" xfId="34399" xr:uid="{00000000-0005-0000-0000-000007000000}"/>
    <cellStyle name="2x indented GHG Textfiels 3 3 4 4" xfId="6038" xr:uid="{00000000-0005-0000-0000-000007000000}"/>
    <cellStyle name="2x indented GHG Textfiels 3 3 4 4 2" xfId="26334" xr:uid="{00000000-0005-0000-0000-000007000000}"/>
    <cellStyle name="2x indented GHG Textfiels 3 3 4 4 3" xfId="10854" xr:uid="{00000000-0005-0000-0000-000007000000}"/>
    <cellStyle name="2x indented GHG Textfiels 3 3 4 4 4" xfId="31804" xr:uid="{00000000-0005-0000-0000-000007000000}"/>
    <cellStyle name="2x indented GHG Textfiels 3 3 4 5" xfId="4411" xr:uid="{00000000-0005-0000-0000-000007000000}"/>
    <cellStyle name="2x indented GHG Textfiels 3 3 4 5 2" xfId="15438" xr:uid="{00000000-0005-0000-0000-000007000000}"/>
    <cellStyle name="2x indented GHG Textfiels 3 3 4 5 3" xfId="20167" xr:uid="{00000000-0005-0000-0000-000007000000}"/>
    <cellStyle name="2x indented GHG Textfiels 3 3 4 5 4" xfId="35925" xr:uid="{00000000-0005-0000-0000-000007000000}"/>
    <cellStyle name="2x indented GHG Textfiels 3 3 4 6" xfId="15563" xr:uid="{00000000-0005-0000-0000-000007000000}"/>
    <cellStyle name="2x indented GHG Textfiels 3 3 4 7" xfId="13958" xr:uid="{00000000-0005-0000-0000-000007000000}"/>
    <cellStyle name="2x indented GHG Textfiels 3 3 4 8" xfId="30233" xr:uid="{00000000-0005-0000-0000-000007000000}"/>
    <cellStyle name="2x indented GHG Textfiels 3 3 5" xfId="931" xr:uid="{00000000-0005-0000-0000-000007000000}"/>
    <cellStyle name="2x indented GHG Textfiels 3 3 5 2" xfId="5679" xr:uid="{00000000-0005-0000-0000-000007000000}"/>
    <cellStyle name="2x indented GHG Textfiels 3 3 5 2 2" xfId="25975" xr:uid="{00000000-0005-0000-0000-000007000000}"/>
    <cellStyle name="2x indented GHG Textfiels 3 3 5 2 3" xfId="21389" xr:uid="{00000000-0005-0000-0000-000007000000}"/>
    <cellStyle name="2x indented GHG Textfiels 3 3 5 2 4" xfId="36921" xr:uid="{00000000-0005-0000-0000-000007000000}"/>
    <cellStyle name="2x indented GHG Textfiels 3 3 5 3" xfId="19322" xr:uid="{00000000-0005-0000-0000-000007000000}"/>
    <cellStyle name="2x indented GHG Textfiels 3 3 5 4" xfId="9727" xr:uid="{00000000-0005-0000-0000-000007000000}"/>
    <cellStyle name="2x indented GHG Textfiels 3 3 5 5" xfId="31445" xr:uid="{00000000-0005-0000-0000-000007000000}"/>
    <cellStyle name="2x indented GHG Textfiels 3 3 6" xfId="2174" xr:uid="{00000000-0005-0000-0000-000007000000}"/>
    <cellStyle name="2x indented GHG Textfiels 3 3 6 2" xfId="6832" xr:uid="{00000000-0005-0000-0000-000007000000}"/>
    <cellStyle name="2x indented GHG Textfiels 3 3 6 2 2" xfId="27128" xr:uid="{00000000-0005-0000-0000-000007000000}"/>
    <cellStyle name="2x indented GHG Textfiels 3 3 6 2 3" xfId="22538" xr:uid="{00000000-0005-0000-0000-000007000000}"/>
    <cellStyle name="2x indented GHG Textfiels 3 3 6 2 4" xfId="37323" xr:uid="{00000000-0005-0000-0000-000007000000}"/>
    <cellStyle name="2x indented GHG Textfiels 3 3 6 3" xfId="23715" xr:uid="{00000000-0005-0000-0000-000007000000}"/>
    <cellStyle name="2x indented GHG Textfiels 3 3 6 4" xfId="13974" xr:uid="{00000000-0005-0000-0000-000007000000}"/>
    <cellStyle name="2x indented GHG Textfiels 3 3 6 5" xfId="32598" xr:uid="{00000000-0005-0000-0000-000007000000}"/>
    <cellStyle name="2x indented GHG Textfiels 3 3 7" xfId="8257" xr:uid="{00000000-0005-0000-0000-000007000000}"/>
    <cellStyle name="2x indented GHG Textfiels 3 3 7 2" xfId="23957" xr:uid="{00000000-0005-0000-0000-000007000000}"/>
    <cellStyle name="2x indented GHG Textfiels 3 3 7 2 2" xfId="28546" xr:uid="{00000000-0005-0000-0000-000007000000}"/>
    <cellStyle name="2x indented GHG Textfiels 3 3 7 2 3" xfId="38651" xr:uid="{00000000-0005-0000-0000-000007000000}"/>
    <cellStyle name="2x indented GHG Textfiels 3 3 7 3" xfId="16509" xr:uid="{00000000-0005-0000-0000-000007000000}"/>
    <cellStyle name="2x indented GHG Textfiels 3 3 7 4" xfId="12293" xr:uid="{00000000-0005-0000-0000-000007000000}"/>
    <cellStyle name="2x indented GHG Textfiels 3 3 7 5" xfId="34022" xr:uid="{00000000-0005-0000-0000-000007000000}"/>
    <cellStyle name="2x indented GHG Textfiels 3 3 8" xfId="5404" xr:uid="{00000000-0005-0000-0000-000007000000}"/>
    <cellStyle name="2x indented GHG Textfiels 3 3 8 2" xfId="21115" xr:uid="{00000000-0005-0000-0000-000007000000}"/>
    <cellStyle name="2x indented GHG Textfiels 3 3 8 2 2" xfId="25700" xr:uid="{00000000-0005-0000-0000-000007000000}"/>
    <cellStyle name="2x indented GHG Textfiels 3 3 8 2 3" xfId="36764" xr:uid="{00000000-0005-0000-0000-000007000000}"/>
    <cellStyle name="2x indented GHG Textfiels 3 3 8 3" xfId="19211" xr:uid="{00000000-0005-0000-0000-000007000000}"/>
    <cellStyle name="2x indented GHG Textfiels 3 3 8 4" xfId="14681" xr:uid="{00000000-0005-0000-0000-000007000000}"/>
    <cellStyle name="2x indented GHG Textfiels 3 3 8 5" xfId="31170" xr:uid="{00000000-0005-0000-0000-000007000000}"/>
    <cellStyle name="2x indented GHG Textfiels 3 3 9" xfId="4032" xr:uid="{00000000-0005-0000-0000-000007000000}"/>
    <cellStyle name="2x indented GHG Textfiels 3 3 9 2" xfId="22195" xr:uid="{00000000-0005-0000-0000-000007000000}"/>
    <cellStyle name="2x indented GHG Textfiels 3 3 9 3" xfId="19816" xr:uid="{00000000-0005-0000-0000-000007000000}"/>
    <cellStyle name="2x indented GHG Textfiels 3 3 9 4" xfId="35574" xr:uid="{00000000-0005-0000-0000-000007000000}"/>
    <cellStyle name="2x indented GHG Textfiels 3 4" xfId="691" xr:uid="{00000000-0005-0000-0000-000007000000}"/>
    <cellStyle name="2x indented GHG Textfiels 3 4 10" xfId="11077" xr:uid="{00000000-0005-0000-0000-000007000000}"/>
    <cellStyle name="2x indented GHG Textfiels 3 4 11" xfId="29920" xr:uid="{00000000-0005-0000-0000-000007000000}"/>
    <cellStyle name="2x indented GHG Textfiels 3 4 2" xfId="1921" xr:uid="{00000000-0005-0000-0000-000007000000}"/>
    <cellStyle name="2x indented GHG Textfiels 3 4 2 2" xfId="3160" xr:uid="{00000000-0005-0000-0000-000007000000}"/>
    <cellStyle name="2x indented GHG Textfiels 3 4 2 2 2" xfId="7818" xr:uid="{00000000-0005-0000-0000-000007000000}"/>
    <cellStyle name="2x indented GHG Textfiels 3 4 2 2 2 2" xfId="28114" xr:uid="{00000000-0005-0000-0000-000007000000}"/>
    <cellStyle name="2x indented GHG Textfiels 3 4 2 2 2 3" xfId="23524" xr:uid="{00000000-0005-0000-0000-000007000000}"/>
    <cellStyle name="2x indented GHG Textfiels 3 4 2 2 2 4" xfId="38266" xr:uid="{00000000-0005-0000-0000-000007000000}"/>
    <cellStyle name="2x indented GHG Textfiels 3 4 2 2 3" xfId="18706" xr:uid="{00000000-0005-0000-0000-000007000000}"/>
    <cellStyle name="2x indented GHG Textfiels 3 4 2 2 4" xfId="14676" xr:uid="{00000000-0005-0000-0000-000007000000}"/>
    <cellStyle name="2x indented GHG Textfiels 3 4 2 2 5" xfId="33584" xr:uid="{00000000-0005-0000-0000-000007000000}"/>
    <cellStyle name="2x indented GHG Textfiels 3 4 2 3" xfId="9230" xr:uid="{00000000-0005-0000-0000-000007000000}"/>
    <cellStyle name="2x indented GHG Textfiels 3 4 2 3 2" xfId="24874" xr:uid="{00000000-0005-0000-0000-000007000000}"/>
    <cellStyle name="2x indented GHG Textfiels 3 4 2 3 2 2" xfId="29461" xr:uid="{00000000-0005-0000-0000-000007000000}"/>
    <cellStyle name="2x indented GHG Textfiels 3 4 2 3 2 3" xfId="39566" xr:uid="{00000000-0005-0000-0000-000007000000}"/>
    <cellStyle name="2x indented GHG Textfiels 3 4 2 3 3" xfId="21700" xr:uid="{00000000-0005-0000-0000-000007000000}"/>
    <cellStyle name="2x indented GHG Textfiels 3 4 2 3 4" xfId="11366" xr:uid="{00000000-0005-0000-0000-000007000000}"/>
    <cellStyle name="2x indented GHG Textfiels 3 4 2 3 5" xfId="34995" xr:uid="{00000000-0005-0000-0000-000007000000}"/>
    <cellStyle name="2x indented GHG Textfiels 3 4 2 4" xfId="6582" xr:uid="{00000000-0005-0000-0000-000007000000}"/>
    <cellStyle name="2x indented GHG Textfiels 3 4 2 4 2" xfId="26878" xr:uid="{00000000-0005-0000-0000-000007000000}"/>
    <cellStyle name="2x indented GHG Textfiels 3 4 2 4 3" xfId="12852" xr:uid="{00000000-0005-0000-0000-000007000000}"/>
    <cellStyle name="2x indented GHG Textfiels 3 4 2 4 4" xfId="32348" xr:uid="{00000000-0005-0000-0000-000007000000}"/>
    <cellStyle name="2x indented GHG Textfiels 3 4 2 5" xfId="5009" xr:uid="{00000000-0005-0000-0000-000007000000}"/>
    <cellStyle name="2x indented GHG Textfiels 3 4 2 5 2" xfId="25312" xr:uid="{00000000-0005-0000-0000-000007000000}"/>
    <cellStyle name="2x indented GHG Textfiels 3 4 2 5 3" xfId="20726" xr:uid="{00000000-0005-0000-0000-000007000000}"/>
    <cellStyle name="2x indented GHG Textfiels 3 4 2 5 4" xfId="36482" xr:uid="{00000000-0005-0000-0000-000007000000}"/>
    <cellStyle name="2x indented GHG Textfiels 3 4 2 6" xfId="17125" xr:uid="{00000000-0005-0000-0000-000007000000}"/>
    <cellStyle name="2x indented GHG Textfiels 3 4 2 7" xfId="9503" xr:uid="{00000000-0005-0000-0000-000007000000}"/>
    <cellStyle name="2x indented GHG Textfiels 3 4 2 8" xfId="30829" xr:uid="{00000000-0005-0000-0000-000007000000}"/>
    <cellStyle name="2x indented GHG Textfiels 3 4 3" xfId="1603" xr:uid="{00000000-0005-0000-0000-000007000000}"/>
    <cellStyle name="2x indented GHG Textfiels 3 4 3 2" xfId="2843" xr:uid="{00000000-0005-0000-0000-000007000000}"/>
    <cellStyle name="2x indented GHG Textfiels 3 4 3 2 2" xfId="7501" xr:uid="{00000000-0005-0000-0000-000007000000}"/>
    <cellStyle name="2x indented GHG Textfiels 3 4 3 2 2 2" xfId="27797" xr:uid="{00000000-0005-0000-0000-000007000000}"/>
    <cellStyle name="2x indented GHG Textfiels 3 4 3 2 2 3" xfId="23207" xr:uid="{00000000-0005-0000-0000-000007000000}"/>
    <cellStyle name="2x indented GHG Textfiels 3 4 3 2 2 4" xfId="37973" xr:uid="{00000000-0005-0000-0000-000007000000}"/>
    <cellStyle name="2x indented GHG Textfiels 3 4 3 2 3" xfId="16687" xr:uid="{00000000-0005-0000-0000-000007000000}"/>
    <cellStyle name="2x indented GHG Textfiels 3 4 3 2 4" xfId="9663" xr:uid="{00000000-0005-0000-0000-000007000000}"/>
    <cellStyle name="2x indented GHG Textfiels 3 4 3 2 5" xfId="33267" xr:uid="{00000000-0005-0000-0000-000007000000}"/>
    <cellStyle name="2x indented GHG Textfiels 3 4 3 3" xfId="8914" xr:uid="{00000000-0005-0000-0000-000007000000}"/>
    <cellStyle name="2x indented GHG Textfiels 3 4 3 3 2" xfId="24577" xr:uid="{00000000-0005-0000-0000-000007000000}"/>
    <cellStyle name="2x indented GHG Textfiels 3 4 3 3 2 2" xfId="29165" xr:uid="{00000000-0005-0000-0000-000007000000}"/>
    <cellStyle name="2x indented GHG Textfiels 3 4 3 3 2 3" xfId="39270" xr:uid="{00000000-0005-0000-0000-000007000000}"/>
    <cellStyle name="2x indented GHG Textfiels 3 4 3 3 3" xfId="19241" xr:uid="{00000000-0005-0000-0000-000007000000}"/>
    <cellStyle name="2x indented GHG Textfiels 3 4 3 3 4" xfId="12001" xr:uid="{00000000-0005-0000-0000-000007000000}"/>
    <cellStyle name="2x indented GHG Textfiels 3 4 3 3 5" xfId="34679" xr:uid="{00000000-0005-0000-0000-000007000000}"/>
    <cellStyle name="2x indented GHG Textfiels 3 4 3 4" xfId="6298" xr:uid="{00000000-0005-0000-0000-000007000000}"/>
    <cellStyle name="2x indented GHG Textfiels 3 4 3 4 2" xfId="26594" xr:uid="{00000000-0005-0000-0000-000007000000}"/>
    <cellStyle name="2x indented GHG Textfiels 3 4 3 4 3" xfId="11037" xr:uid="{00000000-0005-0000-0000-000007000000}"/>
    <cellStyle name="2x indented GHG Textfiels 3 4 3 4 4" xfId="32064" xr:uid="{00000000-0005-0000-0000-000007000000}"/>
    <cellStyle name="2x indented GHG Textfiels 3 4 3 5" xfId="4692" xr:uid="{00000000-0005-0000-0000-000007000000}"/>
    <cellStyle name="2x indented GHG Textfiels 3 4 3 5 2" xfId="25016" xr:uid="{00000000-0005-0000-0000-000007000000}"/>
    <cellStyle name="2x indented GHG Textfiels 3 4 3 5 3" xfId="20428" xr:uid="{00000000-0005-0000-0000-000007000000}"/>
    <cellStyle name="2x indented GHG Textfiels 3 4 3 5 4" xfId="36186" xr:uid="{00000000-0005-0000-0000-000007000000}"/>
    <cellStyle name="2x indented GHG Textfiels 3 4 3 6" xfId="14983" xr:uid="{00000000-0005-0000-0000-000007000000}"/>
    <cellStyle name="2x indented GHG Textfiels 3 4 3 7" xfId="13787" xr:uid="{00000000-0005-0000-0000-000007000000}"/>
    <cellStyle name="2x indented GHG Textfiels 3 4 3 8" xfId="30513" xr:uid="{00000000-0005-0000-0000-000007000000}"/>
    <cellStyle name="2x indented GHG Textfiels 3 4 4" xfId="995" xr:uid="{00000000-0005-0000-0000-000007000000}"/>
    <cellStyle name="2x indented GHG Textfiels 3 4 4 2" xfId="5740" xr:uid="{00000000-0005-0000-0000-000007000000}"/>
    <cellStyle name="2x indented GHG Textfiels 3 4 4 2 2" xfId="26036" xr:uid="{00000000-0005-0000-0000-000007000000}"/>
    <cellStyle name="2x indented GHG Textfiels 3 4 4 2 3" xfId="21450" xr:uid="{00000000-0005-0000-0000-000007000000}"/>
    <cellStyle name="2x indented GHG Textfiels 3 4 4 2 4" xfId="36964" xr:uid="{00000000-0005-0000-0000-000007000000}"/>
    <cellStyle name="2x indented GHG Textfiels 3 4 4 3" xfId="16065" xr:uid="{00000000-0005-0000-0000-000007000000}"/>
    <cellStyle name="2x indented GHG Textfiels 3 4 4 4" xfId="9832" xr:uid="{00000000-0005-0000-0000-000007000000}"/>
    <cellStyle name="2x indented GHG Textfiels 3 4 4 5" xfId="31506" xr:uid="{00000000-0005-0000-0000-000007000000}"/>
    <cellStyle name="2x indented GHG Textfiels 3 4 5" xfId="2238" xr:uid="{00000000-0005-0000-0000-000007000000}"/>
    <cellStyle name="2x indented GHG Textfiels 3 4 5 2" xfId="6896" xr:uid="{00000000-0005-0000-0000-000007000000}"/>
    <cellStyle name="2x indented GHG Textfiels 3 4 5 2 2" xfId="27192" xr:uid="{00000000-0005-0000-0000-000007000000}"/>
    <cellStyle name="2x indented GHG Textfiels 3 4 5 2 3" xfId="22602" xr:uid="{00000000-0005-0000-0000-000007000000}"/>
    <cellStyle name="2x indented GHG Textfiels 3 4 5 2 4" xfId="37387" xr:uid="{00000000-0005-0000-0000-000007000000}"/>
    <cellStyle name="2x indented GHG Textfiels 3 4 5 3" xfId="16650" xr:uid="{00000000-0005-0000-0000-000007000000}"/>
    <cellStyle name="2x indented GHG Textfiels 3 4 5 4" xfId="11708" xr:uid="{00000000-0005-0000-0000-000007000000}"/>
    <cellStyle name="2x indented GHG Textfiels 3 4 5 5" xfId="32662" xr:uid="{00000000-0005-0000-0000-000007000000}"/>
    <cellStyle name="2x indented GHG Textfiels 3 4 6" xfId="8321" xr:uid="{00000000-0005-0000-0000-000007000000}"/>
    <cellStyle name="2x indented GHG Textfiels 3 4 6 2" xfId="24018" xr:uid="{00000000-0005-0000-0000-000007000000}"/>
    <cellStyle name="2x indented GHG Textfiels 3 4 6 2 2" xfId="28607" xr:uid="{00000000-0005-0000-0000-000007000000}"/>
    <cellStyle name="2x indented GHG Textfiels 3 4 6 2 3" xfId="38712" xr:uid="{00000000-0005-0000-0000-000007000000}"/>
    <cellStyle name="2x indented GHG Textfiels 3 4 6 3" xfId="21659" xr:uid="{00000000-0005-0000-0000-000007000000}"/>
    <cellStyle name="2x indented GHG Textfiels 3 4 6 4" xfId="14331" xr:uid="{00000000-0005-0000-0000-000007000000}"/>
    <cellStyle name="2x indented GHG Textfiels 3 4 6 5" xfId="34086" xr:uid="{00000000-0005-0000-0000-000007000000}"/>
    <cellStyle name="2x indented GHG Textfiels 3 4 7" xfId="5446" xr:uid="{00000000-0005-0000-0000-000007000000}"/>
    <cellStyle name="2x indented GHG Textfiels 3 4 7 2" xfId="21157" xr:uid="{00000000-0005-0000-0000-000007000000}"/>
    <cellStyle name="2x indented GHG Textfiels 3 4 7 2 2" xfId="25742" xr:uid="{00000000-0005-0000-0000-000007000000}"/>
    <cellStyle name="2x indented GHG Textfiels 3 4 7 2 3" xfId="36806" xr:uid="{00000000-0005-0000-0000-000007000000}"/>
    <cellStyle name="2x indented GHG Textfiels 3 4 7 3" xfId="16791" xr:uid="{00000000-0005-0000-0000-000007000000}"/>
    <cellStyle name="2x indented GHG Textfiels 3 4 7 4" xfId="10242" xr:uid="{00000000-0005-0000-0000-000007000000}"/>
    <cellStyle name="2x indented GHG Textfiels 3 4 7 5" xfId="31212" xr:uid="{00000000-0005-0000-0000-000007000000}"/>
    <cellStyle name="2x indented GHG Textfiels 3 4 8" xfId="4096" xr:uid="{00000000-0005-0000-0000-000007000000}"/>
    <cellStyle name="2x indented GHG Textfiels 3 4 8 2" xfId="16560" xr:uid="{00000000-0005-0000-0000-000007000000}"/>
    <cellStyle name="2x indented GHG Textfiels 3 4 8 3" xfId="19876" xr:uid="{00000000-0005-0000-0000-000007000000}"/>
    <cellStyle name="2x indented GHG Textfiels 3 4 8 4" xfId="35634" xr:uid="{00000000-0005-0000-0000-000007000000}"/>
    <cellStyle name="2x indented GHG Textfiels 3 4 9" xfId="15156" xr:uid="{00000000-0005-0000-0000-000007000000}"/>
    <cellStyle name="2x indented GHG Textfiels 3 5" xfId="753" xr:uid="{00000000-0005-0000-0000-000007000000}"/>
    <cellStyle name="2x indented GHG Textfiels 3 5 10" xfId="13206" xr:uid="{00000000-0005-0000-0000-000007000000}"/>
    <cellStyle name="2x indented GHG Textfiels 3 5 11" xfId="29982" xr:uid="{00000000-0005-0000-0000-000007000000}"/>
    <cellStyle name="2x indented GHG Textfiels 3 5 2" xfId="1983" xr:uid="{00000000-0005-0000-0000-000007000000}"/>
    <cellStyle name="2x indented GHG Textfiels 3 5 2 2" xfId="3222" xr:uid="{00000000-0005-0000-0000-000007000000}"/>
    <cellStyle name="2x indented GHG Textfiels 3 5 2 2 2" xfId="7880" xr:uid="{00000000-0005-0000-0000-000007000000}"/>
    <cellStyle name="2x indented GHG Textfiels 3 5 2 2 2 2" xfId="28176" xr:uid="{00000000-0005-0000-0000-000007000000}"/>
    <cellStyle name="2x indented GHG Textfiels 3 5 2 2 2 3" xfId="23586" xr:uid="{00000000-0005-0000-0000-000007000000}"/>
    <cellStyle name="2x indented GHG Textfiels 3 5 2 2 2 4" xfId="38328" xr:uid="{00000000-0005-0000-0000-000007000000}"/>
    <cellStyle name="2x indented GHG Textfiels 3 5 2 2 3" xfId="17327" xr:uid="{00000000-0005-0000-0000-000007000000}"/>
    <cellStyle name="2x indented GHG Textfiels 3 5 2 2 4" xfId="13846" xr:uid="{00000000-0005-0000-0000-000007000000}"/>
    <cellStyle name="2x indented GHG Textfiels 3 5 2 2 5" xfId="33646" xr:uid="{00000000-0005-0000-0000-000007000000}"/>
    <cellStyle name="2x indented GHG Textfiels 3 5 2 3" xfId="9292" xr:uid="{00000000-0005-0000-0000-000007000000}"/>
    <cellStyle name="2x indented GHG Textfiels 3 5 2 3 2" xfId="24933" xr:uid="{00000000-0005-0000-0000-000007000000}"/>
    <cellStyle name="2x indented GHG Textfiels 3 5 2 3 2 2" xfId="29520" xr:uid="{00000000-0005-0000-0000-000007000000}"/>
    <cellStyle name="2x indented GHG Textfiels 3 5 2 3 2 3" xfId="39625" xr:uid="{00000000-0005-0000-0000-000007000000}"/>
    <cellStyle name="2x indented GHG Textfiels 3 5 2 3 3" xfId="18738" xr:uid="{00000000-0005-0000-0000-000007000000}"/>
    <cellStyle name="2x indented GHG Textfiels 3 5 2 3 4" xfId="9511" xr:uid="{00000000-0005-0000-0000-000007000000}"/>
    <cellStyle name="2x indented GHG Textfiels 3 5 2 3 5" xfId="35057" xr:uid="{00000000-0005-0000-0000-000007000000}"/>
    <cellStyle name="2x indented GHG Textfiels 3 5 2 4" xfId="6641" xr:uid="{00000000-0005-0000-0000-000007000000}"/>
    <cellStyle name="2x indented GHG Textfiels 3 5 2 4 2" xfId="26937" xr:uid="{00000000-0005-0000-0000-000007000000}"/>
    <cellStyle name="2x indented GHG Textfiels 3 5 2 4 3" xfId="12465" xr:uid="{00000000-0005-0000-0000-000007000000}"/>
    <cellStyle name="2x indented GHG Textfiels 3 5 2 4 4" xfId="32407" xr:uid="{00000000-0005-0000-0000-000007000000}"/>
    <cellStyle name="2x indented GHG Textfiels 3 5 2 5" xfId="5071" xr:uid="{00000000-0005-0000-0000-000007000000}"/>
    <cellStyle name="2x indented GHG Textfiels 3 5 2 5 2" xfId="25371" xr:uid="{00000000-0005-0000-0000-000007000000}"/>
    <cellStyle name="2x indented GHG Textfiels 3 5 2 5 3" xfId="20785" xr:uid="{00000000-0005-0000-0000-000007000000}"/>
    <cellStyle name="2x indented GHG Textfiels 3 5 2 5 4" xfId="36541" xr:uid="{00000000-0005-0000-0000-000007000000}"/>
    <cellStyle name="2x indented GHG Textfiels 3 5 2 6" xfId="17323" xr:uid="{00000000-0005-0000-0000-000007000000}"/>
    <cellStyle name="2x indented GHG Textfiels 3 5 2 7" xfId="11642" xr:uid="{00000000-0005-0000-0000-000007000000}"/>
    <cellStyle name="2x indented GHG Textfiels 3 5 2 8" xfId="30891" xr:uid="{00000000-0005-0000-0000-000007000000}"/>
    <cellStyle name="2x indented GHG Textfiels 3 5 3" xfId="1661" xr:uid="{00000000-0005-0000-0000-000007000000}"/>
    <cellStyle name="2x indented GHG Textfiels 3 5 3 2" xfId="2900" xr:uid="{00000000-0005-0000-0000-000007000000}"/>
    <cellStyle name="2x indented GHG Textfiels 3 5 3 2 2" xfId="7558" xr:uid="{00000000-0005-0000-0000-000007000000}"/>
    <cellStyle name="2x indented GHG Textfiels 3 5 3 2 2 2" xfId="27854" xr:uid="{00000000-0005-0000-0000-000007000000}"/>
    <cellStyle name="2x indented GHG Textfiels 3 5 3 2 2 3" xfId="23264" xr:uid="{00000000-0005-0000-0000-000007000000}"/>
    <cellStyle name="2x indented GHG Textfiels 3 5 3 2 2 4" xfId="38030" xr:uid="{00000000-0005-0000-0000-000007000000}"/>
    <cellStyle name="2x indented GHG Textfiels 3 5 3 2 3" xfId="17685" xr:uid="{00000000-0005-0000-0000-000007000000}"/>
    <cellStyle name="2x indented GHG Textfiels 3 5 3 2 4" xfId="9742" xr:uid="{00000000-0005-0000-0000-000007000000}"/>
    <cellStyle name="2x indented GHG Textfiels 3 5 3 2 5" xfId="33324" xr:uid="{00000000-0005-0000-0000-000007000000}"/>
    <cellStyle name="2x indented GHG Textfiels 3 5 3 3" xfId="8970" xr:uid="{00000000-0005-0000-0000-000007000000}"/>
    <cellStyle name="2x indented GHG Textfiels 3 5 3 3 2" xfId="24630" xr:uid="{00000000-0005-0000-0000-000007000000}"/>
    <cellStyle name="2x indented GHG Textfiels 3 5 3 3 2 2" xfId="29218" xr:uid="{00000000-0005-0000-0000-000007000000}"/>
    <cellStyle name="2x indented GHG Textfiels 3 5 3 3 2 3" xfId="39323" xr:uid="{00000000-0005-0000-0000-000007000000}"/>
    <cellStyle name="2x indented GHG Textfiels 3 5 3 3 3" xfId="14912" xr:uid="{00000000-0005-0000-0000-000007000000}"/>
    <cellStyle name="2x indented GHG Textfiels 3 5 3 3 4" xfId="10356" xr:uid="{00000000-0005-0000-0000-000007000000}"/>
    <cellStyle name="2x indented GHG Textfiels 3 5 3 3 5" xfId="34735" xr:uid="{00000000-0005-0000-0000-000007000000}"/>
    <cellStyle name="2x indented GHG Textfiels 3 5 3 4" xfId="6352" xr:uid="{00000000-0005-0000-0000-000007000000}"/>
    <cellStyle name="2x indented GHG Textfiels 3 5 3 4 2" xfId="26648" xr:uid="{00000000-0005-0000-0000-000007000000}"/>
    <cellStyle name="2x indented GHG Textfiels 3 5 3 4 3" xfId="12491" xr:uid="{00000000-0005-0000-0000-000007000000}"/>
    <cellStyle name="2x indented GHG Textfiels 3 5 3 4 4" xfId="32118" xr:uid="{00000000-0005-0000-0000-000007000000}"/>
    <cellStyle name="2x indented GHG Textfiels 3 5 3 5" xfId="4749" xr:uid="{00000000-0005-0000-0000-000007000000}"/>
    <cellStyle name="2x indented GHG Textfiels 3 5 3 5 2" xfId="25069" xr:uid="{00000000-0005-0000-0000-000007000000}"/>
    <cellStyle name="2x indented GHG Textfiels 3 5 3 5 3" xfId="20481" xr:uid="{00000000-0005-0000-0000-000007000000}"/>
    <cellStyle name="2x indented GHG Textfiels 3 5 3 5 4" xfId="36239" xr:uid="{00000000-0005-0000-0000-000007000000}"/>
    <cellStyle name="2x indented GHG Textfiels 3 5 3 6" xfId="18286" xr:uid="{00000000-0005-0000-0000-000007000000}"/>
    <cellStyle name="2x indented GHG Textfiels 3 5 3 7" xfId="3420" xr:uid="{00000000-0005-0000-0000-000007000000}"/>
    <cellStyle name="2x indented GHG Textfiels 3 5 3 8" xfId="30569" xr:uid="{00000000-0005-0000-0000-000007000000}"/>
    <cellStyle name="2x indented GHG Textfiels 3 5 4" xfId="1057" xr:uid="{00000000-0005-0000-0000-000007000000}"/>
    <cellStyle name="2x indented GHG Textfiels 3 5 4 2" xfId="5802" xr:uid="{00000000-0005-0000-0000-000007000000}"/>
    <cellStyle name="2x indented GHG Textfiels 3 5 4 2 2" xfId="26098" xr:uid="{00000000-0005-0000-0000-000007000000}"/>
    <cellStyle name="2x indented GHG Textfiels 3 5 4 2 3" xfId="21512" xr:uid="{00000000-0005-0000-0000-000007000000}"/>
    <cellStyle name="2x indented GHG Textfiels 3 5 4 2 4" xfId="37026" xr:uid="{00000000-0005-0000-0000-000007000000}"/>
    <cellStyle name="2x indented GHG Textfiels 3 5 4 3" xfId="15153" xr:uid="{00000000-0005-0000-0000-000007000000}"/>
    <cellStyle name="2x indented GHG Textfiels 3 5 4 4" xfId="11484" xr:uid="{00000000-0005-0000-0000-000007000000}"/>
    <cellStyle name="2x indented GHG Textfiels 3 5 4 5" xfId="31568" xr:uid="{00000000-0005-0000-0000-000007000000}"/>
    <cellStyle name="2x indented GHG Textfiels 3 5 5" xfId="2300" xr:uid="{00000000-0005-0000-0000-000007000000}"/>
    <cellStyle name="2x indented GHG Textfiels 3 5 5 2" xfId="6958" xr:uid="{00000000-0005-0000-0000-000007000000}"/>
    <cellStyle name="2x indented GHG Textfiels 3 5 5 2 2" xfId="27254" xr:uid="{00000000-0005-0000-0000-000007000000}"/>
    <cellStyle name="2x indented GHG Textfiels 3 5 5 2 3" xfId="22664" xr:uid="{00000000-0005-0000-0000-000007000000}"/>
    <cellStyle name="2x indented GHG Textfiels 3 5 5 2 4" xfId="37449" xr:uid="{00000000-0005-0000-0000-000007000000}"/>
    <cellStyle name="2x indented GHG Textfiels 3 5 5 3" xfId="21687" xr:uid="{00000000-0005-0000-0000-000007000000}"/>
    <cellStyle name="2x indented GHG Textfiels 3 5 5 4" xfId="12662" xr:uid="{00000000-0005-0000-0000-000007000000}"/>
    <cellStyle name="2x indented GHG Textfiels 3 5 5 5" xfId="32724" xr:uid="{00000000-0005-0000-0000-000007000000}"/>
    <cellStyle name="2x indented GHG Textfiels 3 5 6" xfId="8383" xr:uid="{00000000-0005-0000-0000-000007000000}"/>
    <cellStyle name="2x indented GHG Textfiels 3 5 6 2" xfId="24080" xr:uid="{00000000-0005-0000-0000-000007000000}"/>
    <cellStyle name="2x indented GHG Textfiels 3 5 6 2 2" xfId="28669" xr:uid="{00000000-0005-0000-0000-000007000000}"/>
    <cellStyle name="2x indented GHG Textfiels 3 5 6 2 3" xfId="38774" xr:uid="{00000000-0005-0000-0000-000007000000}"/>
    <cellStyle name="2x indented GHG Textfiels 3 5 6 3" xfId="21739" xr:uid="{00000000-0005-0000-0000-000007000000}"/>
    <cellStyle name="2x indented GHG Textfiels 3 5 6 4" xfId="12763" xr:uid="{00000000-0005-0000-0000-000007000000}"/>
    <cellStyle name="2x indented GHG Textfiels 3 5 6 5" xfId="34148" xr:uid="{00000000-0005-0000-0000-000007000000}"/>
    <cellStyle name="2x indented GHG Textfiels 3 5 7" xfId="5505" xr:uid="{00000000-0005-0000-0000-000007000000}"/>
    <cellStyle name="2x indented GHG Textfiels 3 5 7 2" xfId="21216" xr:uid="{00000000-0005-0000-0000-000007000000}"/>
    <cellStyle name="2x indented GHG Textfiels 3 5 7 2 2" xfId="25801" xr:uid="{00000000-0005-0000-0000-000007000000}"/>
    <cellStyle name="2x indented GHG Textfiels 3 5 7 2 3" xfId="36865" xr:uid="{00000000-0005-0000-0000-000007000000}"/>
    <cellStyle name="2x indented GHG Textfiels 3 5 7 3" xfId="21594" xr:uid="{00000000-0005-0000-0000-000007000000}"/>
    <cellStyle name="2x indented GHG Textfiels 3 5 7 4" xfId="13250" xr:uid="{00000000-0005-0000-0000-000007000000}"/>
    <cellStyle name="2x indented GHG Textfiels 3 5 7 5" xfId="31271" xr:uid="{00000000-0005-0000-0000-000007000000}"/>
    <cellStyle name="2x indented GHG Textfiels 3 5 8" xfId="4158" xr:uid="{00000000-0005-0000-0000-000007000000}"/>
    <cellStyle name="2x indented GHG Textfiels 3 5 8 2" xfId="15042" xr:uid="{00000000-0005-0000-0000-000007000000}"/>
    <cellStyle name="2x indented GHG Textfiels 3 5 8 3" xfId="19935" xr:uid="{00000000-0005-0000-0000-000007000000}"/>
    <cellStyle name="2x indented GHG Textfiels 3 5 8 4" xfId="35693" xr:uid="{00000000-0005-0000-0000-000007000000}"/>
    <cellStyle name="2x indented GHG Textfiels 3 5 9" xfId="15423" xr:uid="{00000000-0005-0000-0000-000007000000}"/>
    <cellStyle name="2x indented GHG Textfiels 3 6" xfId="496" xr:uid="{00000000-0005-0000-0000-000007000000}"/>
    <cellStyle name="2x indented GHG Textfiels 3 6 2" xfId="1429" xr:uid="{00000000-0005-0000-0000-000007000000}"/>
    <cellStyle name="2x indented GHG Textfiels 3 6 2 2" xfId="6138" xr:uid="{00000000-0005-0000-0000-000007000000}"/>
    <cellStyle name="2x indented GHG Textfiels 3 6 2 2 2" xfId="26434" xr:uid="{00000000-0005-0000-0000-000007000000}"/>
    <cellStyle name="2x indented GHG Textfiels 3 6 2 2 3" xfId="21846" xr:uid="{00000000-0005-0000-0000-000007000000}"/>
    <cellStyle name="2x indented GHG Textfiels 3 6 2 2 4" xfId="37068" xr:uid="{00000000-0005-0000-0000-000007000000}"/>
    <cellStyle name="2x indented GHG Textfiels 3 6 2 3" xfId="18507" xr:uid="{00000000-0005-0000-0000-000007000000}"/>
    <cellStyle name="2x indented GHG Textfiels 3 6 2 4" xfId="9493" xr:uid="{00000000-0005-0000-0000-000007000000}"/>
    <cellStyle name="2x indented GHG Textfiels 3 6 2 5" xfId="31904" xr:uid="{00000000-0005-0000-0000-000007000000}"/>
    <cellStyle name="2x indented GHG Textfiels 3 6 3" xfId="2669" xr:uid="{00000000-0005-0000-0000-000007000000}"/>
    <cellStyle name="2x indented GHG Textfiels 3 6 3 2" xfId="7327" xr:uid="{00000000-0005-0000-0000-000007000000}"/>
    <cellStyle name="2x indented GHG Textfiels 3 6 3 2 2" xfId="27623" xr:uid="{00000000-0005-0000-0000-000007000000}"/>
    <cellStyle name="2x indented GHG Textfiels 3 6 3 2 3" xfId="23033" xr:uid="{00000000-0005-0000-0000-000007000000}"/>
    <cellStyle name="2x indented GHG Textfiels 3 6 3 2 4" xfId="37809" xr:uid="{00000000-0005-0000-0000-000007000000}"/>
    <cellStyle name="2x indented GHG Textfiels 3 6 3 3" xfId="19292" xr:uid="{00000000-0005-0000-0000-000007000000}"/>
    <cellStyle name="2x indented GHG Textfiels 3 6 3 4" xfId="14718" xr:uid="{00000000-0005-0000-0000-000007000000}"/>
    <cellStyle name="2x indented GHG Textfiels 3 6 3 5" xfId="33093" xr:uid="{00000000-0005-0000-0000-000007000000}"/>
    <cellStyle name="2x indented GHG Textfiels 3 6 4" xfId="8741" xr:uid="{00000000-0005-0000-0000-000007000000}"/>
    <cellStyle name="2x indented GHG Textfiels 3 6 4 2" xfId="24410" xr:uid="{00000000-0005-0000-0000-000007000000}"/>
    <cellStyle name="2x indented GHG Textfiels 3 6 4 2 2" xfId="28999" xr:uid="{00000000-0005-0000-0000-000007000000}"/>
    <cellStyle name="2x indented GHG Textfiels 3 6 4 2 3" xfId="39104" xr:uid="{00000000-0005-0000-0000-000007000000}"/>
    <cellStyle name="2x indented GHG Textfiels 3 6 4 3" xfId="16915" xr:uid="{00000000-0005-0000-0000-000007000000}"/>
    <cellStyle name="2x indented GHG Textfiels 3 6 4 4" xfId="12940" xr:uid="{00000000-0005-0000-0000-000007000000}"/>
    <cellStyle name="2x indented GHG Textfiels 3 6 4 5" xfId="34506" xr:uid="{00000000-0005-0000-0000-000007000000}"/>
    <cellStyle name="2x indented GHG Textfiels 3 6 5" xfId="5287" xr:uid="{00000000-0005-0000-0000-000007000000}"/>
    <cellStyle name="2x indented GHG Textfiels 3 6 5 2" xfId="25583" xr:uid="{00000000-0005-0000-0000-000007000000}"/>
    <cellStyle name="2x indented GHG Textfiels 3 6 5 3" xfId="14481" xr:uid="{00000000-0005-0000-0000-000007000000}"/>
    <cellStyle name="2x indented GHG Textfiels 3 6 5 4" xfId="31053" xr:uid="{00000000-0005-0000-0000-000007000000}"/>
    <cellStyle name="2x indented GHG Textfiels 3 6 6" xfId="4519" xr:uid="{00000000-0005-0000-0000-000007000000}"/>
    <cellStyle name="2x indented GHG Textfiels 3 6 6 2" xfId="17086" xr:uid="{00000000-0005-0000-0000-000007000000}"/>
    <cellStyle name="2x indented GHG Textfiels 3 6 6 3" xfId="20264" xr:uid="{00000000-0005-0000-0000-000007000000}"/>
    <cellStyle name="2x indented GHG Textfiels 3 6 6 4" xfId="36022" xr:uid="{00000000-0005-0000-0000-000007000000}"/>
    <cellStyle name="2x indented GHG Textfiels 3 6 7" xfId="15422" xr:uid="{00000000-0005-0000-0000-000007000000}"/>
    <cellStyle name="2x indented GHG Textfiels 3 6 8" xfId="9862" xr:uid="{00000000-0005-0000-0000-000007000000}"/>
    <cellStyle name="2x indented GHG Textfiels 3 6 9" xfId="30340" xr:uid="{00000000-0005-0000-0000-000007000000}"/>
    <cellStyle name="2x indented GHG Textfiels 3 7" xfId="1362" xr:uid="{00000000-0005-0000-0000-000007000000}"/>
    <cellStyle name="2x indented GHG Textfiels 3 7 2" xfId="2603" xr:uid="{00000000-0005-0000-0000-000007000000}"/>
    <cellStyle name="2x indented GHG Textfiels 3 7 2 2" xfId="7261" xr:uid="{00000000-0005-0000-0000-000007000000}"/>
    <cellStyle name="2x indented GHG Textfiels 3 7 2 2 2" xfId="27557" xr:uid="{00000000-0005-0000-0000-000007000000}"/>
    <cellStyle name="2x indented GHG Textfiels 3 7 2 2 3" xfId="22967" xr:uid="{00000000-0005-0000-0000-000007000000}"/>
    <cellStyle name="2x indented GHG Textfiels 3 7 2 2 4" xfId="37746" xr:uid="{00000000-0005-0000-0000-000007000000}"/>
    <cellStyle name="2x indented GHG Textfiels 3 7 2 3" xfId="18403" xr:uid="{00000000-0005-0000-0000-000007000000}"/>
    <cellStyle name="2x indented GHG Textfiels 3 7 2 4" xfId="10727" xr:uid="{00000000-0005-0000-0000-000007000000}"/>
    <cellStyle name="2x indented GHG Textfiels 3 7 2 5" xfId="33027" xr:uid="{00000000-0005-0000-0000-000007000000}"/>
    <cellStyle name="2x indented GHG Textfiels 3 7 3" xfId="8681" xr:uid="{00000000-0005-0000-0000-000007000000}"/>
    <cellStyle name="2x indented GHG Textfiels 3 7 3 2" xfId="24356" xr:uid="{00000000-0005-0000-0000-000007000000}"/>
    <cellStyle name="2x indented GHG Textfiels 3 7 3 2 2" xfId="28945" xr:uid="{00000000-0005-0000-0000-000007000000}"/>
    <cellStyle name="2x indented GHG Textfiels 3 7 3 2 3" xfId="39050" xr:uid="{00000000-0005-0000-0000-000007000000}"/>
    <cellStyle name="2x indented GHG Textfiels 3 7 3 3" xfId="16018" xr:uid="{00000000-0005-0000-0000-000007000000}"/>
    <cellStyle name="2x indented GHG Textfiels 3 7 3 4" xfId="10204" xr:uid="{00000000-0005-0000-0000-000007000000}"/>
    <cellStyle name="2x indented GHG Textfiels 3 7 3 5" xfId="34446" xr:uid="{00000000-0005-0000-0000-000007000000}"/>
    <cellStyle name="2x indented GHG Textfiels 3 7 4" xfId="6081" xr:uid="{00000000-0005-0000-0000-000007000000}"/>
    <cellStyle name="2x indented GHG Textfiels 3 7 4 2" xfId="26377" xr:uid="{00000000-0005-0000-0000-000007000000}"/>
    <cellStyle name="2x indented GHG Textfiels 3 7 4 3" xfId="9835" xr:uid="{00000000-0005-0000-0000-000007000000}"/>
    <cellStyle name="2x indented GHG Textfiels 3 7 4 4" xfId="31847" xr:uid="{00000000-0005-0000-0000-000007000000}"/>
    <cellStyle name="2x indented GHG Textfiels 3 7 5" xfId="4458" xr:uid="{00000000-0005-0000-0000-000007000000}"/>
    <cellStyle name="2x indented GHG Textfiels 3 7 5 2" xfId="20998" xr:uid="{00000000-0005-0000-0000-000007000000}"/>
    <cellStyle name="2x indented GHG Textfiels 3 7 5 3" xfId="20211" xr:uid="{00000000-0005-0000-0000-000007000000}"/>
    <cellStyle name="2x indented GHG Textfiels 3 7 5 4" xfId="35969" xr:uid="{00000000-0005-0000-0000-000007000000}"/>
    <cellStyle name="2x indented GHG Textfiels 3 7 6" xfId="16042" xr:uid="{00000000-0005-0000-0000-000007000000}"/>
    <cellStyle name="2x indented GHG Textfiels 3 7 7" xfId="12058" xr:uid="{00000000-0005-0000-0000-000007000000}"/>
    <cellStyle name="2x indented GHG Textfiels 3 7 8" xfId="30280" xr:uid="{00000000-0005-0000-0000-000007000000}"/>
    <cellStyle name="2x indented GHG Textfiels 3 8" xfId="1084" xr:uid="{00000000-0005-0000-0000-000007000000}"/>
    <cellStyle name="2x indented GHG Textfiels 3 8 2" xfId="2327" xr:uid="{00000000-0005-0000-0000-000007000000}"/>
    <cellStyle name="2x indented GHG Textfiels 3 8 2 2" xfId="6985" xr:uid="{00000000-0005-0000-0000-000007000000}"/>
    <cellStyle name="2x indented GHG Textfiels 3 8 2 2 2" xfId="27281" xr:uid="{00000000-0005-0000-0000-000007000000}"/>
    <cellStyle name="2x indented GHG Textfiels 3 8 2 2 3" xfId="22691" xr:uid="{00000000-0005-0000-0000-000007000000}"/>
    <cellStyle name="2x indented GHG Textfiels 3 8 2 2 4" xfId="37476" xr:uid="{00000000-0005-0000-0000-000007000000}"/>
    <cellStyle name="2x indented GHG Textfiels 3 8 2 3" xfId="18023" xr:uid="{00000000-0005-0000-0000-000007000000}"/>
    <cellStyle name="2x indented GHG Textfiels 3 8 2 4" xfId="9810" xr:uid="{00000000-0005-0000-0000-000007000000}"/>
    <cellStyle name="2x indented GHG Textfiels 3 8 2 5" xfId="32751" xr:uid="{00000000-0005-0000-0000-000007000000}"/>
    <cellStyle name="2x indented GHG Textfiels 3 8 3" xfId="8410" xr:uid="{00000000-0005-0000-0000-000007000000}"/>
    <cellStyle name="2x indented GHG Textfiels 3 8 3 2" xfId="24106" xr:uid="{00000000-0005-0000-0000-000007000000}"/>
    <cellStyle name="2x indented GHG Textfiels 3 8 3 2 2" xfId="28695" xr:uid="{00000000-0005-0000-0000-000007000000}"/>
    <cellStyle name="2x indented GHG Textfiels 3 8 3 2 3" xfId="38800" xr:uid="{00000000-0005-0000-0000-000007000000}"/>
    <cellStyle name="2x indented GHG Textfiels 3 8 3 3" xfId="22255" xr:uid="{00000000-0005-0000-0000-000007000000}"/>
    <cellStyle name="2x indented GHG Textfiels 3 8 3 4" xfId="12225" xr:uid="{00000000-0005-0000-0000-000007000000}"/>
    <cellStyle name="2x indented GHG Textfiels 3 8 3 5" xfId="34175" xr:uid="{00000000-0005-0000-0000-000007000000}"/>
    <cellStyle name="2x indented GHG Textfiels 3 8 4" xfId="5828" xr:uid="{00000000-0005-0000-0000-000007000000}"/>
    <cellStyle name="2x indented GHG Textfiels 3 8 4 2" xfId="26124" xr:uid="{00000000-0005-0000-0000-000007000000}"/>
    <cellStyle name="2x indented GHG Textfiels 3 8 4 3" xfId="11865" xr:uid="{00000000-0005-0000-0000-000007000000}"/>
    <cellStyle name="2x indented GHG Textfiels 3 8 4 4" xfId="31594" xr:uid="{00000000-0005-0000-0000-000007000000}"/>
    <cellStyle name="2x indented GHG Textfiels 3 8 5" xfId="4185" xr:uid="{00000000-0005-0000-0000-000007000000}"/>
    <cellStyle name="2x indented GHG Textfiels 3 8 5 2" xfId="19392" xr:uid="{00000000-0005-0000-0000-000007000000}"/>
    <cellStyle name="2x indented GHG Textfiels 3 8 5 3" xfId="19961" xr:uid="{00000000-0005-0000-0000-000007000000}"/>
    <cellStyle name="2x indented GHG Textfiels 3 8 5 4" xfId="35719" xr:uid="{00000000-0005-0000-0000-000007000000}"/>
    <cellStyle name="2x indented GHG Textfiels 3 8 6" xfId="14850" xr:uid="{00000000-0005-0000-0000-000007000000}"/>
    <cellStyle name="2x indented GHG Textfiels 3 8 7" xfId="13671" xr:uid="{00000000-0005-0000-0000-000007000000}"/>
    <cellStyle name="2x indented GHG Textfiels 3 8 8" xfId="30009" xr:uid="{00000000-0005-0000-0000-000007000000}"/>
    <cellStyle name="2x indented GHG Textfiels 3 9" xfId="789" xr:uid="{00000000-0005-0000-0000-000007000000}"/>
    <cellStyle name="2x indented GHG Textfiels 3 9 2" xfId="3312" xr:uid="{00000000-0005-0000-0000-000007000000}"/>
    <cellStyle name="2x indented GHG Textfiels 3 9 2 2" xfId="8160" xr:uid="{00000000-0005-0000-0000-000007000000}"/>
    <cellStyle name="2x indented GHG Textfiels 3 9 2 2 2" xfId="28449" xr:uid="{00000000-0005-0000-0000-000007000000}"/>
    <cellStyle name="2x indented GHG Textfiels 3 9 2 2 3" xfId="23860" xr:uid="{00000000-0005-0000-0000-000007000000}"/>
    <cellStyle name="2x indented GHG Textfiels 3 9 2 2 4" xfId="38554" xr:uid="{00000000-0005-0000-0000-000007000000}"/>
    <cellStyle name="2x indented GHG Textfiels 3 9 2 3" xfId="15503" xr:uid="{00000000-0005-0000-0000-000007000000}"/>
    <cellStyle name="2x indented GHG Textfiels 3 9 2 4" xfId="14478" xr:uid="{00000000-0005-0000-0000-000007000000}"/>
    <cellStyle name="2x indented GHG Textfiels 3 9 2 5" xfId="33925" xr:uid="{00000000-0005-0000-0000-000007000000}"/>
    <cellStyle name="2x indented GHG Textfiels 3 9 3" xfId="5541" xr:uid="{00000000-0005-0000-0000-000007000000}"/>
    <cellStyle name="2x indented GHG Textfiels 3 9 3 2" xfId="25837" xr:uid="{00000000-0005-0000-0000-000007000000}"/>
    <cellStyle name="2x indented GHG Textfiels 3 9 3 3" xfId="12544" xr:uid="{00000000-0005-0000-0000-000007000000}"/>
    <cellStyle name="2x indented GHG Textfiels 3 9 3 4" xfId="31307" xr:uid="{00000000-0005-0000-0000-000007000000}"/>
    <cellStyle name="2x indented GHG Textfiels 3 9 4" xfId="3935" xr:uid="{00000000-0005-0000-0000-000007000000}"/>
    <cellStyle name="2x indented GHG Textfiels 3 9 4 2" xfId="17113" xr:uid="{00000000-0005-0000-0000-000007000000}"/>
    <cellStyle name="2x indented GHG Textfiels 3 9 4 3" xfId="19721" xr:uid="{00000000-0005-0000-0000-000007000000}"/>
    <cellStyle name="2x indented GHG Textfiels 3 9 4 4" xfId="35479" xr:uid="{00000000-0005-0000-0000-000007000000}"/>
    <cellStyle name="2x indented GHG Textfiels 3 9 5" xfId="17184" xr:uid="{00000000-0005-0000-0000-000007000000}"/>
    <cellStyle name="2x indented GHG Textfiels 3 9 6" xfId="13970" xr:uid="{00000000-0005-0000-0000-000007000000}"/>
    <cellStyle name="2x indented GHG Textfiels 3 9 7" xfId="29759" xr:uid="{00000000-0005-0000-0000-000007000000}"/>
    <cellStyle name="2x indented GHG Textfiels 4" xfId="424" xr:uid="{00000000-0005-0000-0000-000007000000}"/>
    <cellStyle name="2x indented GHG Textfiels 4 10" xfId="19108" xr:uid="{00000000-0005-0000-0000-000007000000}"/>
    <cellStyle name="2x indented GHG Textfiels 4 11" xfId="13474" xr:uid="{00000000-0005-0000-0000-000007000000}"/>
    <cellStyle name="2x indented GHG Textfiels 4 12" xfId="29580" xr:uid="{00000000-0005-0000-0000-000007000000}"/>
    <cellStyle name="2x indented GHG Textfiels 4 2" xfId="1382" xr:uid="{00000000-0005-0000-0000-000007000000}"/>
    <cellStyle name="2x indented GHG Textfiels 4 2 2" xfId="1759" xr:uid="{00000000-0005-0000-0000-000007000000}"/>
    <cellStyle name="2x indented GHG Textfiels 4 2 2 2" xfId="2998" xr:uid="{00000000-0005-0000-0000-000007000000}"/>
    <cellStyle name="2x indented GHG Textfiels 4 2 2 2 2" xfId="7656" xr:uid="{00000000-0005-0000-0000-000007000000}"/>
    <cellStyle name="2x indented GHG Textfiels 4 2 2 2 2 2" xfId="27952" xr:uid="{00000000-0005-0000-0000-000007000000}"/>
    <cellStyle name="2x indented GHG Textfiels 4 2 2 2 2 3" xfId="23362" xr:uid="{00000000-0005-0000-0000-000007000000}"/>
    <cellStyle name="2x indented GHG Textfiels 4 2 2 2 2 4" xfId="38124" xr:uid="{00000000-0005-0000-0000-000007000000}"/>
    <cellStyle name="2x indented GHG Textfiels 4 2 2 2 3" xfId="21755" xr:uid="{00000000-0005-0000-0000-000007000000}"/>
    <cellStyle name="2x indented GHG Textfiels 4 2 2 2 4" xfId="14264" xr:uid="{00000000-0005-0000-0000-000007000000}"/>
    <cellStyle name="2x indented GHG Textfiels 4 2 2 2 5" xfId="33422" xr:uid="{00000000-0005-0000-0000-000007000000}"/>
    <cellStyle name="2x indented GHG Textfiels 4 2 2 3" xfId="9068" xr:uid="{00000000-0005-0000-0000-000007000000}"/>
    <cellStyle name="2x indented GHG Textfiels 4 2 2 3 2" xfId="24720" xr:uid="{00000000-0005-0000-0000-000007000000}"/>
    <cellStyle name="2x indented GHG Textfiels 4 2 2 3 2 2" xfId="29308" xr:uid="{00000000-0005-0000-0000-000007000000}"/>
    <cellStyle name="2x indented GHG Textfiels 4 2 2 3 2 3" xfId="39413" xr:uid="{00000000-0005-0000-0000-000007000000}"/>
    <cellStyle name="2x indented GHG Textfiels 4 2 2 3 3" xfId="22283" xr:uid="{00000000-0005-0000-0000-000007000000}"/>
    <cellStyle name="2x indented GHG Textfiels 4 2 2 3 4" xfId="10147" xr:uid="{00000000-0005-0000-0000-000007000000}"/>
    <cellStyle name="2x indented GHG Textfiels 4 2 2 3 5" xfId="34833" xr:uid="{00000000-0005-0000-0000-000007000000}"/>
    <cellStyle name="2x indented GHG Textfiels 4 2 2 4" xfId="6439" xr:uid="{00000000-0005-0000-0000-000007000000}"/>
    <cellStyle name="2x indented GHG Textfiels 4 2 2 4 2" xfId="26735" xr:uid="{00000000-0005-0000-0000-000007000000}"/>
    <cellStyle name="2x indented GHG Textfiels 4 2 2 4 3" xfId="13340" xr:uid="{00000000-0005-0000-0000-000007000000}"/>
    <cellStyle name="2x indented GHG Textfiels 4 2 2 4 4" xfId="32205" xr:uid="{00000000-0005-0000-0000-000007000000}"/>
    <cellStyle name="2x indented GHG Textfiels 4 2 2 5" xfId="4847" xr:uid="{00000000-0005-0000-0000-000007000000}"/>
    <cellStyle name="2x indented GHG Textfiels 4 2 2 5 2" xfId="25159" xr:uid="{00000000-0005-0000-0000-000007000000}"/>
    <cellStyle name="2x indented GHG Textfiels 4 2 2 5 3" xfId="20572" xr:uid="{00000000-0005-0000-0000-000007000000}"/>
    <cellStyle name="2x indented GHG Textfiels 4 2 2 5 4" xfId="36329" xr:uid="{00000000-0005-0000-0000-000007000000}"/>
    <cellStyle name="2x indented GHG Textfiels 4 2 2 6" xfId="17367" xr:uid="{00000000-0005-0000-0000-000007000000}"/>
    <cellStyle name="2x indented GHG Textfiels 4 2 2 7" xfId="3523" xr:uid="{00000000-0005-0000-0000-000007000000}"/>
    <cellStyle name="2x indented GHG Textfiels 4 2 2 8" xfId="30667" xr:uid="{00000000-0005-0000-0000-000007000000}"/>
    <cellStyle name="2x indented GHG Textfiels 4 2 3" xfId="2623" xr:uid="{00000000-0005-0000-0000-000007000000}"/>
    <cellStyle name="2x indented GHG Textfiels 4 2 3 2" xfId="8698" xr:uid="{00000000-0005-0000-0000-000007000000}"/>
    <cellStyle name="2x indented GHG Textfiels 4 2 3 2 2" xfId="24372" xr:uid="{00000000-0005-0000-0000-000007000000}"/>
    <cellStyle name="2x indented GHG Textfiels 4 2 3 2 2 2" xfId="28961" xr:uid="{00000000-0005-0000-0000-000007000000}"/>
    <cellStyle name="2x indented GHG Textfiels 4 2 3 2 2 3" xfId="39066" xr:uid="{00000000-0005-0000-0000-000007000000}"/>
    <cellStyle name="2x indented GHG Textfiels 4 2 3 2 3" xfId="17688" xr:uid="{00000000-0005-0000-0000-000007000000}"/>
    <cellStyle name="2x indented GHG Textfiels 4 2 3 2 4" xfId="9923" xr:uid="{00000000-0005-0000-0000-000007000000}"/>
    <cellStyle name="2x indented GHG Textfiels 4 2 3 2 5" xfId="34463" xr:uid="{00000000-0005-0000-0000-000007000000}"/>
    <cellStyle name="2x indented GHG Textfiels 4 2 3 3" xfId="7281" xr:uid="{00000000-0005-0000-0000-000007000000}"/>
    <cellStyle name="2x indented GHG Textfiels 4 2 3 3 2" xfId="27577" xr:uid="{00000000-0005-0000-0000-000007000000}"/>
    <cellStyle name="2x indented GHG Textfiels 4 2 3 3 3" xfId="11122" xr:uid="{00000000-0005-0000-0000-000007000000}"/>
    <cellStyle name="2x indented GHG Textfiels 4 2 3 3 4" xfId="33047" xr:uid="{00000000-0005-0000-0000-000007000000}"/>
    <cellStyle name="2x indented GHG Textfiels 4 2 3 4" xfId="4475" xr:uid="{00000000-0005-0000-0000-000007000000}"/>
    <cellStyle name="2x indented GHG Textfiels 4 2 3 4 2" xfId="18110" xr:uid="{00000000-0005-0000-0000-000007000000}"/>
    <cellStyle name="2x indented GHG Textfiels 4 2 3 4 3" xfId="20226" xr:uid="{00000000-0005-0000-0000-000007000000}"/>
    <cellStyle name="2x indented GHG Textfiels 4 2 3 4 4" xfId="35984" xr:uid="{00000000-0005-0000-0000-000007000000}"/>
    <cellStyle name="2x indented GHG Textfiels 4 2 3 5" xfId="15536" xr:uid="{00000000-0005-0000-0000-000007000000}"/>
    <cellStyle name="2x indented GHG Textfiels 4 2 3 6" xfId="9807" xr:uid="{00000000-0005-0000-0000-000007000000}"/>
    <cellStyle name="2x indented GHG Textfiels 4 2 3 7" xfId="30297" xr:uid="{00000000-0005-0000-0000-000007000000}"/>
    <cellStyle name="2x indented GHG Textfiels 4 2 4" xfId="8073" xr:uid="{00000000-0005-0000-0000-000007000000}"/>
    <cellStyle name="2x indented GHG Textfiels 4 2 4 2" xfId="23775" xr:uid="{00000000-0005-0000-0000-000007000000}"/>
    <cellStyle name="2x indented GHG Textfiels 4 2 4 2 2" xfId="28364" xr:uid="{00000000-0005-0000-0000-000007000000}"/>
    <cellStyle name="2x indented GHG Textfiels 4 2 4 2 3" xfId="38469" xr:uid="{00000000-0005-0000-0000-000007000000}"/>
    <cellStyle name="2x indented GHG Textfiels 4 2 4 3" xfId="17319" xr:uid="{00000000-0005-0000-0000-000007000000}"/>
    <cellStyle name="2x indented GHG Textfiels 4 2 4 4" xfId="11328" xr:uid="{00000000-0005-0000-0000-000007000000}"/>
    <cellStyle name="2x indented GHG Textfiels 4 2 4 5" xfId="33838" xr:uid="{00000000-0005-0000-0000-000007000000}"/>
    <cellStyle name="2x indented GHG Textfiels 4 2 5" xfId="3848" xr:uid="{00000000-0005-0000-0000-000007000000}"/>
    <cellStyle name="2x indented GHG Textfiels 4 2 5 2" xfId="15690" xr:uid="{00000000-0005-0000-0000-000007000000}"/>
    <cellStyle name="2x indented GHG Textfiels 4 2 5 3" xfId="19637" xr:uid="{00000000-0005-0000-0000-000007000000}"/>
    <cellStyle name="2x indented GHG Textfiels 4 2 5 4" xfId="35395" xr:uid="{00000000-0005-0000-0000-000007000000}"/>
    <cellStyle name="2x indented GHG Textfiels 4 2 6" xfId="18005" xr:uid="{00000000-0005-0000-0000-000007000000}"/>
    <cellStyle name="2x indented GHG Textfiels 4 2 7" xfId="12895" xr:uid="{00000000-0005-0000-0000-000007000000}"/>
    <cellStyle name="2x indented GHG Textfiels 4 2 8" xfId="29672" xr:uid="{00000000-0005-0000-0000-000007000000}"/>
    <cellStyle name="2x indented GHG Textfiels 4 3" xfId="1690" xr:uid="{00000000-0005-0000-0000-000007000000}"/>
    <cellStyle name="2x indented GHG Textfiels 4 3 2" xfId="2929" xr:uid="{00000000-0005-0000-0000-000007000000}"/>
    <cellStyle name="2x indented GHG Textfiels 4 3 2 2" xfId="7587" xr:uid="{00000000-0005-0000-0000-000007000000}"/>
    <cellStyle name="2x indented GHG Textfiels 4 3 2 2 2" xfId="27883" xr:uid="{00000000-0005-0000-0000-000007000000}"/>
    <cellStyle name="2x indented GHG Textfiels 4 3 2 2 3" xfId="23293" xr:uid="{00000000-0005-0000-0000-000007000000}"/>
    <cellStyle name="2x indented GHG Textfiels 4 3 2 2 4" xfId="38059" xr:uid="{00000000-0005-0000-0000-000007000000}"/>
    <cellStyle name="2x indented GHG Textfiels 4 3 2 3" xfId="19031" xr:uid="{00000000-0005-0000-0000-000007000000}"/>
    <cellStyle name="2x indented GHG Textfiels 4 3 2 4" xfId="12840" xr:uid="{00000000-0005-0000-0000-000007000000}"/>
    <cellStyle name="2x indented GHG Textfiels 4 3 2 5" xfId="33353" xr:uid="{00000000-0005-0000-0000-000007000000}"/>
    <cellStyle name="2x indented GHG Textfiels 4 3 3" xfId="8999" xr:uid="{00000000-0005-0000-0000-000007000000}"/>
    <cellStyle name="2x indented GHG Textfiels 4 3 3 2" xfId="24658" xr:uid="{00000000-0005-0000-0000-000007000000}"/>
    <cellStyle name="2x indented GHG Textfiels 4 3 3 2 2" xfId="29246" xr:uid="{00000000-0005-0000-0000-000007000000}"/>
    <cellStyle name="2x indented GHG Textfiels 4 3 3 2 3" xfId="39351" xr:uid="{00000000-0005-0000-0000-000007000000}"/>
    <cellStyle name="2x indented GHG Textfiels 4 3 3 3" xfId="18132" xr:uid="{00000000-0005-0000-0000-000007000000}"/>
    <cellStyle name="2x indented GHG Textfiels 4 3 3 4" xfId="13245" xr:uid="{00000000-0005-0000-0000-000007000000}"/>
    <cellStyle name="2x indented GHG Textfiels 4 3 3 5" xfId="34764" xr:uid="{00000000-0005-0000-0000-000007000000}"/>
    <cellStyle name="2x indented GHG Textfiels 4 3 4" xfId="6380" xr:uid="{00000000-0005-0000-0000-000007000000}"/>
    <cellStyle name="2x indented GHG Textfiels 4 3 4 2" xfId="26676" xr:uid="{00000000-0005-0000-0000-000007000000}"/>
    <cellStyle name="2x indented GHG Textfiels 4 3 4 3" xfId="14631" xr:uid="{00000000-0005-0000-0000-000007000000}"/>
    <cellStyle name="2x indented GHG Textfiels 4 3 4 4" xfId="32146" xr:uid="{00000000-0005-0000-0000-000007000000}"/>
    <cellStyle name="2x indented GHG Textfiels 4 3 5" xfId="4778" xr:uid="{00000000-0005-0000-0000-000007000000}"/>
    <cellStyle name="2x indented GHG Textfiels 4 3 5 2" xfId="25097" xr:uid="{00000000-0005-0000-0000-000007000000}"/>
    <cellStyle name="2x indented GHG Textfiels 4 3 5 3" xfId="20509" xr:uid="{00000000-0005-0000-0000-000007000000}"/>
    <cellStyle name="2x indented GHG Textfiels 4 3 5 4" xfId="36267" xr:uid="{00000000-0005-0000-0000-000007000000}"/>
    <cellStyle name="2x indented GHG Textfiels 4 3 6" xfId="16666" xr:uid="{00000000-0005-0000-0000-000007000000}"/>
    <cellStyle name="2x indented GHG Textfiels 4 3 7" xfId="3624" xr:uid="{00000000-0005-0000-0000-000007000000}"/>
    <cellStyle name="2x indented GHG Textfiels 4 3 8" xfId="30598" xr:uid="{00000000-0005-0000-0000-000007000000}"/>
    <cellStyle name="2x indented GHG Textfiels 4 4" xfId="1170" xr:uid="{00000000-0005-0000-0000-000007000000}"/>
    <cellStyle name="2x indented GHG Textfiels 4 4 2" xfId="2412" xr:uid="{00000000-0005-0000-0000-000007000000}"/>
    <cellStyle name="2x indented GHG Textfiels 4 4 2 2" xfId="7070" xr:uid="{00000000-0005-0000-0000-000007000000}"/>
    <cellStyle name="2x indented GHG Textfiels 4 4 2 2 2" xfId="27366" xr:uid="{00000000-0005-0000-0000-000007000000}"/>
    <cellStyle name="2x indented GHG Textfiels 4 4 2 2 3" xfId="22776" xr:uid="{00000000-0005-0000-0000-000007000000}"/>
    <cellStyle name="2x indented GHG Textfiels 4 4 2 2 4" xfId="37559" xr:uid="{00000000-0005-0000-0000-000007000000}"/>
    <cellStyle name="2x indented GHG Textfiels 4 4 2 3" xfId="17450" xr:uid="{00000000-0005-0000-0000-000007000000}"/>
    <cellStyle name="2x indented GHG Textfiels 4 4 2 4" xfId="9415" xr:uid="{00000000-0005-0000-0000-000007000000}"/>
    <cellStyle name="2x indented GHG Textfiels 4 4 2 5" xfId="32836" xr:uid="{00000000-0005-0000-0000-000007000000}"/>
    <cellStyle name="2x indented GHG Textfiels 4 4 3" xfId="8493" xr:uid="{00000000-0005-0000-0000-000007000000}"/>
    <cellStyle name="2x indented GHG Textfiels 4 4 3 2" xfId="24182" xr:uid="{00000000-0005-0000-0000-000007000000}"/>
    <cellStyle name="2x indented GHG Textfiels 4 4 3 2 2" xfId="28771" xr:uid="{00000000-0005-0000-0000-000007000000}"/>
    <cellStyle name="2x indented GHG Textfiels 4 4 3 2 3" xfId="38876" xr:uid="{00000000-0005-0000-0000-000007000000}"/>
    <cellStyle name="2x indented GHG Textfiels 4 4 3 3" xfId="18984" xr:uid="{00000000-0005-0000-0000-000007000000}"/>
    <cellStyle name="2x indented GHG Textfiels 4 4 3 4" xfId="10583" xr:uid="{00000000-0005-0000-0000-000007000000}"/>
    <cellStyle name="2x indented GHG Textfiels 4 4 3 5" xfId="34258" xr:uid="{00000000-0005-0000-0000-000007000000}"/>
    <cellStyle name="2x indented GHG Textfiels 4 4 4" xfId="5906" xr:uid="{00000000-0005-0000-0000-000007000000}"/>
    <cellStyle name="2x indented GHG Textfiels 4 4 4 2" xfId="26202" xr:uid="{00000000-0005-0000-0000-000007000000}"/>
    <cellStyle name="2x indented GHG Textfiels 4 4 4 3" xfId="9337" xr:uid="{00000000-0005-0000-0000-000007000000}"/>
    <cellStyle name="2x indented GHG Textfiels 4 4 4 4" xfId="31672" xr:uid="{00000000-0005-0000-0000-000007000000}"/>
    <cellStyle name="2x indented GHG Textfiels 4 4 5" xfId="4269" xr:uid="{00000000-0005-0000-0000-000007000000}"/>
    <cellStyle name="2x indented GHG Textfiels 4 4 5 2" xfId="17234" xr:uid="{00000000-0005-0000-0000-000007000000}"/>
    <cellStyle name="2x indented GHG Textfiels 4 4 5 3" xfId="20037" xr:uid="{00000000-0005-0000-0000-000007000000}"/>
    <cellStyle name="2x indented GHG Textfiels 4 4 5 4" xfId="35795" xr:uid="{00000000-0005-0000-0000-000007000000}"/>
    <cellStyle name="2x indented GHG Textfiels 4 4 6" xfId="18131" xr:uid="{00000000-0005-0000-0000-000007000000}"/>
    <cellStyle name="2x indented GHG Textfiels 4 4 7" xfId="13033" xr:uid="{00000000-0005-0000-0000-000007000000}"/>
    <cellStyle name="2x indented GHG Textfiels 4 4 8" xfId="30092" xr:uid="{00000000-0005-0000-0000-000007000000}"/>
    <cellStyle name="2x indented GHG Textfiels 4 5" xfId="774" xr:uid="{00000000-0005-0000-0000-000007000000}"/>
    <cellStyle name="2x indented GHG Textfiels 4 5 2" xfId="3274" xr:uid="{00000000-0005-0000-0000-000007000000}"/>
    <cellStyle name="2x indented GHG Textfiels 4 5 2 2" xfId="7958" xr:uid="{00000000-0005-0000-0000-000007000000}"/>
    <cellStyle name="2x indented GHG Textfiels 4 5 2 2 2" xfId="28251" xr:uid="{00000000-0005-0000-0000-000007000000}"/>
    <cellStyle name="2x indented GHG Textfiels 4 5 2 2 3" xfId="23662" xr:uid="{00000000-0005-0000-0000-000007000000}"/>
    <cellStyle name="2x indented GHG Textfiels 4 5 2 2 4" xfId="38403" xr:uid="{00000000-0005-0000-0000-000007000000}"/>
    <cellStyle name="2x indented GHG Textfiels 4 5 2 3" xfId="19258" xr:uid="{00000000-0005-0000-0000-000007000000}"/>
    <cellStyle name="2x indented GHG Textfiels 4 5 2 4" xfId="5118" xr:uid="{00000000-0005-0000-0000-000007000000}"/>
    <cellStyle name="2x indented GHG Textfiels 4 5 2 5" xfId="33723" xr:uid="{00000000-0005-0000-0000-000007000000}"/>
    <cellStyle name="2x indented GHG Textfiels 4 5 3" xfId="5526" xr:uid="{00000000-0005-0000-0000-000007000000}"/>
    <cellStyle name="2x indented GHG Textfiels 4 5 3 2" xfId="25822" xr:uid="{00000000-0005-0000-0000-000007000000}"/>
    <cellStyle name="2x indented GHG Textfiels 4 5 3 3" xfId="14260" xr:uid="{00000000-0005-0000-0000-000007000000}"/>
    <cellStyle name="2x indented GHG Textfiels 4 5 3 4" xfId="31292" xr:uid="{00000000-0005-0000-0000-000007000000}"/>
    <cellStyle name="2x indented GHG Textfiels 4 5 4" xfId="3712" xr:uid="{00000000-0005-0000-0000-000007000000}"/>
    <cellStyle name="2x indented GHG Textfiels 4 5 4 2" xfId="18415" xr:uid="{00000000-0005-0000-0000-000007000000}"/>
    <cellStyle name="2x indented GHG Textfiels 4 5 4 3" xfId="19508" xr:uid="{00000000-0005-0000-0000-000007000000}"/>
    <cellStyle name="2x indented GHG Textfiels 4 5 4 4" xfId="35267" xr:uid="{00000000-0005-0000-0000-000007000000}"/>
    <cellStyle name="2x indented GHG Textfiels 4 5 5" xfId="18524" xr:uid="{00000000-0005-0000-0000-000007000000}"/>
    <cellStyle name="2x indented GHG Textfiels 4 5 6" xfId="13167" xr:uid="{00000000-0005-0000-0000-000007000000}"/>
    <cellStyle name="2x indented GHG Textfiels 4 5 7" xfId="14298" xr:uid="{00000000-0005-0000-0000-000007000000}"/>
    <cellStyle name="2x indented GHG Textfiels 4 6" xfId="2022" xr:uid="{00000000-0005-0000-0000-000007000000}"/>
    <cellStyle name="2x indented GHG Textfiels 4 6 2" xfId="6680" xr:uid="{00000000-0005-0000-0000-000007000000}"/>
    <cellStyle name="2x indented GHG Textfiels 4 6 2 2" xfId="26976" xr:uid="{00000000-0005-0000-0000-000007000000}"/>
    <cellStyle name="2x indented GHG Textfiels 4 6 2 3" xfId="22386" xr:uid="{00000000-0005-0000-0000-000007000000}"/>
    <cellStyle name="2x indented GHG Textfiels 4 6 2 4" xfId="37171" xr:uid="{00000000-0005-0000-0000-000007000000}"/>
    <cellStyle name="2x indented GHG Textfiels 4 6 3" xfId="17611" xr:uid="{00000000-0005-0000-0000-000007000000}"/>
    <cellStyle name="2x indented GHG Textfiels 4 6 4" xfId="13661" xr:uid="{00000000-0005-0000-0000-000007000000}"/>
    <cellStyle name="2x indented GHG Textfiels 4 6 5" xfId="32446" xr:uid="{00000000-0005-0000-0000-000007000000}"/>
    <cellStyle name="2x indented GHG Textfiels 4 7" xfId="5256" xr:uid="{00000000-0005-0000-0000-000007000000}"/>
    <cellStyle name="2x indented GHG Textfiels 4 7 2" xfId="20969" xr:uid="{00000000-0005-0000-0000-000007000000}"/>
    <cellStyle name="2x indented GHG Textfiels 4 7 2 2" xfId="25554" xr:uid="{00000000-0005-0000-0000-000007000000}"/>
    <cellStyle name="2x indented GHG Textfiels 4 7 2 3" xfId="36691" xr:uid="{00000000-0005-0000-0000-000007000000}"/>
    <cellStyle name="2x indented GHG Textfiels 4 7 3" xfId="17729" xr:uid="{00000000-0005-0000-0000-000007000000}"/>
    <cellStyle name="2x indented GHG Textfiels 4 7 4" xfId="14422" xr:uid="{00000000-0005-0000-0000-000007000000}"/>
    <cellStyle name="2x indented GHG Textfiels 4 7 5" xfId="31022" xr:uid="{00000000-0005-0000-0000-000007000000}"/>
    <cellStyle name="2x indented GHG Textfiels 4 8" xfId="3753" xr:uid="{00000000-0005-0000-0000-000007000000}"/>
    <cellStyle name="2x indented GHG Textfiels 4 8 2" xfId="15328" xr:uid="{00000000-0005-0000-0000-000007000000}"/>
    <cellStyle name="2x indented GHG Textfiels 4 8 3" xfId="18216" xr:uid="{00000000-0005-0000-0000-000007000000}"/>
    <cellStyle name="2x indented GHG Textfiels 4 8 4" xfId="35108" xr:uid="{00000000-0005-0000-0000-000007000000}"/>
    <cellStyle name="2x indented GHG Textfiels 4 9" xfId="19546" xr:uid="{00000000-0005-0000-0000-000007000000}"/>
    <cellStyle name="2x indented GHG Textfiels 4 9 2" xfId="17215" xr:uid="{00000000-0005-0000-0000-000007000000}"/>
    <cellStyle name="2x indented GHG Textfiels 4 9 3" xfId="35305" xr:uid="{00000000-0005-0000-0000-000007000000}"/>
    <cellStyle name="2x indented GHG Textfiels 5" xfId="270" xr:uid="{00000000-0005-0000-0000-000007000000}"/>
    <cellStyle name="2x indented GHG Textfiels 5 10" xfId="9344" xr:uid="{00000000-0005-0000-0000-000007000000}"/>
    <cellStyle name="2x indented GHG Textfiels 5 11" xfId="29541" xr:uid="{00000000-0005-0000-0000-000007000000}"/>
    <cellStyle name="2x indented GHG Textfiels 5 2" xfId="1751" xr:uid="{00000000-0005-0000-0000-000007000000}"/>
    <cellStyle name="2x indented GHG Textfiels 5 2 2" xfId="2990" xr:uid="{00000000-0005-0000-0000-000007000000}"/>
    <cellStyle name="2x indented GHG Textfiels 5 2 2 2" xfId="7648" xr:uid="{00000000-0005-0000-0000-000007000000}"/>
    <cellStyle name="2x indented GHG Textfiels 5 2 2 2 2" xfId="27944" xr:uid="{00000000-0005-0000-0000-000007000000}"/>
    <cellStyle name="2x indented GHG Textfiels 5 2 2 2 3" xfId="23354" xr:uid="{00000000-0005-0000-0000-000007000000}"/>
    <cellStyle name="2x indented GHG Textfiels 5 2 2 2 4" xfId="38117" xr:uid="{00000000-0005-0000-0000-000007000000}"/>
    <cellStyle name="2x indented GHG Textfiels 5 2 2 3" xfId="17164" xr:uid="{00000000-0005-0000-0000-000007000000}"/>
    <cellStyle name="2x indented GHG Textfiels 5 2 2 4" xfId="14329" xr:uid="{00000000-0005-0000-0000-000007000000}"/>
    <cellStyle name="2x indented GHG Textfiels 5 2 2 5" xfId="33414" xr:uid="{00000000-0005-0000-0000-000007000000}"/>
    <cellStyle name="2x indented GHG Textfiels 5 2 3" xfId="9060" xr:uid="{00000000-0005-0000-0000-000007000000}"/>
    <cellStyle name="2x indented GHG Textfiels 5 2 3 2" xfId="24714" xr:uid="{00000000-0005-0000-0000-000007000000}"/>
    <cellStyle name="2x indented GHG Textfiels 5 2 3 2 2" xfId="29302" xr:uid="{00000000-0005-0000-0000-000007000000}"/>
    <cellStyle name="2x indented GHG Textfiels 5 2 3 2 3" xfId="39407" xr:uid="{00000000-0005-0000-0000-000007000000}"/>
    <cellStyle name="2x indented GHG Textfiels 5 2 3 3" xfId="18466" xr:uid="{00000000-0005-0000-0000-000007000000}"/>
    <cellStyle name="2x indented GHG Textfiels 5 2 3 4" xfId="3608" xr:uid="{00000000-0005-0000-0000-000007000000}"/>
    <cellStyle name="2x indented GHG Textfiels 5 2 3 5" xfId="34825" xr:uid="{00000000-0005-0000-0000-000007000000}"/>
    <cellStyle name="2x indented GHG Textfiels 5 2 4" xfId="6434" xr:uid="{00000000-0005-0000-0000-000007000000}"/>
    <cellStyle name="2x indented GHG Textfiels 5 2 4 2" xfId="26730" xr:uid="{00000000-0005-0000-0000-000007000000}"/>
    <cellStyle name="2x indented GHG Textfiels 5 2 4 3" xfId="14381" xr:uid="{00000000-0005-0000-0000-000007000000}"/>
    <cellStyle name="2x indented GHG Textfiels 5 2 4 4" xfId="32200" xr:uid="{00000000-0005-0000-0000-000007000000}"/>
    <cellStyle name="2x indented GHG Textfiels 5 2 5" xfId="4839" xr:uid="{00000000-0005-0000-0000-000007000000}"/>
    <cellStyle name="2x indented GHG Textfiels 5 2 5 2" xfId="25153" xr:uid="{00000000-0005-0000-0000-000007000000}"/>
    <cellStyle name="2x indented GHG Textfiels 5 2 5 3" xfId="20566" xr:uid="{00000000-0005-0000-0000-000007000000}"/>
    <cellStyle name="2x indented GHG Textfiels 5 2 5 4" xfId="36323" xr:uid="{00000000-0005-0000-0000-000007000000}"/>
    <cellStyle name="2x indented GHG Textfiels 5 2 6" xfId="17032" xr:uid="{00000000-0005-0000-0000-000007000000}"/>
    <cellStyle name="2x indented GHG Textfiels 5 2 7" xfId="4218" xr:uid="{00000000-0005-0000-0000-000007000000}"/>
    <cellStyle name="2x indented GHG Textfiels 5 2 8" xfId="30659" xr:uid="{00000000-0005-0000-0000-000007000000}"/>
    <cellStyle name="2x indented GHG Textfiels 5 3" xfId="1160" xr:uid="{00000000-0005-0000-0000-000007000000}"/>
    <cellStyle name="2x indented GHG Textfiels 5 3 2" xfId="2402" xr:uid="{00000000-0005-0000-0000-000007000000}"/>
    <cellStyle name="2x indented GHG Textfiels 5 3 2 2" xfId="7060" xr:uid="{00000000-0005-0000-0000-000007000000}"/>
    <cellStyle name="2x indented GHG Textfiels 5 3 2 2 2" xfId="27356" xr:uid="{00000000-0005-0000-0000-000007000000}"/>
    <cellStyle name="2x indented GHG Textfiels 5 3 2 2 3" xfId="22766" xr:uid="{00000000-0005-0000-0000-000007000000}"/>
    <cellStyle name="2x indented GHG Textfiels 5 3 2 2 4" xfId="37549" xr:uid="{00000000-0005-0000-0000-000007000000}"/>
    <cellStyle name="2x indented GHG Textfiels 5 3 2 3" xfId="17717" xr:uid="{00000000-0005-0000-0000-000007000000}"/>
    <cellStyle name="2x indented GHG Textfiels 5 3 2 4" xfId="9981" xr:uid="{00000000-0005-0000-0000-000007000000}"/>
    <cellStyle name="2x indented GHG Textfiels 5 3 2 5" xfId="32826" xr:uid="{00000000-0005-0000-0000-000007000000}"/>
    <cellStyle name="2x indented GHG Textfiels 5 3 3" xfId="8484" xr:uid="{00000000-0005-0000-0000-000007000000}"/>
    <cellStyle name="2x indented GHG Textfiels 5 3 3 2" xfId="24176" xr:uid="{00000000-0005-0000-0000-000007000000}"/>
    <cellStyle name="2x indented GHG Textfiels 5 3 3 2 2" xfId="28765" xr:uid="{00000000-0005-0000-0000-000007000000}"/>
    <cellStyle name="2x indented GHG Textfiels 5 3 3 2 3" xfId="38870" xr:uid="{00000000-0005-0000-0000-000007000000}"/>
    <cellStyle name="2x indented GHG Textfiels 5 3 3 3" xfId="21763" xr:uid="{00000000-0005-0000-0000-000007000000}"/>
    <cellStyle name="2x indented GHG Textfiels 5 3 3 4" xfId="13772" xr:uid="{00000000-0005-0000-0000-000007000000}"/>
    <cellStyle name="2x indented GHG Textfiels 5 3 3 5" xfId="34249" xr:uid="{00000000-0005-0000-0000-000007000000}"/>
    <cellStyle name="2x indented GHG Textfiels 5 3 4" xfId="5898" xr:uid="{00000000-0005-0000-0000-000007000000}"/>
    <cellStyle name="2x indented GHG Textfiels 5 3 4 2" xfId="26194" xr:uid="{00000000-0005-0000-0000-000007000000}"/>
    <cellStyle name="2x indented GHG Textfiels 5 3 4 3" xfId="13196" xr:uid="{00000000-0005-0000-0000-000007000000}"/>
    <cellStyle name="2x indented GHG Textfiels 5 3 4 4" xfId="31664" xr:uid="{00000000-0005-0000-0000-000007000000}"/>
    <cellStyle name="2x indented GHG Textfiels 5 3 5" xfId="4260" xr:uid="{00000000-0005-0000-0000-000007000000}"/>
    <cellStyle name="2x indented GHG Textfiels 5 3 5 2" xfId="18898" xr:uid="{00000000-0005-0000-0000-000007000000}"/>
    <cellStyle name="2x indented GHG Textfiels 5 3 5 3" xfId="20031" xr:uid="{00000000-0005-0000-0000-000007000000}"/>
    <cellStyle name="2x indented GHG Textfiels 5 3 5 4" xfId="35789" xr:uid="{00000000-0005-0000-0000-000007000000}"/>
    <cellStyle name="2x indented GHG Textfiels 5 3 6" xfId="18553" xr:uid="{00000000-0005-0000-0000-000007000000}"/>
    <cellStyle name="2x indented GHG Textfiels 5 3 7" xfId="13391" xr:uid="{00000000-0005-0000-0000-000007000000}"/>
    <cellStyle name="2x indented GHG Textfiels 5 3 8" xfId="30083" xr:uid="{00000000-0005-0000-0000-000007000000}"/>
    <cellStyle name="2x indented GHG Textfiels 5 4" xfId="367" xr:uid="{00000000-0005-0000-0000-000007000000}"/>
    <cellStyle name="2x indented GHG Textfiels 5 4 2" xfId="3289" xr:uid="{00000000-0005-0000-0000-000007000000}"/>
    <cellStyle name="2x indented GHG Textfiels 5 4 2 2" xfId="7981" xr:uid="{00000000-0005-0000-0000-000007000000}"/>
    <cellStyle name="2x indented GHG Textfiels 5 4 2 2 2" xfId="28274" xr:uid="{00000000-0005-0000-0000-000007000000}"/>
    <cellStyle name="2x indented GHG Textfiels 5 4 2 2 3" xfId="23685" xr:uid="{00000000-0005-0000-0000-000007000000}"/>
    <cellStyle name="2x indented GHG Textfiels 5 4 2 2 4" xfId="38426" xr:uid="{00000000-0005-0000-0000-000007000000}"/>
    <cellStyle name="2x indented GHG Textfiels 5 4 2 3" xfId="21595" xr:uid="{00000000-0005-0000-0000-000007000000}"/>
    <cellStyle name="2x indented GHG Textfiels 5 4 2 4" xfId="14750" xr:uid="{00000000-0005-0000-0000-000007000000}"/>
    <cellStyle name="2x indented GHG Textfiels 5 4 2 5" xfId="33746" xr:uid="{00000000-0005-0000-0000-000007000000}"/>
    <cellStyle name="2x indented GHG Textfiels 5 4 3" xfId="5210" xr:uid="{00000000-0005-0000-0000-000007000000}"/>
    <cellStyle name="2x indented GHG Textfiels 5 4 3 2" xfId="25508" xr:uid="{00000000-0005-0000-0000-000007000000}"/>
    <cellStyle name="2x indented GHG Textfiels 5 4 3 3" xfId="13467" xr:uid="{00000000-0005-0000-0000-000007000000}"/>
    <cellStyle name="2x indented GHG Textfiels 5 4 3 4" xfId="30977" xr:uid="{00000000-0005-0000-0000-000007000000}"/>
    <cellStyle name="2x indented GHG Textfiels 5 4 4" xfId="3735" xr:uid="{00000000-0005-0000-0000-000007000000}"/>
    <cellStyle name="2x indented GHG Textfiels 5 4 4 2" xfId="15411" xr:uid="{00000000-0005-0000-0000-000007000000}"/>
    <cellStyle name="2x indented GHG Textfiels 5 4 4 3" xfId="19530" xr:uid="{00000000-0005-0000-0000-000007000000}"/>
    <cellStyle name="2x indented GHG Textfiels 5 4 4 4" xfId="35289" xr:uid="{00000000-0005-0000-0000-000007000000}"/>
    <cellStyle name="2x indented GHG Textfiels 5 4 5" xfId="15496" xr:uid="{00000000-0005-0000-0000-000007000000}"/>
    <cellStyle name="2x indented GHG Textfiels 5 4 6" xfId="13914" xr:uid="{00000000-0005-0000-0000-000007000000}"/>
    <cellStyle name="2x indented GHG Textfiels 5 4 7" xfId="29562" xr:uid="{00000000-0005-0000-0000-000007000000}"/>
    <cellStyle name="2x indented GHG Textfiels 5 5" xfId="2012" xr:uid="{00000000-0005-0000-0000-000007000000}"/>
    <cellStyle name="2x indented GHG Textfiels 5 5 2" xfId="6670" xr:uid="{00000000-0005-0000-0000-000007000000}"/>
    <cellStyle name="2x indented GHG Textfiels 5 5 2 2" xfId="26966" xr:uid="{00000000-0005-0000-0000-000007000000}"/>
    <cellStyle name="2x indented GHG Textfiels 5 5 2 3" xfId="22376" xr:uid="{00000000-0005-0000-0000-000007000000}"/>
    <cellStyle name="2x indented GHG Textfiels 5 5 2 4" xfId="37161" xr:uid="{00000000-0005-0000-0000-000007000000}"/>
    <cellStyle name="2x indented GHG Textfiels 5 5 3" xfId="21551" xr:uid="{00000000-0005-0000-0000-000007000000}"/>
    <cellStyle name="2x indented GHG Textfiels 5 5 4" xfId="13266" xr:uid="{00000000-0005-0000-0000-000007000000}"/>
    <cellStyle name="2x indented GHG Textfiels 5 5 5" xfId="32436" xr:uid="{00000000-0005-0000-0000-000007000000}"/>
    <cellStyle name="2x indented GHG Textfiels 5 6" xfId="7960" xr:uid="{00000000-0005-0000-0000-000007000000}"/>
    <cellStyle name="2x indented GHG Textfiels 5 6 2" xfId="23664" xr:uid="{00000000-0005-0000-0000-000007000000}"/>
    <cellStyle name="2x indented GHG Textfiels 5 6 2 2" xfId="28253" xr:uid="{00000000-0005-0000-0000-000007000000}"/>
    <cellStyle name="2x indented GHG Textfiels 5 6 2 3" xfId="38405" xr:uid="{00000000-0005-0000-0000-000007000000}"/>
    <cellStyle name="2x indented GHG Textfiels 5 6 3" xfId="17192" xr:uid="{00000000-0005-0000-0000-000007000000}"/>
    <cellStyle name="2x indented GHG Textfiels 5 6 4" xfId="3629" xr:uid="{00000000-0005-0000-0000-000007000000}"/>
    <cellStyle name="2x indented GHG Textfiels 5 6 5" xfId="33725" xr:uid="{00000000-0005-0000-0000-000007000000}"/>
    <cellStyle name="2x indented GHG Textfiels 5 7" xfId="3714" xr:uid="{00000000-0005-0000-0000-000007000000}"/>
    <cellStyle name="2x indented GHG Textfiels 5 7 2" xfId="16825" xr:uid="{00000000-0005-0000-0000-000007000000}"/>
    <cellStyle name="2x indented GHG Textfiels 5 7 3" xfId="18182" xr:uid="{00000000-0005-0000-0000-000007000000}"/>
    <cellStyle name="2x indented GHG Textfiels 5 7 4" xfId="35098" xr:uid="{00000000-0005-0000-0000-000007000000}"/>
    <cellStyle name="2x indented GHG Textfiels 5 8" xfId="19510" xr:uid="{00000000-0005-0000-0000-000007000000}"/>
    <cellStyle name="2x indented GHG Textfiels 5 8 2" xfId="21951" xr:uid="{00000000-0005-0000-0000-000007000000}"/>
    <cellStyle name="2x indented GHG Textfiels 5 8 3" xfId="35269" xr:uid="{00000000-0005-0000-0000-000007000000}"/>
    <cellStyle name="2x indented GHG Textfiels 5 9" xfId="19263" xr:uid="{00000000-0005-0000-0000-000007000000}"/>
    <cellStyle name="2x indented GHG Textfiels 6" xfId="281" xr:uid="{00000000-0005-0000-0000-000007000000}"/>
    <cellStyle name="2x indented GHG Textfiels 6 10" xfId="10463" xr:uid="{00000000-0005-0000-0000-000007000000}"/>
    <cellStyle name="2x indented GHG Textfiels 6 11" xfId="29540" xr:uid="{00000000-0005-0000-0000-000007000000}"/>
    <cellStyle name="2x indented GHG Textfiels 6 2" xfId="1749" xr:uid="{00000000-0005-0000-0000-000007000000}"/>
    <cellStyle name="2x indented GHG Textfiels 6 2 2" xfId="2988" xr:uid="{00000000-0005-0000-0000-000007000000}"/>
    <cellStyle name="2x indented GHG Textfiels 6 2 2 2" xfId="7646" xr:uid="{00000000-0005-0000-0000-000007000000}"/>
    <cellStyle name="2x indented GHG Textfiels 6 2 2 2 2" xfId="27942" xr:uid="{00000000-0005-0000-0000-000007000000}"/>
    <cellStyle name="2x indented GHG Textfiels 6 2 2 2 3" xfId="23352" xr:uid="{00000000-0005-0000-0000-000007000000}"/>
    <cellStyle name="2x indented GHG Textfiels 6 2 2 2 4" xfId="38115" xr:uid="{00000000-0005-0000-0000-000007000000}"/>
    <cellStyle name="2x indented GHG Textfiels 6 2 2 3" xfId="15335" xr:uid="{00000000-0005-0000-0000-000007000000}"/>
    <cellStyle name="2x indented GHG Textfiels 6 2 2 4" xfId="10042" xr:uid="{00000000-0005-0000-0000-000007000000}"/>
    <cellStyle name="2x indented GHG Textfiels 6 2 2 5" xfId="33412" xr:uid="{00000000-0005-0000-0000-000007000000}"/>
    <cellStyle name="2x indented GHG Textfiels 6 2 3" xfId="9058" xr:uid="{00000000-0005-0000-0000-000007000000}"/>
    <cellStyle name="2x indented GHG Textfiels 6 2 3 2" xfId="24713" xr:uid="{00000000-0005-0000-0000-000007000000}"/>
    <cellStyle name="2x indented GHG Textfiels 6 2 3 2 2" xfId="29301" xr:uid="{00000000-0005-0000-0000-000007000000}"/>
    <cellStyle name="2x indented GHG Textfiels 6 2 3 2 3" xfId="39406" xr:uid="{00000000-0005-0000-0000-000007000000}"/>
    <cellStyle name="2x indented GHG Textfiels 6 2 3 3" xfId="16945" xr:uid="{00000000-0005-0000-0000-000007000000}"/>
    <cellStyle name="2x indented GHG Textfiels 6 2 3 4" xfId="3586" xr:uid="{00000000-0005-0000-0000-000007000000}"/>
    <cellStyle name="2x indented GHG Textfiels 6 2 3 5" xfId="34823" xr:uid="{00000000-0005-0000-0000-000007000000}"/>
    <cellStyle name="2x indented GHG Textfiels 6 2 4" xfId="6433" xr:uid="{00000000-0005-0000-0000-000007000000}"/>
    <cellStyle name="2x indented GHG Textfiels 6 2 4 2" xfId="26729" xr:uid="{00000000-0005-0000-0000-000007000000}"/>
    <cellStyle name="2x indented GHG Textfiels 6 2 4 3" xfId="11894" xr:uid="{00000000-0005-0000-0000-000007000000}"/>
    <cellStyle name="2x indented GHG Textfiels 6 2 4 4" xfId="32199" xr:uid="{00000000-0005-0000-0000-000007000000}"/>
    <cellStyle name="2x indented GHG Textfiels 6 2 5" xfId="4837" xr:uid="{00000000-0005-0000-0000-000007000000}"/>
    <cellStyle name="2x indented GHG Textfiels 6 2 5 2" xfId="25152" xr:uid="{00000000-0005-0000-0000-000007000000}"/>
    <cellStyle name="2x indented GHG Textfiels 6 2 5 3" xfId="20565" xr:uid="{00000000-0005-0000-0000-000007000000}"/>
    <cellStyle name="2x indented GHG Textfiels 6 2 5 4" xfId="36322" xr:uid="{00000000-0005-0000-0000-000007000000}"/>
    <cellStyle name="2x indented GHG Textfiels 6 2 6" xfId="23749" xr:uid="{00000000-0005-0000-0000-000007000000}"/>
    <cellStyle name="2x indented GHG Textfiels 6 2 7" xfId="5198" xr:uid="{00000000-0005-0000-0000-000007000000}"/>
    <cellStyle name="2x indented GHG Textfiels 6 2 8" xfId="30657" xr:uid="{00000000-0005-0000-0000-000007000000}"/>
    <cellStyle name="2x indented GHG Textfiels 6 3" xfId="1139" xr:uid="{00000000-0005-0000-0000-000007000000}"/>
    <cellStyle name="2x indented GHG Textfiels 6 3 2" xfId="2381" xr:uid="{00000000-0005-0000-0000-000007000000}"/>
    <cellStyle name="2x indented GHG Textfiels 6 3 2 2" xfId="7039" xr:uid="{00000000-0005-0000-0000-000007000000}"/>
    <cellStyle name="2x indented GHG Textfiels 6 3 2 2 2" xfId="27335" xr:uid="{00000000-0005-0000-0000-000007000000}"/>
    <cellStyle name="2x indented GHG Textfiels 6 3 2 2 3" xfId="22745" xr:uid="{00000000-0005-0000-0000-000007000000}"/>
    <cellStyle name="2x indented GHG Textfiels 6 3 2 2 4" xfId="37529" xr:uid="{00000000-0005-0000-0000-000007000000}"/>
    <cellStyle name="2x indented GHG Textfiels 6 3 2 3" xfId="17774" xr:uid="{00000000-0005-0000-0000-000007000000}"/>
    <cellStyle name="2x indented GHG Textfiels 6 3 2 4" xfId="11067" xr:uid="{00000000-0005-0000-0000-000007000000}"/>
    <cellStyle name="2x indented GHG Textfiels 6 3 2 5" xfId="32805" xr:uid="{00000000-0005-0000-0000-000007000000}"/>
    <cellStyle name="2x indented GHG Textfiels 6 3 3" xfId="8463" xr:uid="{00000000-0005-0000-0000-000007000000}"/>
    <cellStyle name="2x indented GHG Textfiels 6 3 3 2" xfId="24157" xr:uid="{00000000-0005-0000-0000-000007000000}"/>
    <cellStyle name="2x indented GHG Textfiels 6 3 3 2 2" xfId="28746" xr:uid="{00000000-0005-0000-0000-000007000000}"/>
    <cellStyle name="2x indented GHG Textfiels 6 3 3 2 3" xfId="38851" xr:uid="{00000000-0005-0000-0000-000007000000}"/>
    <cellStyle name="2x indented GHG Textfiels 6 3 3 3" xfId="19396" xr:uid="{00000000-0005-0000-0000-000007000000}"/>
    <cellStyle name="2x indented GHG Textfiels 6 3 3 4" xfId="11650" xr:uid="{00000000-0005-0000-0000-000007000000}"/>
    <cellStyle name="2x indented GHG Textfiels 6 3 3 5" xfId="34228" xr:uid="{00000000-0005-0000-0000-000007000000}"/>
    <cellStyle name="2x indented GHG Textfiels 6 3 4" xfId="5880" xr:uid="{00000000-0005-0000-0000-000007000000}"/>
    <cellStyle name="2x indented GHG Textfiels 6 3 4 2" xfId="26176" xr:uid="{00000000-0005-0000-0000-000007000000}"/>
    <cellStyle name="2x indented GHG Textfiels 6 3 4 3" xfId="10766" xr:uid="{00000000-0005-0000-0000-000007000000}"/>
    <cellStyle name="2x indented GHG Textfiels 6 3 4 4" xfId="31646" xr:uid="{00000000-0005-0000-0000-000007000000}"/>
    <cellStyle name="2x indented GHG Textfiels 6 3 5" xfId="4239" xr:uid="{00000000-0005-0000-0000-000007000000}"/>
    <cellStyle name="2x indented GHG Textfiels 6 3 5 2" xfId="21085" xr:uid="{00000000-0005-0000-0000-000007000000}"/>
    <cellStyle name="2x indented GHG Textfiels 6 3 5 3" xfId="20012" xr:uid="{00000000-0005-0000-0000-000007000000}"/>
    <cellStyle name="2x indented GHG Textfiels 6 3 5 4" xfId="35770" xr:uid="{00000000-0005-0000-0000-000007000000}"/>
    <cellStyle name="2x indented GHG Textfiels 6 3 6" xfId="16396" xr:uid="{00000000-0005-0000-0000-000007000000}"/>
    <cellStyle name="2x indented GHG Textfiels 6 3 7" xfId="12550" xr:uid="{00000000-0005-0000-0000-000007000000}"/>
    <cellStyle name="2x indented GHG Textfiels 6 3 8" xfId="30062" xr:uid="{00000000-0005-0000-0000-000007000000}"/>
    <cellStyle name="2x indented GHG Textfiels 6 4" xfId="279" xr:uid="{00000000-0005-0000-0000-000007000000}"/>
    <cellStyle name="2x indented GHG Textfiels 6 4 2" xfId="5164" xr:uid="{00000000-0005-0000-0000-000007000000}"/>
    <cellStyle name="2x indented GHG Textfiels 6 4 2 2" xfId="25462" xr:uid="{00000000-0005-0000-0000-000007000000}"/>
    <cellStyle name="2x indented GHG Textfiels 6 4 2 3" xfId="20877" xr:uid="{00000000-0005-0000-0000-000007000000}"/>
    <cellStyle name="2x indented GHG Textfiels 6 4 2 4" xfId="36631" xr:uid="{00000000-0005-0000-0000-000007000000}"/>
    <cellStyle name="2x indented GHG Textfiels 6 4 3" xfId="18562" xr:uid="{00000000-0005-0000-0000-000007000000}"/>
    <cellStyle name="2x indented GHG Textfiels 6 4 4" xfId="13238" xr:uid="{00000000-0005-0000-0000-000007000000}"/>
    <cellStyle name="2x indented GHG Textfiels 6 4 5" xfId="30932" xr:uid="{00000000-0005-0000-0000-000007000000}"/>
    <cellStyle name="2x indented GHG Textfiels 6 5" xfId="2010" xr:uid="{00000000-0005-0000-0000-000007000000}"/>
    <cellStyle name="2x indented GHG Textfiels 6 5 2" xfId="6668" xr:uid="{00000000-0005-0000-0000-000007000000}"/>
    <cellStyle name="2x indented GHG Textfiels 6 5 2 2" xfId="26964" xr:uid="{00000000-0005-0000-0000-000007000000}"/>
    <cellStyle name="2x indented GHG Textfiels 6 5 2 3" xfId="22374" xr:uid="{00000000-0005-0000-0000-000007000000}"/>
    <cellStyle name="2x indented GHG Textfiels 6 5 2 4" xfId="37159" xr:uid="{00000000-0005-0000-0000-000007000000}"/>
    <cellStyle name="2x indented GHG Textfiels 6 5 3" xfId="18202" xr:uid="{00000000-0005-0000-0000-000007000000}"/>
    <cellStyle name="2x indented GHG Textfiels 6 5 4" xfId="12104" xr:uid="{00000000-0005-0000-0000-000007000000}"/>
    <cellStyle name="2x indented GHG Textfiels 6 5 5" xfId="32434" xr:uid="{00000000-0005-0000-0000-000007000000}"/>
    <cellStyle name="2x indented GHG Textfiels 6 6" xfId="7959" xr:uid="{00000000-0005-0000-0000-000007000000}"/>
    <cellStyle name="2x indented GHG Textfiels 6 6 2" xfId="23663" xr:uid="{00000000-0005-0000-0000-000007000000}"/>
    <cellStyle name="2x indented GHG Textfiels 6 6 2 2" xfId="28252" xr:uid="{00000000-0005-0000-0000-000007000000}"/>
    <cellStyle name="2x indented GHG Textfiels 6 6 2 3" xfId="38404" xr:uid="{00000000-0005-0000-0000-000007000000}"/>
    <cellStyle name="2x indented GHG Textfiels 6 6 3" xfId="16116" xr:uid="{00000000-0005-0000-0000-000007000000}"/>
    <cellStyle name="2x indented GHG Textfiels 6 6 4" xfId="3585" xr:uid="{00000000-0005-0000-0000-000007000000}"/>
    <cellStyle name="2x indented GHG Textfiels 6 6 5" xfId="33724" xr:uid="{00000000-0005-0000-0000-000007000000}"/>
    <cellStyle name="2x indented GHG Textfiels 6 7" xfId="5166" xr:uid="{00000000-0005-0000-0000-000007000000}"/>
    <cellStyle name="2x indented GHG Textfiels 6 7 2" xfId="20879" xr:uid="{00000000-0005-0000-0000-000007000000}"/>
    <cellStyle name="2x indented GHG Textfiels 6 7 2 2" xfId="25464" xr:uid="{00000000-0005-0000-0000-000007000000}"/>
    <cellStyle name="2x indented GHG Textfiels 6 7 2 3" xfId="36632" xr:uid="{00000000-0005-0000-0000-000007000000}"/>
    <cellStyle name="2x indented GHG Textfiels 6 7 3" xfId="17985" xr:uid="{00000000-0005-0000-0000-000007000000}"/>
    <cellStyle name="2x indented GHG Textfiels 6 7 4" xfId="9672" xr:uid="{00000000-0005-0000-0000-000007000000}"/>
    <cellStyle name="2x indented GHG Textfiels 6 7 5" xfId="30934" xr:uid="{00000000-0005-0000-0000-000007000000}"/>
    <cellStyle name="2x indented GHG Textfiels 6 8" xfId="3713" xr:uid="{00000000-0005-0000-0000-000007000000}"/>
    <cellStyle name="2x indented GHG Textfiels 6 8 2" xfId="15973" xr:uid="{00000000-0005-0000-0000-000007000000}"/>
    <cellStyle name="2x indented GHG Textfiels 6 8 3" xfId="19509" xr:uid="{00000000-0005-0000-0000-000007000000}"/>
    <cellStyle name="2x indented GHG Textfiels 6 8 4" xfId="35268" xr:uid="{00000000-0005-0000-0000-000007000000}"/>
    <cellStyle name="2x indented GHG Textfiels 6 9" xfId="17697" xr:uid="{00000000-0005-0000-0000-000007000000}"/>
    <cellStyle name="2x indented GHG Textfiels 7" xfId="341" xr:uid="{00000000-0005-0000-0000-000007000000}"/>
    <cellStyle name="2x indented GHG Textfiels 7 10" xfId="30256" xr:uid="{00000000-0005-0000-0000-000007000000}"/>
    <cellStyle name="2x indented GHG Textfiels 7 2" xfId="1762" xr:uid="{00000000-0005-0000-0000-000007000000}"/>
    <cellStyle name="2x indented GHG Textfiels 7 2 2" xfId="3001" xr:uid="{00000000-0005-0000-0000-000007000000}"/>
    <cellStyle name="2x indented GHG Textfiels 7 2 2 2" xfId="7659" xr:uid="{00000000-0005-0000-0000-000007000000}"/>
    <cellStyle name="2x indented GHG Textfiels 7 2 2 2 2" xfId="27955" xr:uid="{00000000-0005-0000-0000-000007000000}"/>
    <cellStyle name="2x indented GHG Textfiels 7 2 2 2 3" xfId="23365" xr:uid="{00000000-0005-0000-0000-000007000000}"/>
    <cellStyle name="2x indented GHG Textfiels 7 2 2 2 4" xfId="38125" xr:uid="{00000000-0005-0000-0000-000007000000}"/>
    <cellStyle name="2x indented GHG Textfiels 7 2 2 3" xfId="16333" xr:uid="{00000000-0005-0000-0000-000007000000}"/>
    <cellStyle name="2x indented GHG Textfiels 7 2 2 4" xfId="12057" xr:uid="{00000000-0005-0000-0000-000007000000}"/>
    <cellStyle name="2x indented GHG Textfiels 7 2 2 5" xfId="33425" xr:uid="{00000000-0005-0000-0000-000007000000}"/>
    <cellStyle name="2x indented GHG Textfiels 7 2 3" xfId="9071" xr:uid="{00000000-0005-0000-0000-000007000000}"/>
    <cellStyle name="2x indented GHG Textfiels 7 2 3 2" xfId="24723" xr:uid="{00000000-0005-0000-0000-000007000000}"/>
    <cellStyle name="2x indented GHG Textfiels 7 2 3 2 2" xfId="29311" xr:uid="{00000000-0005-0000-0000-000007000000}"/>
    <cellStyle name="2x indented GHG Textfiels 7 2 3 2 3" xfId="39416" xr:uid="{00000000-0005-0000-0000-000007000000}"/>
    <cellStyle name="2x indented GHG Textfiels 7 2 3 3" xfId="16886" xr:uid="{00000000-0005-0000-0000-000007000000}"/>
    <cellStyle name="2x indented GHG Textfiels 7 2 3 4" xfId="12781" xr:uid="{00000000-0005-0000-0000-000007000000}"/>
    <cellStyle name="2x indented GHG Textfiels 7 2 3 5" xfId="34836" xr:uid="{00000000-0005-0000-0000-000007000000}"/>
    <cellStyle name="2x indented GHG Textfiels 7 2 4" xfId="6441" xr:uid="{00000000-0005-0000-0000-000007000000}"/>
    <cellStyle name="2x indented GHG Textfiels 7 2 4 2" xfId="26737" xr:uid="{00000000-0005-0000-0000-000007000000}"/>
    <cellStyle name="2x indented GHG Textfiels 7 2 4 3" xfId="9772" xr:uid="{00000000-0005-0000-0000-000007000000}"/>
    <cellStyle name="2x indented GHG Textfiels 7 2 4 4" xfId="32207" xr:uid="{00000000-0005-0000-0000-000007000000}"/>
    <cellStyle name="2x indented GHG Textfiels 7 2 5" xfId="4850" xr:uid="{00000000-0005-0000-0000-000007000000}"/>
    <cellStyle name="2x indented GHG Textfiels 7 2 5 2" xfId="25162" xr:uid="{00000000-0005-0000-0000-000007000000}"/>
    <cellStyle name="2x indented GHG Textfiels 7 2 5 3" xfId="20575" xr:uid="{00000000-0005-0000-0000-000007000000}"/>
    <cellStyle name="2x indented GHG Textfiels 7 2 5 4" xfId="36332" xr:uid="{00000000-0005-0000-0000-000007000000}"/>
    <cellStyle name="2x indented GHG Textfiels 7 2 6" xfId="18903" xr:uid="{00000000-0005-0000-0000-000007000000}"/>
    <cellStyle name="2x indented GHG Textfiels 7 2 7" xfId="3524" xr:uid="{00000000-0005-0000-0000-000007000000}"/>
    <cellStyle name="2x indented GHG Textfiels 7 2 8" xfId="30670" xr:uid="{00000000-0005-0000-0000-000007000000}"/>
    <cellStyle name="2x indented GHG Textfiels 7 3" xfId="1338" xr:uid="{00000000-0005-0000-0000-000007000000}"/>
    <cellStyle name="2x indented GHG Textfiels 7 3 2" xfId="6061" xr:uid="{00000000-0005-0000-0000-000007000000}"/>
    <cellStyle name="2x indented GHG Textfiels 7 3 2 2" xfId="26357" xr:uid="{00000000-0005-0000-0000-000007000000}"/>
    <cellStyle name="2x indented GHG Textfiels 7 3 2 3" xfId="21771" xr:uid="{00000000-0005-0000-0000-000007000000}"/>
    <cellStyle name="2x indented GHG Textfiels 7 3 2 4" xfId="37052" xr:uid="{00000000-0005-0000-0000-000007000000}"/>
    <cellStyle name="2x indented GHG Textfiels 7 3 3" xfId="18657" xr:uid="{00000000-0005-0000-0000-000007000000}"/>
    <cellStyle name="2x indented GHG Textfiels 7 3 4" xfId="14089" xr:uid="{00000000-0005-0000-0000-000007000000}"/>
    <cellStyle name="2x indented GHG Textfiels 7 3 5" xfId="31827" xr:uid="{00000000-0005-0000-0000-000007000000}"/>
    <cellStyle name="2x indented GHG Textfiels 7 4" xfId="2579" xr:uid="{00000000-0005-0000-0000-000007000000}"/>
    <cellStyle name="2x indented GHG Textfiels 7 4 2" xfId="7237" xr:uid="{00000000-0005-0000-0000-000007000000}"/>
    <cellStyle name="2x indented GHG Textfiels 7 4 2 2" xfId="27533" xr:uid="{00000000-0005-0000-0000-000007000000}"/>
    <cellStyle name="2x indented GHG Textfiels 7 4 2 3" xfId="22943" xr:uid="{00000000-0005-0000-0000-000007000000}"/>
    <cellStyle name="2x indented GHG Textfiels 7 4 2 4" xfId="37723" xr:uid="{00000000-0005-0000-0000-000007000000}"/>
    <cellStyle name="2x indented GHG Textfiels 7 4 3" xfId="19074" xr:uid="{00000000-0005-0000-0000-000007000000}"/>
    <cellStyle name="2x indented GHG Textfiels 7 4 4" xfId="14470" xr:uid="{00000000-0005-0000-0000-000007000000}"/>
    <cellStyle name="2x indented GHG Textfiels 7 4 5" xfId="33003" xr:uid="{00000000-0005-0000-0000-000007000000}"/>
    <cellStyle name="2x indented GHG Textfiels 7 5" xfId="8657" xr:uid="{00000000-0005-0000-0000-000007000000}"/>
    <cellStyle name="2x indented GHG Textfiels 7 5 2" xfId="24335" xr:uid="{00000000-0005-0000-0000-000007000000}"/>
    <cellStyle name="2x indented GHG Textfiels 7 5 2 2" xfId="28924" xr:uid="{00000000-0005-0000-0000-000007000000}"/>
    <cellStyle name="2x indented GHG Textfiels 7 5 2 3" xfId="39029" xr:uid="{00000000-0005-0000-0000-000007000000}"/>
    <cellStyle name="2x indented GHG Textfiels 7 5 3" xfId="18925" xr:uid="{00000000-0005-0000-0000-000007000000}"/>
    <cellStyle name="2x indented GHG Textfiels 7 5 4" xfId="12334" xr:uid="{00000000-0005-0000-0000-000007000000}"/>
    <cellStyle name="2x indented GHG Textfiels 7 5 5" xfId="34422" xr:uid="{00000000-0005-0000-0000-000007000000}"/>
    <cellStyle name="2x indented GHG Textfiels 7 6" xfId="5197" xr:uid="{00000000-0005-0000-0000-000007000000}"/>
    <cellStyle name="2x indented GHG Textfiels 7 6 2" xfId="25495" xr:uid="{00000000-0005-0000-0000-000007000000}"/>
    <cellStyle name="2x indented GHG Textfiels 7 6 3" xfId="11416" xr:uid="{00000000-0005-0000-0000-000007000000}"/>
    <cellStyle name="2x indented GHG Textfiels 7 6 4" xfId="30965" xr:uid="{00000000-0005-0000-0000-000007000000}"/>
    <cellStyle name="2x indented GHG Textfiels 7 7" xfId="4434" xr:uid="{00000000-0005-0000-0000-000007000000}"/>
    <cellStyle name="2x indented GHG Textfiels 7 7 2" xfId="18260" xr:uid="{00000000-0005-0000-0000-000007000000}"/>
    <cellStyle name="2x indented GHG Textfiels 7 7 3" xfId="20190" xr:uid="{00000000-0005-0000-0000-000007000000}"/>
    <cellStyle name="2x indented GHG Textfiels 7 7 4" xfId="35948" xr:uid="{00000000-0005-0000-0000-000007000000}"/>
    <cellStyle name="2x indented GHG Textfiels 7 8" xfId="17137" xr:uid="{00000000-0005-0000-0000-000007000000}"/>
    <cellStyle name="2x indented GHG Textfiels 7 9" xfId="13162" xr:uid="{00000000-0005-0000-0000-000007000000}"/>
    <cellStyle name="2x indented GHG Textfiels 8" xfId="1421" xr:uid="{00000000-0005-0000-0000-000007000000}"/>
    <cellStyle name="2x indented GHG Textfiels 8 2" xfId="2661" xr:uid="{00000000-0005-0000-0000-000007000000}"/>
    <cellStyle name="2x indented GHG Textfiels 8 2 2" xfId="7319" xr:uid="{00000000-0005-0000-0000-000007000000}"/>
    <cellStyle name="2x indented GHG Textfiels 8 2 2 2" xfId="27615" xr:uid="{00000000-0005-0000-0000-000007000000}"/>
    <cellStyle name="2x indented GHG Textfiels 8 2 2 3" xfId="23025" xr:uid="{00000000-0005-0000-0000-000007000000}"/>
    <cellStyle name="2x indented GHG Textfiels 8 2 2 4" xfId="37801" xr:uid="{00000000-0005-0000-0000-000007000000}"/>
    <cellStyle name="2x indented GHG Textfiels 8 2 3" xfId="21630" xr:uid="{00000000-0005-0000-0000-000007000000}"/>
    <cellStyle name="2x indented GHG Textfiels 8 2 4" xfId="13865" xr:uid="{00000000-0005-0000-0000-000007000000}"/>
    <cellStyle name="2x indented GHG Textfiels 8 2 5" xfId="33085" xr:uid="{00000000-0005-0000-0000-000007000000}"/>
    <cellStyle name="2x indented GHG Textfiels 8 3" xfId="8733" xr:uid="{00000000-0005-0000-0000-000007000000}"/>
    <cellStyle name="2x indented GHG Textfiels 8 3 2" xfId="24404" xr:uid="{00000000-0005-0000-0000-000007000000}"/>
    <cellStyle name="2x indented GHG Textfiels 8 3 2 2" xfId="28993" xr:uid="{00000000-0005-0000-0000-000007000000}"/>
    <cellStyle name="2x indented GHG Textfiels 8 3 2 3" xfId="39098" xr:uid="{00000000-0005-0000-0000-000007000000}"/>
    <cellStyle name="2x indented GHG Textfiels 8 3 3" xfId="16052" xr:uid="{00000000-0005-0000-0000-000007000000}"/>
    <cellStyle name="2x indented GHG Textfiels 8 3 4" xfId="12739" xr:uid="{00000000-0005-0000-0000-000007000000}"/>
    <cellStyle name="2x indented GHG Textfiels 8 3 5" xfId="34498" xr:uid="{00000000-0005-0000-0000-000007000000}"/>
    <cellStyle name="2x indented GHG Textfiels 8 4" xfId="6132" xr:uid="{00000000-0005-0000-0000-000007000000}"/>
    <cellStyle name="2x indented GHG Textfiels 8 4 2" xfId="26428" xr:uid="{00000000-0005-0000-0000-000007000000}"/>
    <cellStyle name="2x indented GHG Textfiels 8 4 3" xfId="10531" xr:uid="{00000000-0005-0000-0000-000007000000}"/>
    <cellStyle name="2x indented GHG Textfiels 8 4 4" xfId="31898" xr:uid="{00000000-0005-0000-0000-000007000000}"/>
    <cellStyle name="2x indented GHG Textfiels 8 5" xfId="4511" xr:uid="{00000000-0005-0000-0000-000007000000}"/>
    <cellStyle name="2x indented GHG Textfiels 8 5 2" xfId="19264" xr:uid="{00000000-0005-0000-0000-000007000000}"/>
    <cellStyle name="2x indented GHG Textfiels 8 5 3" xfId="20258" xr:uid="{00000000-0005-0000-0000-000007000000}"/>
    <cellStyle name="2x indented GHG Textfiels 8 5 4" xfId="36016" xr:uid="{00000000-0005-0000-0000-000007000000}"/>
    <cellStyle name="2x indented GHG Textfiels 8 6" xfId="18640" xr:uid="{00000000-0005-0000-0000-000007000000}"/>
    <cellStyle name="2x indented GHG Textfiels 8 7" xfId="10722" xr:uid="{00000000-0005-0000-0000-000007000000}"/>
    <cellStyle name="2x indented GHG Textfiels 8 8" xfId="30332" xr:uid="{00000000-0005-0000-0000-000007000000}"/>
    <cellStyle name="2x indented GHG Textfiels 9" xfId="471" xr:uid="{00000000-0005-0000-0000-000007000000}"/>
    <cellStyle name="2x indented GHG Textfiels 9 2" xfId="3310" xr:uid="{00000000-0005-0000-0000-000007000000}"/>
    <cellStyle name="2x indented GHG Textfiels 9 2 2" xfId="8158" xr:uid="{00000000-0005-0000-0000-000007000000}"/>
    <cellStyle name="2x indented GHG Textfiels 9 2 2 2" xfId="28447" xr:uid="{00000000-0005-0000-0000-000007000000}"/>
    <cellStyle name="2x indented GHG Textfiels 9 2 2 3" xfId="23858" xr:uid="{00000000-0005-0000-0000-000007000000}"/>
    <cellStyle name="2x indented GHG Textfiels 9 2 2 4" xfId="38552" xr:uid="{00000000-0005-0000-0000-000007000000}"/>
    <cellStyle name="2x indented GHG Textfiels 9 2 3" xfId="16549" xr:uid="{00000000-0005-0000-0000-000007000000}"/>
    <cellStyle name="2x indented GHG Textfiels 9 2 4" xfId="9872" xr:uid="{00000000-0005-0000-0000-000007000000}"/>
    <cellStyle name="2x indented GHG Textfiels 9 2 5" xfId="33923" xr:uid="{00000000-0005-0000-0000-000007000000}"/>
    <cellStyle name="2x indented GHG Textfiels 9 3" xfId="5266" xr:uid="{00000000-0005-0000-0000-000007000000}"/>
    <cellStyle name="2x indented GHG Textfiels 9 3 2" xfId="25562" xr:uid="{00000000-0005-0000-0000-000007000000}"/>
    <cellStyle name="2x indented GHG Textfiels 9 3 3" xfId="12466" xr:uid="{00000000-0005-0000-0000-000007000000}"/>
    <cellStyle name="2x indented GHG Textfiels 9 3 4" xfId="31032" xr:uid="{00000000-0005-0000-0000-000007000000}"/>
    <cellStyle name="2x indented GHG Textfiels 9 4" xfId="3933" xr:uid="{00000000-0005-0000-0000-000007000000}"/>
    <cellStyle name="2x indented GHG Textfiels 9 4 2" xfId="18389" xr:uid="{00000000-0005-0000-0000-000007000000}"/>
    <cellStyle name="2x indented GHG Textfiels 9 4 3" xfId="19719" xr:uid="{00000000-0005-0000-0000-000007000000}"/>
    <cellStyle name="2x indented GHG Textfiels 9 4 4" xfId="35477" xr:uid="{00000000-0005-0000-0000-000007000000}"/>
    <cellStyle name="2x indented GHG Textfiels 9 5" xfId="16775" xr:uid="{00000000-0005-0000-0000-000007000000}"/>
    <cellStyle name="2x indented GHG Textfiels 9 6" xfId="9353" xr:uid="{00000000-0005-0000-0000-000007000000}"/>
    <cellStyle name="2x indented GHG Textfiels 9 7" xfId="29757" xr:uid="{00000000-0005-0000-0000-000007000000}"/>
    <cellStyle name="40% - Accent1" xfId="174" builtinId="31" customBuiltin="1"/>
    <cellStyle name="40% - Accent2" xfId="178" builtinId="35" customBuiltin="1"/>
    <cellStyle name="40% - Accent3" xfId="182" builtinId="39" customBuiltin="1"/>
    <cellStyle name="40% - Accent4" xfId="186" builtinId="43" customBuiltin="1"/>
    <cellStyle name="40% - Accent5" xfId="190" builtinId="47" customBuiltin="1"/>
    <cellStyle name="40% - Accent6" xfId="194" builtinId="51" customBuiltin="1"/>
    <cellStyle name="5x indented GHG Textfiels" xfId="225" xr:uid="{00000000-0005-0000-0000-00000E000000}"/>
    <cellStyle name="60% - Accent1" xfId="175" builtinId="32" customBuiltin="1"/>
    <cellStyle name="60% - Accent1 2" xfId="323" xr:uid="{00000000-0005-0000-0000-0000DC000000}"/>
    <cellStyle name="60% - Accent2" xfId="179" builtinId="36" customBuiltin="1"/>
    <cellStyle name="60% - Accent2 2" xfId="322" xr:uid="{00000000-0005-0000-0000-0000DD000000}"/>
    <cellStyle name="60% - Accent3" xfId="183" builtinId="40" customBuiltin="1"/>
    <cellStyle name="60% - Accent3 2" xfId="362" xr:uid="{00000000-0005-0000-0000-0000DE000000}"/>
    <cellStyle name="60% - Accent4" xfId="187" builtinId="44" customBuiltin="1"/>
    <cellStyle name="60% - Accent4 2" xfId="364" xr:uid="{00000000-0005-0000-0000-0000DF000000}"/>
    <cellStyle name="60% - Accent5" xfId="191" builtinId="48" customBuiltin="1"/>
    <cellStyle name="60% - Accent5 2" xfId="273" xr:uid="{00000000-0005-0000-0000-0000E0000000}"/>
    <cellStyle name="60% - Accent6" xfId="195" builtinId="52" customBuiltin="1"/>
    <cellStyle name="60% - Accent6 2" xfId="363" xr:uid="{00000000-0005-0000-0000-0000E1000000}"/>
    <cellStyle name="Accent1" xfId="172" builtinId="29" customBuiltin="1"/>
    <cellStyle name="Accent2" xfId="176" builtinId="33" customBuiltin="1"/>
    <cellStyle name="Accent3" xfId="180" builtinId="37" customBuiltin="1"/>
    <cellStyle name="Accent4" xfId="184" builtinId="41" customBuiltin="1"/>
    <cellStyle name="Accent5" xfId="188" builtinId="45" customBuiltin="1"/>
    <cellStyle name="Accent6" xfId="192" builtinId="49" customBuiltin="1"/>
    <cellStyle name="AggCels_T(2)" xfId="6" xr:uid="{00000000-0005-0000-0000-00001B000000}"/>
    <cellStyle name="Background table" xfId="7" xr:uid="{00000000-0005-0000-0000-00001C000000}"/>
    <cellStyle name="Bad" xfId="161" builtinId="27" customBuiltin="1"/>
    <cellStyle name="Bad 3" xfId="8" xr:uid="{00000000-0005-0000-0000-00001E000000}"/>
    <cellStyle name="Bold GHG Numbers (0.00)" xfId="226" xr:uid="{00000000-0005-0000-0000-00001F000000}"/>
    <cellStyle name="Bron" xfId="9" xr:uid="{00000000-0005-0000-0000-000020000000}"/>
    <cellStyle name="Calc cel" xfId="10" xr:uid="{00000000-0005-0000-0000-000021000000}"/>
    <cellStyle name="Calc cel 2" xfId="11" xr:uid="{00000000-0005-0000-0000-000022000000}"/>
    <cellStyle name="Calc cel 2 2" xfId="251" xr:uid="{00000000-0005-0000-0000-000023000000}"/>
    <cellStyle name="Calc cel 2 2 10" xfId="515" xr:uid="{00000000-0005-0000-0000-000023000000}"/>
    <cellStyle name="Calc cel 2 2 10 2" xfId="5303" xr:uid="{00000000-0005-0000-0000-000023000000}"/>
    <cellStyle name="Calc cel 2 2 10 2 2" xfId="25599" xr:uid="{00000000-0005-0000-0000-000023000000}"/>
    <cellStyle name="Calc cel 2 2 10 2 3" xfId="21014" xr:uid="{00000000-0005-0000-0000-000023000000}"/>
    <cellStyle name="Calc cel 2 2 10 2 4" xfId="36722" xr:uid="{00000000-0005-0000-0000-000023000000}"/>
    <cellStyle name="Calc cel 2 2 10 3" xfId="15481" xr:uid="{00000000-0005-0000-0000-000023000000}"/>
    <cellStyle name="Calc cel 2 2 10 4" xfId="10904" xr:uid="{00000000-0005-0000-0000-000023000000}"/>
    <cellStyle name="Calc cel 2 2 10 5" xfId="31069" xr:uid="{00000000-0005-0000-0000-000023000000}"/>
    <cellStyle name="Calc cel 2 2 11" xfId="5151" xr:uid="{00000000-0005-0000-0000-000023000000}"/>
    <cellStyle name="Calc cel 2 2 11 2" xfId="20864" xr:uid="{00000000-0005-0000-0000-000023000000}"/>
    <cellStyle name="Calc cel 2 2 11 2 2" xfId="25449" xr:uid="{00000000-0005-0000-0000-000023000000}"/>
    <cellStyle name="Calc cel 2 2 11 2 3" xfId="36619" xr:uid="{00000000-0005-0000-0000-000023000000}"/>
    <cellStyle name="Calc cel 2 2 11 3" xfId="17431" xr:uid="{00000000-0005-0000-0000-000023000000}"/>
    <cellStyle name="Calc cel 2 2 11 4" xfId="13723" xr:uid="{00000000-0005-0000-0000-000023000000}"/>
    <cellStyle name="Calc cel 2 2 11 5" xfId="30920" xr:uid="{00000000-0005-0000-0000-000023000000}"/>
    <cellStyle name="Calc cel 2 2 12" xfId="3637" xr:uid="{00000000-0005-0000-0000-000023000000}"/>
    <cellStyle name="Calc cel 2 2 12 2" xfId="15055" xr:uid="{00000000-0005-0000-0000-000023000000}"/>
    <cellStyle name="Calc cel 2 2 12 3" xfId="19439" xr:uid="{00000000-0005-0000-0000-000023000000}"/>
    <cellStyle name="Calc cel 2 2 12 4" xfId="35199" xr:uid="{00000000-0005-0000-0000-000023000000}"/>
    <cellStyle name="Calc cel 2 2 13" xfId="15199" xr:uid="{00000000-0005-0000-0000-000023000000}"/>
    <cellStyle name="Calc cel 2 2 14" xfId="3413" xr:uid="{00000000-0005-0000-0000-000023000000}"/>
    <cellStyle name="Calc cel 2 2 15" xfId="13799" xr:uid="{00000000-0005-0000-0000-000023000000}"/>
    <cellStyle name="Calc cel 2 2 2" xfId="401" xr:uid="{00000000-0005-0000-0000-000023000000}"/>
    <cellStyle name="Calc cel 2 2 2 10" xfId="5237" xr:uid="{00000000-0005-0000-0000-000023000000}"/>
    <cellStyle name="Calc cel 2 2 2 10 2" xfId="20950" xr:uid="{00000000-0005-0000-0000-000023000000}"/>
    <cellStyle name="Calc cel 2 2 2 10 2 2" xfId="25535" xr:uid="{00000000-0005-0000-0000-000023000000}"/>
    <cellStyle name="Calc cel 2 2 2 10 2 3" xfId="36677" xr:uid="{00000000-0005-0000-0000-000023000000}"/>
    <cellStyle name="Calc cel 2 2 2 10 3" xfId="17617" xr:uid="{00000000-0005-0000-0000-000023000000}"/>
    <cellStyle name="Calc cel 2 2 2 10 4" xfId="9939" xr:uid="{00000000-0005-0000-0000-000023000000}"/>
    <cellStyle name="Calc cel 2 2 2 10 5" xfId="31004" xr:uid="{00000000-0005-0000-0000-000023000000}"/>
    <cellStyle name="Calc cel 2 2 2 11" xfId="8007" xr:uid="{00000000-0005-0000-0000-000023000000}"/>
    <cellStyle name="Calc cel 2 2 2 11 2" xfId="28299" xr:uid="{00000000-0005-0000-0000-000023000000}"/>
    <cellStyle name="Calc cel 2 2 2 11 3" xfId="9937" xr:uid="{00000000-0005-0000-0000-000023000000}"/>
    <cellStyle name="Calc cel 2 2 2 11 4" xfId="33772" xr:uid="{00000000-0005-0000-0000-000023000000}"/>
    <cellStyle name="Calc cel 2 2 2 12" xfId="3767" xr:uid="{00000000-0005-0000-0000-000023000000}"/>
    <cellStyle name="Calc cel 2 2 2 12 2" xfId="18433" xr:uid="{00000000-0005-0000-0000-000023000000}"/>
    <cellStyle name="Calc cel 2 2 2 12 3" xfId="19560" xr:uid="{00000000-0005-0000-0000-000023000000}"/>
    <cellStyle name="Calc cel 2 2 2 12 4" xfId="35319" xr:uid="{00000000-0005-0000-0000-000023000000}"/>
    <cellStyle name="Calc cel 2 2 2 13" xfId="21776" xr:uid="{00000000-0005-0000-0000-000023000000}"/>
    <cellStyle name="Calc cel 2 2 2 14" xfId="10114" xr:uid="{00000000-0005-0000-0000-000023000000}"/>
    <cellStyle name="Calc cel 2 2 2 15" xfId="29594" xr:uid="{00000000-0005-0000-0000-000023000000}"/>
    <cellStyle name="Calc cel 2 2 2 2" xfId="459" xr:uid="{00000000-0005-0000-0000-000023000000}"/>
    <cellStyle name="Calc cel 2 2 2 2 10" xfId="21565" xr:uid="{00000000-0005-0000-0000-000023000000}"/>
    <cellStyle name="Calc cel 2 2 2 2 11" xfId="10660" xr:uid="{00000000-0005-0000-0000-000023000000}"/>
    <cellStyle name="Calc cel 2 2 2 2 12" xfId="29686" xr:uid="{00000000-0005-0000-0000-000023000000}"/>
    <cellStyle name="Calc cel 2 2 2 2 2" xfId="559" xr:uid="{00000000-0005-0000-0000-000023000000}"/>
    <cellStyle name="Calc cel 2 2 2 2 2 10" xfId="30396" xr:uid="{00000000-0005-0000-0000-000023000000}"/>
    <cellStyle name="Calc cel 2 2 2 2 2 2" xfId="1804" xr:uid="{00000000-0005-0000-0000-000023000000}"/>
    <cellStyle name="Calc cel 2 2 2 2 2 2 2" xfId="3043" xr:uid="{00000000-0005-0000-0000-000023000000}"/>
    <cellStyle name="Calc cel 2 2 2 2 2 2 2 2" xfId="7701" xr:uid="{00000000-0005-0000-0000-000023000000}"/>
    <cellStyle name="Calc cel 2 2 2 2 2 2 2 2 2" xfId="27997" xr:uid="{00000000-0005-0000-0000-000023000000}"/>
    <cellStyle name="Calc cel 2 2 2 2 2 2 2 2 3" xfId="23407" xr:uid="{00000000-0005-0000-0000-000023000000}"/>
    <cellStyle name="Calc cel 2 2 2 2 2 2 2 2 4" xfId="38150" xr:uid="{00000000-0005-0000-0000-000023000000}"/>
    <cellStyle name="Calc cel 2 2 2 2 2 2 2 3" xfId="15817" xr:uid="{00000000-0005-0000-0000-000023000000}"/>
    <cellStyle name="Calc cel 2 2 2 2 2 2 2 4" xfId="12587" xr:uid="{00000000-0005-0000-0000-000023000000}"/>
    <cellStyle name="Calc cel 2 2 2 2 2 2 2 5" xfId="33467" xr:uid="{00000000-0005-0000-0000-000023000000}"/>
    <cellStyle name="Calc cel 2 2 2 2 2 2 3" xfId="9113" xr:uid="{00000000-0005-0000-0000-000023000000}"/>
    <cellStyle name="Calc cel 2 2 2 2 2 2 3 2" xfId="24764" xr:uid="{00000000-0005-0000-0000-000023000000}"/>
    <cellStyle name="Calc cel 2 2 2 2 2 2 3 2 2" xfId="29351" xr:uid="{00000000-0005-0000-0000-000023000000}"/>
    <cellStyle name="Calc cel 2 2 2 2 2 2 3 2 3" xfId="39456" xr:uid="{00000000-0005-0000-0000-000023000000}"/>
    <cellStyle name="Calc cel 2 2 2 2 2 2 3 3" xfId="15761" xr:uid="{00000000-0005-0000-0000-000023000000}"/>
    <cellStyle name="Calc cel 2 2 2 2 2 2 3 4" xfId="9920" xr:uid="{00000000-0005-0000-0000-000023000000}"/>
    <cellStyle name="Calc cel 2 2 2 2 2 2 3 5" xfId="34878" xr:uid="{00000000-0005-0000-0000-000023000000}"/>
    <cellStyle name="Calc cel 2 2 2 2 2 2 4" xfId="6472" xr:uid="{00000000-0005-0000-0000-000023000000}"/>
    <cellStyle name="Calc cel 2 2 2 2 2 2 4 2" xfId="26768" xr:uid="{00000000-0005-0000-0000-000023000000}"/>
    <cellStyle name="Calc cel 2 2 2 2 2 2 4 3" xfId="10980" xr:uid="{00000000-0005-0000-0000-000023000000}"/>
    <cellStyle name="Calc cel 2 2 2 2 2 2 4 4" xfId="32238" xr:uid="{00000000-0005-0000-0000-000023000000}"/>
    <cellStyle name="Calc cel 2 2 2 2 2 2 5" xfId="4892" xr:uid="{00000000-0005-0000-0000-000023000000}"/>
    <cellStyle name="Calc cel 2 2 2 2 2 2 5 2" xfId="25202" xr:uid="{00000000-0005-0000-0000-000023000000}"/>
    <cellStyle name="Calc cel 2 2 2 2 2 2 5 3" xfId="20616" xr:uid="{00000000-0005-0000-0000-000023000000}"/>
    <cellStyle name="Calc cel 2 2 2 2 2 2 5 4" xfId="36372" xr:uid="{00000000-0005-0000-0000-000023000000}"/>
    <cellStyle name="Calc cel 2 2 2 2 2 2 6" xfId="22216" xr:uid="{00000000-0005-0000-0000-000023000000}"/>
    <cellStyle name="Calc cel 2 2 2 2 2 2 7" xfId="9647" xr:uid="{00000000-0005-0000-0000-000023000000}"/>
    <cellStyle name="Calc cel 2 2 2 2 2 2 8" xfId="30712" xr:uid="{00000000-0005-0000-0000-000023000000}"/>
    <cellStyle name="Calc cel 2 2 2 2 2 3" xfId="1485" xr:uid="{00000000-0005-0000-0000-000023000000}"/>
    <cellStyle name="Calc cel 2 2 2 2 2 3 2" xfId="6183" xr:uid="{00000000-0005-0000-0000-000023000000}"/>
    <cellStyle name="Calc cel 2 2 2 2 2 3 2 2" xfId="26479" xr:uid="{00000000-0005-0000-0000-000023000000}"/>
    <cellStyle name="Calc cel 2 2 2 2 2 3 2 3" xfId="21891" xr:uid="{00000000-0005-0000-0000-000023000000}"/>
    <cellStyle name="Calc cel 2 2 2 2 2 3 2 4" xfId="37110" xr:uid="{00000000-0005-0000-0000-000023000000}"/>
    <cellStyle name="Calc cel 2 2 2 2 2 3 3" xfId="21817" xr:uid="{00000000-0005-0000-0000-000023000000}"/>
    <cellStyle name="Calc cel 2 2 2 2 2 3 4" xfId="14083" xr:uid="{00000000-0005-0000-0000-000023000000}"/>
    <cellStyle name="Calc cel 2 2 2 2 2 3 5" xfId="31949" xr:uid="{00000000-0005-0000-0000-000023000000}"/>
    <cellStyle name="Calc cel 2 2 2 2 2 4" xfId="2725" xr:uid="{00000000-0005-0000-0000-000023000000}"/>
    <cellStyle name="Calc cel 2 2 2 2 2 4 2" xfId="7383" xr:uid="{00000000-0005-0000-0000-000023000000}"/>
    <cellStyle name="Calc cel 2 2 2 2 2 4 2 2" xfId="27679" xr:uid="{00000000-0005-0000-0000-000023000000}"/>
    <cellStyle name="Calc cel 2 2 2 2 2 4 2 3" xfId="23089" xr:uid="{00000000-0005-0000-0000-000023000000}"/>
    <cellStyle name="Calc cel 2 2 2 2 2 4 2 4" xfId="37855" xr:uid="{00000000-0005-0000-0000-000023000000}"/>
    <cellStyle name="Calc cel 2 2 2 2 2 4 3" xfId="16609" xr:uid="{00000000-0005-0000-0000-000023000000}"/>
    <cellStyle name="Calc cel 2 2 2 2 2 4 4" xfId="10108" xr:uid="{00000000-0005-0000-0000-000023000000}"/>
    <cellStyle name="Calc cel 2 2 2 2 2 4 5" xfId="33149" xr:uid="{00000000-0005-0000-0000-000023000000}"/>
    <cellStyle name="Calc cel 2 2 2 2 2 5" xfId="8797" xr:uid="{00000000-0005-0000-0000-000023000000}"/>
    <cellStyle name="Calc cel 2 2 2 2 2 5 2" xfId="24465" xr:uid="{00000000-0005-0000-0000-000023000000}"/>
    <cellStyle name="Calc cel 2 2 2 2 2 5 2 2" xfId="29053" xr:uid="{00000000-0005-0000-0000-000023000000}"/>
    <cellStyle name="Calc cel 2 2 2 2 2 5 2 3" xfId="39158" xr:uid="{00000000-0005-0000-0000-000023000000}"/>
    <cellStyle name="Calc cel 2 2 2 2 2 5 3" xfId="21003" xr:uid="{00000000-0005-0000-0000-000023000000}"/>
    <cellStyle name="Calc cel 2 2 2 2 2 5 4" xfId="3428" xr:uid="{00000000-0005-0000-0000-000023000000}"/>
    <cellStyle name="Calc cel 2 2 2 2 2 5 5" xfId="34562" xr:uid="{00000000-0005-0000-0000-000023000000}"/>
    <cellStyle name="Calc cel 2 2 2 2 2 6" xfId="5346" xr:uid="{00000000-0005-0000-0000-000023000000}"/>
    <cellStyle name="Calc cel 2 2 2 2 2 6 2" xfId="21057" xr:uid="{00000000-0005-0000-0000-000023000000}"/>
    <cellStyle name="Calc cel 2 2 2 2 2 6 2 2" xfId="25642" xr:uid="{00000000-0005-0000-0000-000023000000}"/>
    <cellStyle name="Calc cel 2 2 2 2 2 6 2 3" xfId="36736" xr:uid="{00000000-0005-0000-0000-000023000000}"/>
    <cellStyle name="Calc cel 2 2 2 2 2 6 3" xfId="15811" xr:uid="{00000000-0005-0000-0000-000023000000}"/>
    <cellStyle name="Calc cel 2 2 2 2 2 6 4" xfId="14633" xr:uid="{00000000-0005-0000-0000-000023000000}"/>
    <cellStyle name="Calc cel 2 2 2 2 2 6 5" xfId="31112" xr:uid="{00000000-0005-0000-0000-000023000000}"/>
    <cellStyle name="Calc cel 2 2 2 2 2 7" xfId="4575" xr:uid="{00000000-0005-0000-0000-000023000000}"/>
    <cellStyle name="Calc cel 2 2 2 2 2 7 2" xfId="17728" xr:uid="{00000000-0005-0000-0000-000023000000}"/>
    <cellStyle name="Calc cel 2 2 2 2 2 7 3" xfId="20318" xr:uid="{00000000-0005-0000-0000-000023000000}"/>
    <cellStyle name="Calc cel 2 2 2 2 2 7 4" xfId="36076" xr:uid="{00000000-0005-0000-0000-000023000000}"/>
    <cellStyle name="Calc cel 2 2 2 2 2 8" xfId="21299" xr:uid="{00000000-0005-0000-0000-000023000000}"/>
    <cellStyle name="Calc cel 2 2 2 2 2 9" xfId="13197" xr:uid="{00000000-0005-0000-0000-000023000000}"/>
    <cellStyle name="Calc cel 2 2 2 2 3" xfId="1402" xr:uid="{00000000-0005-0000-0000-000023000000}"/>
    <cellStyle name="Calc cel 2 2 2 2 3 2" xfId="2642" xr:uid="{00000000-0005-0000-0000-000023000000}"/>
    <cellStyle name="Calc cel 2 2 2 2 3 2 2" xfId="7300" xr:uid="{00000000-0005-0000-0000-000023000000}"/>
    <cellStyle name="Calc cel 2 2 2 2 3 2 2 2" xfId="27596" xr:uid="{00000000-0005-0000-0000-000023000000}"/>
    <cellStyle name="Calc cel 2 2 2 2 3 2 2 3" xfId="23006" xr:uid="{00000000-0005-0000-0000-000023000000}"/>
    <cellStyle name="Calc cel 2 2 2 2 3 2 2 4" xfId="37782" xr:uid="{00000000-0005-0000-0000-000023000000}"/>
    <cellStyle name="Calc cel 2 2 2 2 3 2 3" xfId="16055" xr:uid="{00000000-0005-0000-0000-000023000000}"/>
    <cellStyle name="Calc cel 2 2 2 2 3 2 4" xfId="10048" xr:uid="{00000000-0005-0000-0000-000023000000}"/>
    <cellStyle name="Calc cel 2 2 2 2 3 2 5" xfId="33066" xr:uid="{00000000-0005-0000-0000-000023000000}"/>
    <cellStyle name="Calc cel 2 2 2 2 3 3" xfId="8716" xr:uid="{00000000-0005-0000-0000-000023000000}"/>
    <cellStyle name="Calc cel 2 2 2 2 3 3 2" xfId="24389" xr:uid="{00000000-0005-0000-0000-000023000000}"/>
    <cellStyle name="Calc cel 2 2 2 2 3 3 2 2" xfId="28978" xr:uid="{00000000-0005-0000-0000-000023000000}"/>
    <cellStyle name="Calc cel 2 2 2 2 3 3 2 3" xfId="39083" xr:uid="{00000000-0005-0000-0000-000023000000}"/>
    <cellStyle name="Calc cel 2 2 2 2 3 3 3" xfId="15394" xr:uid="{00000000-0005-0000-0000-000023000000}"/>
    <cellStyle name="Calc cel 2 2 2 2 3 3 4" xfId="12706" xr:uid="{00000000-0005-0000-0000-000023000000}"/>
    <cellStyle name="Calc cel 2 2 2 2 3 3 5" xfId="34481" xr:uid="{00000000-0005-0000-0000-000023000000}"/>
    <cellStyle name="Calc cel 2 2 2 2 3 4" xfId="6115" xr:uid="{00000000-0005-0000-0000-000023000000}"/>
    <cellStyle name="Calc cel 2 2 2 2 3 4 2" xfId="26411" xr:uid="{00000000-0005-0000-0000-000023000000}"/>
    <cellStyle name="Calc cel 2 2 2 2 3 4 3" xfId="13720" xr:uid="{00000000-0005-0000-0000-000023000000}"/>
    <cellStyle name="Calc cel 2 2 2 2 3 4 4" xfId="31881" xr:uid="{00000000-0005-0000-0000-000023000000}"/>
    <cellStyle name="Calc cel 2 2 2 2 3 5" xfId="4494" xr:uid="{00000000-0005-0000-0000-000023000000}"/>
    <cellStyle name="Calc cel 2 2 2 2 3 5 2" xfId="15680" xr:uid="{00000000-0005-0000-0000-000023000000}"/>
    <cellStyle name="Calc cel 2 2 2 2 3 5 3" xfId="20243" xr:uid="{00000000-0005-0000-0000-000023000000}"/>
    <cellStyle name="Calc cel 2 2 2 2 3 5 4" xfId="36001" xr:uid="{00000000-0005-0000-0000-000023000000}"/>
    <cellStyle name="Calc cel 2 2 2 2 3 6" xfId="21090" xr:uid="{00000000-0005-0000-0000-000023000000}"/>
    <cellStyle name="Calc cel 2 2 2 2 3 7" xfId="11813" xr:uid="{00000000-0005-0000-0000-000023000000}"/>
    <cellStyle name="Calc cel 2 2 2 2 3 8" xfId="30315" xr:uid="{00000000-0005-0000-0000-000023000000}"/>
    <cellStyle name="Calc cel 2 2 2 2 4" xfId="1192" xr:uid="{00000000-0005-0000-0000-000023000000}"/>
    <cellStyle name="Calc cel 2 2 2 2 4 2" xfId="2433" xr:uid="{00000000-0005-0000-0000-000023000000}"/>
    <cellStyle name="Calc cel 2 2 2 2 4 2 2" xfId="7091" xr:uid="{00000000-0005-0000-0000-000023000000}"/>
    <cellStyle name="Calc cel 2 2 2 2 4 2 2 2" xfId="27387" xr:uid="{00000000-0005-0000-0000-000023000000}"/>
    <cellStyle name="Calc cel 2 2 2 2 4 2 2 3" xfId="22797" xr:uid="{00000000-0005-0000-0000-000023000000}"/>
    <cellStyle name="Calc cel 2 2 2 2 4 2 2 4" xfId="37580" xr:uid="{00000000-0005-0000-0000-000023000000}"/>
    <cellStyle name="Calc cel 2 2 2 2 4 2 3" xfId="21307" xr:uid="{00000000-0005-0000-0000-000023000000}"/>
    <cellStyle name="Calc cel 2 2 2 2 4 2 4" xfId="9417" xr:uid="{00000000-0005-0000-0000-000023000000}"/>
    <cellStyle name="Calc cel 2 2 2 2 4 2 5" xfId="32857" xr:uid="{00000000-0005-0000-0000-000023000000}"/>
    <cellStyle name="Calc cel 2 2 2 2 4 3" xfId="8512" xr:uid="{00000000-0005-0000-0000-000023000000}"/>
    <cellStyle name="Calc cel 2 2 2 2 4 3 2" xfId="24200" xr:uid="{00000000-0005-0000-0000-000023000000}"/>
    <cellStyle name="Calc cel 2 2 2 2 4 3 2 2" xfId="28789" xr:uid="{00000000-0005-0000-0000-000023000000}"/>
    <cellStyle name="Calc cel 2 2 2 2 4 3 2 3" xfId="38894" xr:uid="{00000000-0005-0000-0000-000023000000}"/>
    <cellStyle name="Calc cel 2 2 2 2 4 3 3" xfId="17865" xr:uid="{00000000-0005-0000-0000-000023000000}"/>
    <cellStyle name="Calc cel 2 2 2 2 4 3 4" xfId="12034" xr:uid="{00000000-0005-0000-0000-000023000000}"/>
    <cellStyle name="Calc cel 2 2 2 2 4 3 5" xfId="34277" xr:uid="{00000000-0005-0000-0000-000023000000}"/>
    <cellStyle name="Calc cel 2 2 2 2 4 4" xfId="5926" xr:uid="{00000000-0005-0000-0000-000023000000}"/>
    <cellStyle name="Calc cel 2 2 2 2 4 4 2" xfId="26222" xr:uid="{00000000-0005-0000-0000-000023000000}"/>
    <cellStyle name="Calc cel 2 2 2 2 4 4 3" xfId="14155" xr:uid="{00000000-0005-0000-0000-000023000000}"/>
    <cellStyle name="Calc cel 2 2 2 2 4 4 4" xfId="31692" xr:uid="{00000000-0005-0000-0000-000023000000}"/>
    <cellStyle name="Calc cel 2 2 2 2 4 5" xfId="4289" xr:uid="{00000000-0005-0000-0000-000023000000}"/>
    <cellStyle name="Calc cel 2 2 2 2 4 5 2" xfId="16576" xr:uid="{00000000-0005-0000-0000-000023000000}"/>
    <cellStyle name="Calc cel 2 2 2 2 4 5 3" xfId="20055" xr:uid="{00000000-0005-0000-0000-000023000000}"/>
    <cellStyle name="Calc cel 2 2 2 2 4 5 4" xfId="35813" xr:uid="{00000000-0005-0000-0000-000023000000}"/>
    <cellStyle name="Calc cel 2 2 2 2 4 6" xfId="16769" xr:uid="{00000000-0005-0000-0000-000023000000}"/>
    <cellStyle name="Calc cel 2 2 2 2 4 7" xfId="14316" xr:uid="{00000000-0005-0000-0000-000023000000}"/>
    <cellStyle name="Calc cel 2 2 2 2 4 8" xfId="30111" xr:uid="{00000000-0005-0000-0000-000023000000}"/>
    <cellStyle name="Calc cel 2 2 2 2 5" xfId="1224" xr:uid="{00000000-0005-0000-0000-000023000000}"/>
    <cellStyle name="Calc cel 2 2 2 2 5 2" xfId="2465" xr:uid="{00000000-0005-0000-0000-000023000000}"/>
    <cellStyle name="Calc cel 2 2 2 2 5 2 2" xfId="7123" xr:uid="{00000000-0005-0000-0000-000023000000}"/>
    <cellStyle name="Calc cel 2 2 2 2 5 2 2 2" xfId="27419" xr:uid="{00000000-0005-0000-0000-000023000000}"/>
    <cellStyle name="Calc cel 2 2 2 2 5 2 2 3" xfId="22829" xr:uid="{00000000-0005-0000-0000-000023000000}"/>
    <cellStyle name="Calc cel 2 2 2 2 5 2 2 4" xfId="37611" xr:uid="{00000000-0005-0000-0000-000023000000}"/>
    <cellStyle name="Calc cel 2 2 2 2 5 2 3" xfId="16583" xr:uid="{00000000-0005-0000-0000-000023000000}"/>
    <cellStyle name="Calc cel 2 2 2 2 5 2 4" xfId="14377" xr:uid="{00000000-0005-0000-0000-000023000000}"/>
    <cellStyle name="Calc cel 2 2 2 2 5 2 5" xfId="32889" xr:uid="{00000000-0005-0000-0000-000023000000}"/>
    <cellStyle name="Calc cel 2 2 2 2 5 3" xfId="8543" xr:uid="{00000000-0005-0000-0000-000023000000}"/>
    <cellStyle name="Calc cel 2 2 2 2 5 3 2" xfId="24228" xr:uid="{00000000-0005-0000-0000-000023000000}"/>
    <cellStyle name="Calc cel 2 2 2 2 5 3 2 2" xfId="28817" xr:uid="{00000000-0005-0000-0000-000023000000}"/>
    <cellStyle name="Calc cel 2 2 2 2 5 3 2 3" xfId="38922" xr:uid="{00000000-0005-0000-0000-000023000000}"/>
    <cellStyle name="Calc cel 2 2 2 2 5 3 3" xfId="17793" xr:uid="{00000000-0005-0000-0000-000023000000}"/>
    <cellStyle name="Calc cel 2 2 2 2 5 3 4" xfId="14732" xr:uid="{00000000-0005-0000-0000-000023000000}"/>
    <cellStyle name="Calc cel 2 2 2 2 5 3 5" xfId="34308" xr:uid="{00000000-0005-0000-0000-000023000000}"/>
    <cellStyle name="Calc cel 2 2 2 2 5 4" xfId="5955" xr:uid="{00000000-0005-0000-0000-000023000000}"/>
    <cellStyle name="Calc cel 2 2 2 2 5 4 2" xfId="26251" xr:uid="{00000000-0005-0000-0000-000023000000}"/>
    <cellStyle name="Calc cel 2 2 2 2 5 4 3" xfId="11880" xr:uid="{00000000-0005-0000-0000-000023000000}"/>
    <cellStyle name="Calc cel 2 2 2 2 5 4 4" xfId="31721" xr:uid="{00000000-0005-0000-0000-000023000000}"/>
    <cellStyle name="Calc cel 2 2 2 2 5 5" xfId="4320" xr:uid="{00000000-0005-0000-0000-000023000000}"/>
    <cellStyle name="Calc cel 2 2 2 2 5 5 2" xfId="21636" xr:uid="{00000000-0005-0000-0000-000023000000}"/>
    <cellStyle name="Calc cel 2 2 2 2 5 5 3" xfId="20083" xr:uid="{00000000-0005-0000-0000-000023000000}"/>
    <cellStyle name="Calc cel 2 2 2 2 5 5 4" xfId="35841" xr:uid="{00000000-0005-0000-0000-000023000000}"/>
    <cellStyle name="Calc cel 2 2 2 2 5 6" xfId="19380" xr:uid="{00000000-0005-0000-0000-000023000000}"/>
    <cellStyle name="Calc cel 2 2 2 2 5 7" xfId="12307" xr:uid="{00000000-0005-0000-0000-000023000000}"/>
    <cellStyle name="Calc cel 2 2 2 2 5 8" xfId="30142" xr:uid="{00000000-0005-0000-0000-000023000000}"/>
    <cellStyle name="Calc cel 2 2 2 2 6" xfId="863" xr:uid="{00000000-0005-0000-0000-000023000000}"/>
    <cellStyle name="Calc cel 2 2 2 2 6 2" xfId="3338" xr:uid="{00000000-0005-0000-0000-000023000000}"/>
    <cellStyle name="Calc cel 2 2 2 2 6 2 2" xfId="8190" xr:uid="{00000000-0005-0000-0000-000023000000}"/>
    <cellStyle name="Calc cel 2 2 2 2 6 2 2 2" xfId="28479" xr:uid="{00000000-0005-0000-0000-000023000000}"/>
    <cellStyle name="Calc cel 2 2 2 2 6 2 2 3" xfId="23890" xr:uid="{00000000-0005-0000-0000-000023000000}"/>
    <cellStyle name="Calc cel 2 2 2 2 6 2 2 4" xfId="38584" xr:uid="{00000000-0005-0000-0000-000023000000}"/>
    <cellStyle name="Calc cel 2 2 2 2 6 2 3" xfId="16359" xr:uid="{00000000-0005-0000-0000-000023000000}"/>
    <cellStyle name="Calc cel 2 2 2 2 6 2 4" xfId="13877" xr:uid="{00000000-0005-0000-0000-000023000000}"/>
    <cellStyle name="Calc cel 2 2 2 2 6 2 5" xfId="33955" xr:uid="{00000000-0005-0000-0000-000023000000}"/>
    <cellStyle name="Calc cel 2 2 2 2 6 3" xfId="5612" xr:uid="{00000000-0005-0000-0000-000023000000}"/>
    <cellStyle name="Calc cel 2 2 2 2 6 3 2" xfId="25908" xr:uid="{00000000-0005-0000-0000-000023000000}"/>
    <cellStyle name="Calc cel 2 2 2 2 6 3 3" xfId="12455" xr:uid="{00000000-0005-0000-0000-000023000000}"/>
    <cellStyle name="Calc cel 2 2 2 2 6 3 4" xfId="31378" xr:uid="{00000000-0005-0000-0000-000023000000}"/>
    <cellStyle name="Calc cel 2 2 2 2 6 4" xfId="3965" xr:uid="{00000000-0005-0000-0000-000023000000}"/>
    <cellStyle name="Calc cel 2 2 2 2 6 4 2" xfId="17642" xr:uid="{00000000-0005-0000-0000-000023000000}"/>
    <cellStyle name="Calc cel 2 2 2 2 6 4 3" xfId="19751" xr:uid="{00000000-0005-0000-0000-000023000000}"/>
    <cellStyle name="Calc cel 2 2 2 2 6 4 4" xfId="35509" xr:uid="{00000000-0005-0000-0000-000023000000}"/>
    <cellStyle name="Calc cel 2 2 2 2 6 5" xfId="16206" xr:uid="{00000000-0005-0000-0000-000023000000}"/>
    <cellStyle name="Calc cel 2 2 2 2 6 6" xfId="11477" xr:uid="{00000000-0005-0000-0000-000023000000}"/>
    <cellStyle name="Calc cel 2 2 2 2 6 7" xfId="29789" xr:uid="{00000000-0005-0000-0000-000023000000}"/>
    <cellStyle name="Calc cel 2 2 2 2 7" xfId="2107" xr:uid="{00000000-0005-0000-0000-000023000000}"/>
    <cellStyle name="Calc cel 2 2 2 2 7 2" xfId="6765" xr:uid="{00000000-0005-0000-0000-000023000000}"/>
    <cellStyle name="Calc cel 2 2 2 2 7 2 2" xfId="27061" xr:uid="{00000000-0005-0000-0000-000023000000}"/>
    <cellStyle name="Calc cel 2 2 2 2 7 2 3" xfId="22471" xr:uid="{00000000-0005-0000-0000-000023000000}"/>
    <cellStyle name="Calc cel 2 2 2 2 7 2 4" xfId="37256" xr:uid="{00000000-0005-0000-0000-000023000000}"/>
    <cellStyle name="Calc cel 2 2 2 2 7 3" xfId="15599" xr:uid="{00000000-0005-0000-0000-000023000000}"/>
    <cellStyle name="Calc cel 2 2 2 2 7 4" xfId="12238" xr:uid="{00000000-0005-0000-0000-000023000000}"/>
    <cellStyle name="Calc cel 2 2 2 2 7 5" xfId="32531" xr:uid="{00000000-0005-0000-0000-000023000000}"/>
    <cellStyle name="Calc cel 2 2 2 2 8" xfId="8087" xr:uid="{00000000-0005-0000-0000-000023000000}"/>
    <cellStyle name="Calc cel 2 2 2 2 8 2" xfId="23789" xr:uid="{00000000-0005-0000-0000-000023000000}"/>
    <cellStyle name="Calc cel 2 2 2 2 8 2 2" xfId="28378" xr:uid="{00000000-0005-0000-0000-000023000000}"/>
    <cellStyle name="Calc cel 2 2 2 2 8 2 3" xfId="38483" xr:uid="{00000000-0005-0000-0000-000023000000}"/>
    <cellStyle name="Calc cel 2 2 2 2 8 3" xfId="21816" xr:uid="{00000000-0005-0000-0000-000023000000}"/>
    <cellStyle name="Calc cel 2 2 2 2 8 4" xfId="9693" xr:uid="{00000000-0005-0000-0000-000023000000}"/>
    <cellStyle name="Calc cel 2 2 2 2 8 5" xfId="33852" xr:uid="{00000000-0005-0000-0000-000023000000}"/>
    <cellStyle name="Calc cel 2 2 2 2 9" xfId="3862" xr:uid="{00000000-0005-0000-0000-000023000000}"/>
    <cellStyle name="Calc cel 2 2 2 2 9 2" xfId="22239" xr:uid="{00000000-0005-0000-0000-000023000000}"/>
    <cellStyle name="Calc cel 2 2 2 2 9 3" xfId="19651" xr:uid="{00000000-0005-0000-0000-000023000000}"/>
    <cellStyle name="Calc cel 2 2 2 2 9 4" xfId="35409" xr:uid="{00000000-0005-0000-0000-000023000000}"/>
    <cellStyle name="Calc cel 2 2 2 3" xfId="608" xr:uid="{00000000-0005-0000-0000-000023000000}"/>
    <cellStyle name="Calc cel 2 2 2 3 10" xfId="11106" xr:uid="{00000000-0005-0000-0000-000023000000}"/>
    <cellStyle name="Calc cel 2 2 2 3 11" xfId="29837" xr:uid="{00000000-0005-0000-0000-000023000000}"/>
    <cellStyle name="Calc cel 2 2 2 3 2" xfId="1838" xr:uid="{00000000-0005-0000-0000-000023000000}"/>
    <cellStyle name="Calc cel 2 2 2 3 2 2" xfId="3077" xr:uid="{00000000-0005-0000-0000-000023000000}"/>
    <cellStyle name="Calc cel 2 2 2 3 2 2 2" xfId="7735" xr:uid="{00000000-0005-0000-0000-000023000000}"/>
    <cellStyle name="Calc cel 2 2 2 3 2 2 2 2" xfId="28031" xr:uid="{00000000-0005-0000-0000-000023000000}"/>
    <cellStyle name="Calc cel 2 2 2 3 2 2 2 3" xfId="23441" xr:uid="{00000000-0005-0000-0000-000023000000}"/>
    <cellStyle name="Calc cel 2 2 2 3 2 2 2 4" xfId="38183" xr:uid="{00000000-0005-0000-0000-000023000000}"/>
    <cellStyle name="Calc cel 2 2 2 3 2 2 3" xfId="19282" xr:uid="{00000000-0005-0000-0000-000023000000}"/>
    <cellStyle name="Calc cel 2 2 2 3 2 2 4" xfId="14391" xr:uid="{00000000-0005-0000-0000-000023000000}"/>
    <cellStyle name="Calc cel 2 2 2 3 2 2 5" xfId="33501" xr:uid="{00000000-0005-0000-0000-000023000000}"/>
    <cellStyle name="Calc cel 2 2 2 3 2 3" xfId="9147" xr:uid="{00000000-0005-0000-0000-000023000000}"/>
    <cellStyle name="Calc cel 2 2 2 3 2 3 2" xfId="24796" xr:uid="{00000000-0005-0000-0000-000023000000}"/>
    <cellStyle name="Calc cel 2 2 2 3 2 3 2 2" xfId="29383" xr:uid="{00000000-0005-0000-0000-000023000000}"/>
    <cellStyle name="Calc cel 2 2 2 3 2 3 2 3" xfId="39488" xr:uid="{00000000-0005-0000-0000-000023000000}"/>
    <cellStyle name="Calc cel 2 2 2 3 2 3 3" xfId="16143" xr:uid="{00000000-0005-0000-0000-000023000000}"/>
    <cellStyle name="Calc cel 2 2 2 3 2 3 4" xfId="11393" xr:uid="{00000000-0005-0000-0000-000023000000}"/>
    <cellStyle name="Calc cel 2 2 2 3 2 3 5" xfId="34912" xr:uid="{00000000-0005-0000-0000-000023000000}"/>
    <cellStyle name="Calc cel 2 2 2 3 2 4" xfId="6504" xr:uid="{00000000-0005-0000-0000-000023000000}"/>
    <cellStyle name="Calc cel 2 2 2 3 2 4 2" xfId="26800" xr:uid="{00000000-0005-0000-0000-000023000000}"/>
    <cellStyle name="Calc cel 2 2 2 3 2 4 3" xfId="14404" xr:uid="{00000000-0005-0000-0000-000023000000}"/>
    <cellStyle name="Calc cel 2 2 2 3 2 4 4" xfId="32270" xr:uid="{00000000-0005-0000-0000-000023000000}"/>
    <cellStyle name="Calc cel 2 2 2 3 2 5" xfId="4926" xr:uid="{00000000-0005-0000-0000-000023000000}"/>
    <cellStyle name="Calc cel 2 2 2 3 2 5 2" xfId="25234" xr:uid="{00000000-0005-0000-0000-000023000000}"/>
    <cellStyle name="Calc cel 2 2 2 3 2 5 3" xfId="20648" xr:uid="{00000000-0005-0000-0000-000023000000}"/>
    <cellStyle name="Calc cel 2 2 2 3 2 5 4" xfId="36404" xr:uid="{00000000-0005-0000-0000-000023000000}"/>
    <cellStyle name="Calc cel 2 2 2 3 2 6" xfId="21534" xr:uid="{00000000-0005-0000-0000-000023000000}"/>
    <cellStyle name="Calc cel 2 2 2 3 2 7" xfId="11330" xr:uid="{00000000-0005-0000-0000-000023000000}"/>
    <cellStyle name="Calc cel 2 2 2 3 2 8" xfId="30746" xr:uid="{00000000-0005-0000-0000-000023000000}"/>
    <cellStyle name="Calc cel 2 2 2 3 3" xfId="1286" xr:uid="{00000000-0005-0000-0000-000023000000}"/>
    <cellStyle name="Calc cel 2 2 2 3 3 2" xfId="2527" xr:uid="{00000000-0005-0000-0000-000023000000}"/>
    <cellStyle name="Calc cel 2 2 2 3 3 2 2" xfId="7185" xr:uid="{00000000-0005-0000-0000-000023000000}"/>
    <cellStyle name="Calc cel 2 2 2 3 3 2 2 2" xfId="27481" xr:uid="{00000000-0005-0000-0000-000023000000}"/>
    <cellStyle name="Calc cel 2 2 2 3 3 2 2 3" xfId="22891" xr:uid="{00000000-0005-0000-0000-000023000000}"/>
    <cellStyle name="Calc cel 2 2 2 3 3 2 2 4" xfId="37671" xr:uid="{00000000-0005-0000-0000-000023000000}"/>
    <cellStyle name="Calc cel 2 2 2 3 3 2 3" xfId="15551" xr:uid="{00000000-0005-0000-0000-000023000000}"/>
    <cellStyle name="Calc cel 2 2 2 3 3 2 4" xfId="12893" xr:uid="{00000000-0005-0000-0000-000023000000}"/>
    <cellStyle name="Calc cel 2 2 2 3 3 2 5" xfId="32951" xr:uid="{00000000-0005-0000-0000-000023000000}"/>
    <cellStyle name="Calc cel 2 2 2 3 3 3" xfId="8605" xr:uid="{00000000-0005-0000-0000-000023000000}"/>
    <cellStyle name="Calc cel 2 2 2 3 3 3 2" xfId="24285" xr:uid="{00000000-0005-0000-0000-000023000000}"/>
    <cellStyle name="Calc cel 2 2 2 3 3 3 2 2" xfId="28874" xr:uid="{00000000-0005-0000-0000-000023000000}"/>
    <cellStyle name="Calc cel 2 2 2 3 3 3 2 3" xfId="38979" xr:uid="{00000000-0005-0000-0000-000023000000}"/>
    <cellStyle name="Calc cel 2 2 2 3 3 3 3" xfId="15108" xr:uid="{00000000-0005-0000-0000-000023000000}"/>
    <cellStyle name="Calc cel 2 2 2 3 3 3 4" xfId="11181" xr:uid="{00000000-0005-0000-0000-000023000000}"/>
    <cellStyle name="Calc cel 2 2 2 3 3 3 5" xfId="34370" xr:uid="{00000000-0005-0000-0000-000023000000}"/>
    <cellStyle name="Calc cel 2 2 2 3 3 4" xfId="6011" xr:uid="{00000000-0005-0000-0000-000023000000}"/>
    <cellStyle name="Calc cel 2 2 2 3 3 4 2" xfId="26307" xr:uid="{00000000-0005-0000-0000-000023000000}"/>
    <cellStyle name="Calc cel 2 2 2 3 3 4 3" xfId="12192" xr:uid="{00000000-0005-0000-0000-000023000000}"/>
    <cellStyle name="Calc cel 2 2 2 3 3 4 4" xfId="31777" xr:uid="{00000000-0005-0000-0000-000023000000}"/>
    <cellStyle name="Calc cel 2 2 2 3 3 5" xfId="4382" xr:uid="{00000000-0005-0000-0000-000023000000}"/>
    <cellStyle name="Calc cel 2 2 2 3 3 5 2" xfId="16424" xr:uid="{00000000-0005-0000-0000-000023000000}"/>
    <cellStyle name="Calc cel 2 2 2 3 3 5 3" xfId="20140" xr:uid="{00000000-0005-0000-0000-000023000000}"/>
    <cellStyle name="Calc cel 2 2 2 3 3 5 4" xfId="35898" xr:uid="{00000000-0005-0000-0000-000023000000}"/>
    <cellStyle name="Calc cel 2 2 2 3 3 6" xfId="17420" xr:uid="{00000000-0005-0000-0000-000023000000}"/>
    <cellStyle name="Calc cel 2 2 2 3 3 7" xfId="14042" xr:uid="{00000000-0005-0000-0000-000023000000}"/>
    <cellStyle name="Calc cel 2 2 2 3 3 8" xfId="30204" xr:uid="{00000000-0005-0000-0000-000023000000}"/>
    <cellStyle name="Calc cel 2 2 2 3 4" xfId="912" xr:uid="{00000000-0005-0000-0000-000023000000}"/>
    <cellStyle name="Calc cel 2 2 2 3 4 2" xfId="5660" xr:uid="{00000000-0005-0000-0000-000023000000}"/>
    <cellStyle name="Calc cel 2 2 2 3 4 2 2" xfId="25956" xr:uid="{00000000-0005-0000-0000-000023000000}"/>
    <cellStyle name="Calc cel 2 2 2 3 4 2 3" xfId="21370" xr:uid="{00000000-0005-0000-0000-000023000000}"/>
    <cellStyle name="Calc cel 2 2 2 3 4 2 4" xfId="36910" xr:uid="{00000000-0005-0000-0000-000023000000}"/>
    <cellStyle name="Calc cel 2 2 2 3 4 3" xfId="16085" xr:uid="{00000000-0005-0000-0000-000023000000}"/>
    <cellStyle name="Calc cel 2 2 2 3 4 4" xfId="9912" xr:uid="{00000000-0005-0000-0000-000023000000}"/>
    <cellStyle name="Calc cel 2 2 2 3 4 5" xfId="31426" xr:uid="{00000000-0005-0000-0000-000023000000}"/>
    <cellStyle name="Calc cel 2 2 2 3 5" xfId="2155" xr:uid="{00000000-0005-0000-0000-000023000000}"/>
    <cellStyle name="Calc cel 2 2 2 3 5 2" xfId="6813" xr:uid="{00000000-0005-0000-0000-000023000000}"/>
    <cellStyle name="Calc cel 2 2 2 3 5 2 2" xfId="27109" xr:uid="{00000000-0005-0000-0000-000023000000}"/>
    <cellStyle name="Calc cel 2 2 2 3 5 2 3" xfId="22519" xr:uid="{00000000-0005-0000-0000-000023000000}"/>
    <cellStyle name="Calc cel 2 2 2 3 5 2 4" xfId="37304" xr:uid="{00000000-0005-0000-0000-000023000000}"/>
    <cellStyle name="Calc cel 2 2 2 3 5 3" xfId="15907" xr:uid="{00000000-0005-0000-0000-000023000000}"/>
    <cellStyle name="Calc cel 2 2 2 3 5 4" xfId="10983" xr:uid="{00000000-0005-0000-0000-000023000000}"/>
    <cellStyle name="Calc cel 2 2 2 3 5 5" xfId="32579" xr:uid="{00000000-0005-0000-0000-000023000000}"/>
    <cellStyle name="Calc cel 2 2 2 3 6" xfId="8238" xr:uid="{00000000-0005-0000-0000-000023000000}"/>
    <cellStyle name="Calc cel 2 2 2 3 6 2" xfId="23938" xr:uid="{00000000-0005-0000-0000-000023000000}"/>
    <cellStyle name="Calc cel 2 2 2 3 6 2 2" xfId="28527" xr:uid="{00000000-0005-0000-0000-000023000000}"/>
    <cellStyle name="Calc cel 2 2 2 3 6 2 3" xfId="38632" xr:uid="{00000000-0005-0000-0000-000023000000}"/>
    <cellStyle name="Calc cel 2 2 2 3 6 3" xfId="16838" xr:uid="{00000000-0005-0000-0000-000023000000}"/>
    <cellStyle name="Calc cel 2 2 2 3 6 4" xfId="11233" xr:uid="{00000000-0005-0000-0000-000023000000}"/>
    <cellStyle name="Calc cel 2 2 2 3 6 5" xfId="34003" xr:uid="{00000000-0005-0000-0000-000023000000}"/>
    <cellStyle name="Calc cel 2 2 2 3 7" xfId="5394" xr:uid="{00000000-0005-0000-0000-000023000000}"/>
    <cellStyle name="Calc cel 2 2 2 3 7 2" xfId="21105" xr:uid="{00000000-0005-0000-0000-000023000000}"/>
    <cellStyle name="Calc cel 2 2 2 3 7 2 2" xfId="25690" xr:uid="{00000000-0005-0000-0000-000023000000}"/>
    <cellStyle name="Calc cel 2 2 2 3 7 2 3" xfId="36754" xr:uid="{00000000-0005-0000-0000-000023000000}"/>
    <cellStyle name="Calc cel 2 2 2 3 7 3" xfId="18340" xr:uid="{00000000-0005-0000-0000-000023000000}"/>
    <cellStyle name="Calc cel 2 2 2 3 7 4" xfId="9833" xr:uid="{00000000-0005-0000-0000-000023000000}"/>
    <cellStyle name="Calc cel 2 2 2 3 7 5" xfId="31160" xr:uid="{00000000-0005-0000-0000-000023000000}"/>
    <cellStyle name="Calc cel 2 2 2 3 8" xfId="4013" xr:uid="{00000000-0005-0000-0000-000023000000}"/>
    <cellStyle name="Calc cel 2 2 2 3 8 2" xfId="18368" xr:uid="{00000000-0005-0000-0000-000023000000}"/>
    <cellStyle name="Calc cel 2 2 2 3 8 3" xfId="19798" xr:uid="{00000000-0005-0000-0000-000023000000}"/>
    <cellStyle name="Calc cel 2 2 2 3 8 4" xfId="35556" xr:uid="{00000000-0005-0000-0000-000023000000}"/>
    <cellStyle name="Calc cel 2 2 2 3 9" xfId="22159" xr:uid="{00000000-0005-0000-0000-000023000000}"/>
    <cellStyle name="Calc cel 2 2 2 4" xfId="672" xr:uid="{00000000-0005-0000-0000-000023000000}"/>
    <cellStyle name="Calc cel 2 2 2 4 10" xfId="10229" xr:uid="{00000000-0005-0000-0000-000023000000}"/>
    <cellStyle name="Calc cel 2 2 2 4 11" xfId="29901" xr:uid="{00000000-0005-0000-0000-000023000000}"/>
    <cellStyle name="Calc cel 2 2 2 4 2" xfId="1902" xr:uid="{00000000-0005-0000-0000-000023000000}"/>
    <cellStyle name="Calc cel 2 2 2 4 2 2" xfId="3141" xr:uid="{00000000-0005-0000-0000-000023000000}"/>
    <cellStyle name="Calc cel 2 2 2 4 2 2 2" xfId="7799" xr:uid="{00000000-0005-0000-0000-000023000000}"/>
    <cellStyle name="Calc cel 2 2 2 4 2 2 2 2" xfId="28095" xr:uid="{00000000-0005-0000-0000-000023000000}"/>
    <cellStyle name="Calc cel 2 2 2 4 2 2 2 3" xfId="23505" xr:uid="{00000000-0005-0000-0000-000023000000}"/>
    <cellStyle name="Calc cel 2 2 2 4 2 2 2 4" xfId="38247" xr:uid="{00000000-0005-0000-0000-000023000000}"/>
    <cellStyle name="Calc cel 2 2 2 4 2 2 3" xfId="16016" xr:uid="{00000000-0005-0000-0000-000023000000}"/>
    <cellStyle name="Calc cel 2 2 2 4 2 2 4" xfId="11405" xr:uid="{00000000-0005-0000-0000-000023000000}"/>
    <cellStyle name="Calc cel 2 2 2 4 2 2 5" xfId="33565" xr:uid="{00000000-0005-0000-0000-000023000000}"/>
    <cellStyle name="Calc cel 2 2 2 4 2 3" xfId="9211" xr:uid="{00000000-0005-0000-0000-000023000000}"/>
    <cellStyle name="Calc cel 2 2 2 4 2 3 2" xfId="24856" xr:uid="{00000000-0005-0000-0000-000023000000}"/>
    <cellStyle name="Calc cel 2 2 2 4 2 3 2 2" xfId="29443" xr:uid="{00000000-0005-0000-0000-000023000000}"/>
    <cellStyle name="Calc cel 2 2 2 4 2 3 2 3" xfId="39548" xr:uid="{00000000-0005-0000-0000-000023000000}"/>
    <cellStyle name="Calc cel 2 2 2 4 2 3 3" xfId="16336" xr:uid="{00000000-0005-0000-0000-000023000000}"/>
    <cellStyle name="Calc cel 2 2 2 4 2 3 4" xfId="10800" xr:uid="{00000000-0005-0000-0000-000023000000}"/>
    <cellStyle name="Calc cel 2 2 2 4 2 3 5" xfId="34976" xr:uid="{00000000-0005-0000-0000-000023000000}"/>
    <cellStyle name="Calc cel 2 2 2 4 2 4" xfId="6564" xr:uid="{00000000-0005-0000-0000-000023000000}"/>
    <cellStyle name="Calc cel 2 2 2 4 2 4 2" xfId="26860" xr:uid="{00000000-0005-0000-0000-000023000000}"/>
    <cellStyle name="Calc cel 2 2 2 4 2 4 3" xfId="9541" xr:uid="{00000000-0005-0000-0000-000023000000}"/>
    <cellStyle name="Calc cel 2 2 2 4 2 4 4" xfId="32330" xr:uid="{00000000-0005-0000-0000-000023000000}"/>
    <cellStyle name="Calc cel 2 2 2 4 2 5" xfId="4990" xr:uid="{00000000-0005-0000-0000-000023000000}"/>
    <cellStyle name="Calc cel 2 2 2 4 2 5 2" xfId="25294" xr:uid="{00000000-0005-0000-0000-000023000000}"/>
    <cellStyle name="Calc cel 2 2 2 4 2 5 3" xfId="20708" xr:uid="{00000000-0005-0000-0000-000023000000}"/>
    <cellStyle name="Calc cel 2 2 2 4 2 5 4" xfId="36464" xr:uid="{00000000-0005-0000-0000-000023000000}"/>
    <cellStyle name="Calc cel 2 2 2 4 2 6" xfId="22339" xr:uid="{00000000-0005-0000-0000-000023000000}"/>
    <cellStyle name="Calc cel 2 2 2 4 2 7" xfId="11300" xr:uid="{00000000-0005-0000-0000-000023000000}"/>
    <cellStyle name="Calc cel 2 2 2 4 2 8" xfId="30810" xr:uid="{00000000-0005-0000-0000-000023000000}"/>
    <cellStyle name="Calc cel 2 2 2 4 3" xfId="1584" xr:uid="{00000000-0005-0000-0000-000023000000}"/>
    <cellStyle name="Calc cel 2 2 2 4 3 2" xfId="2824" xr:uid="{00000000-0005-0000-0000-000023000000}"/>
    <cellStyle name="Calc cel 2 2 2 4 3 2 2" xfId="7482" xr:uid="{00000000-0005-0000-0000-000023000000}"/>
    <cellStyle name="Calc cel 2 2 2 4 3 2 2 2" xfId="27778" xr:uid="{00000000-0005-0000-0000-000023000000}"/>
    <cellStyle name="Calc cel 2 2 2 4 3 2 2 3" xfId="23188" xr:uid="{00000000-0005-0000-0000-000023000000}"/>
    <cellStyle name="Calc cel 2 2 2 4 3 2 2 4" xfId="37954" xr:uid="{00000000-0005-0000-0000-000023000000}"/>
    <cellStyle name="Calc cel 2 2 2 4 3 2 3" xfId="17539" xr:uid="{00000000-0005-0000-0000-000023000000}"/>
    <cellStyle name="Calc cel 2 2 2 4 3 2 4" xfId="12773" xr:uid="{00000000-0005-0000-0000-000023000000}"/>
    <cellStyle name="Calc cel 2 2 2 4 3 2 5" xfId="33248" xr:uid="{00000000-0005-0000-0000-000023000000}"/>
    <cellStyle name="Calc cel 2 2 2 4 3 3" xfId="8895" xr:uid="{00000000-0005-0000-0000-000023000000}"/>
    <cellStyle name="Calc cel 2 2 2 4 3 3 2" xfId="24559" xr:uid="{00000000-0005-0000-0000-000023000000}"/>
    <cellStyle name="Calc cel 2 2 2 4 3 3 2 2" xfId="29147" xr:uid="{00000000-0005-0000-0000-000023000000}"/>
    <cellStyle name="Calc cel 2 2 2 4 3 3 2 3" xfId="39252" xr:uid="{00000000-0005-0000-0000-000023000000}"/>
    <cellStyle name="Calc cel 2 2 2 4 3 3 3" xfId="16005" xr:uid="{00000000-0005-0000-0000-000023000000}"/>
    <cellStyle name="Calc cel 2 2 2 4 3 3 4" xfId="12472" xr:uid="{00000000-0005-0000-0000-000023000000}"/>
    <cellStyle name="Calc cel 2 2 2 4 3 3 5" xfId="34660" xr:uid="{00000000-0005-0000-0000-000023000000}"/>
    <cellStyle name="Calc cel 2 2 2 4 3 4" xfId="6280" xr:uid="{00000000-0005-0000-0000-000023000000}"/>
    <cellStyle name="Calc cel 2 2 2 4 3 4 2" xfId="26576" xr:uid="{00000000-0005-0000-0000-000023000000}"/>
    <cellStyle name="Calc cel 2 2 2 4 3 4 3" xfId="12060" xr:uid="{00000000-0005-0000-0000-000023000000}"/>
    <cellStyle name="Calc cel 2 2 2 4 3 4 4" xfId="32046" xr:uid="{00000000-0005-0000-0000-000023000000}"/>
    <cellStyle name="Calc cel 2 2 2 4 3 5" xfId="4673" xr:uid="{00000000-0005-0000-0000-000023000000}"/>
    <cellStyle name="Calc cel 2 2 2 4 3 5 2" xfId="24998" xr:uid="{00000000-0005-0000-0000-000023000000}"/>
    <cellStyle name="Calc cel 2 2 2 4 3 5 3" xfId="20410" xr:uid="{00000000-0005-0000-0000-000023000000}"/>
    <cellStyle name="Calc cel 2 2 2 4 3 5 4" xfId="36168" xr:uid="{00000000-0005-0000-0000-000023000000}"/>
    <cellStyle name="Calc cel 2 2 2 4 3 6" xfId="18767" xr:uid="{00000000-0005-0000-0000-000023000000}"/>
    <cellStyle name="Calc cel 2 2 2 4 3 7" xfId="10924" xr:uid="{00000000-0005-0000-0000-000023000000}"/>
    <cellStyle name="Calc cel 2 2 2 4 3 8" xfId="30494" xr:uid="{00000000-0005-0000-0000-000023000000}"/>
    <cellStyle name="Calc cel 2 2 2 4 4" xfId="976" xr:uid="{00000000-0005-0000-0000-000023000000}"/>
    <cellStyle name="Calc cel 2 2 2 4 4 2" xfId="5721" xr:uid="{00000000-0005-0000-0000-000023000000}"/>
    <cellStyle name="Calc cel 2 2 2 4 4 2 2" xfId="26017" xr:uid="{00000000-0005-0000-0000-000023000000}"/>
    <cellStyle name="Calc cel 2 2 2 4 4 2 3" xfId="21431" xr:uid="{00000000-0005-0000-0000-000023000000}"/>
    <cellStyle name="Calc cel 2 2 2 4 4 2 4" xfId="36945" xr:uid="{00000000-0005-0000-0000-000023000000}"/>
    <cellStyle name="Calc cel 2 2 2 4 4 3" xfId="15412" xr:uid="{00000000-0005-0000-0000-000023000000}"/>
    <cellStyle name="Calc cel 2 2 2 4 4 4" xfId="12612" xr:uid="{00000000-0005-0000-0000-000023000000}"/>
    <cellStyle name="Calc cel 2 2 2 4 4 5" xfId="31487" xr:uid="{00000000-0005-0000-0000-000023000000}"/>
    <cellStyle name="Calc cel 2 2 2 4 5" xfId="2219" xr:uid="{00000000-0005-0000-0000-000023000000}"/>
    <cellStyle name="Calc cel 2 2 2 4 5 2" xfId="6877" xr:uid="{00000000-0005-0000-0000-000023000000}"/>
    <cellStyle name="Calc cel 2 2 2 4 5 2 2" xfId="27173" xr:uid="{00000000-0005-0000-0000-000023000000}"/>
    <cellStyle name="Calc cel 2 2 2 4 5 2 3" xfId="22583" xr:uid="{00000000-0005-0000-0000-000023000000}"/>
    <cellStyle name="Calc cel 2 2 2 4 5 2 4" xfId="37368" xr:uid="{00000000-0005-0000-0000-000023000000}"/>
    <cellStyle name="Calc cel 2 2 2 4 5 3" xfId="18815" xr:uid="{00000000-0005-0000-0000-000023000000}"/>
    <cellStyle name="Calc cel 2 2 2 4 5 4" xfId="9992" xr:uid="{00000000-0005-0000-0000-000023000000}"/>
    <cellStyle name="Calc cel 2 2 2 4 5 5" xfId="32643" xr:uid="{00000000-0005-0000-0000-000023000000}"/>
    <cellStyle name="Calc cel 2 2 2 4 6" xfId="8302" xr:uid="{00000000-0005-0000-0000-000023000000}"/>
    <cellStyle name="Calc cel 2 2 2 4 6 2" xfId="23999" xr:uid="{00000000-0005-0000-0000-000023000000}"/>
    <cellStyle name="Calc cel 2 2 2 4 6 2 2" xfId="28588" xr:uid="{00000000-0005-0000-0000-000023000000}"/>
    <cellStyle name="Calc cel 2 2 2 4 6 2 3" xfId="38693" xr:uid="{00000000-0005-0000-0000-000023000000}"/>
    <cellStyle name="Calc cel 2 2 2 4 6 3" xfId="15280" xr:uid="{00000000-0005-0000-0000-000023000000}"/>
    <cellStyle name="Calc cel 2 2 2 4 6 4" xfId="11600" xr:uid="{00000000-0005-0000-0000-000023000000}"/>
    <cellStyle name="Calc cel 2 2 2 4 6 5" xfId="34067" xr:uid="{00000000-0005-0000-0000-000023000000}"/>
    <cellStyle name="Calc cel 2 2 2 4 7" xfId="5428" xr:uid="{00000000-0005-0000-0000-000023000000}"/>
    <cellStyle name="Calc cel 2 2 2 4 7 2" xfId="21139" xr:uid="{00000000-0005-0000-0000-000023000000}"/>
    <cellStyle name="Calc cel 2 2 2 4 7 2 2" xfId="25724" xr:uid="{00000000-0005-0000-0000-000023000000}"/>
    <cellStyle name="Calc cel 2 2 2 4 7 2 3" xfId="36788" xr:uid="{00000000-0005-0000-0000-000023000000}"/>
    <cellStyle name="Calc cel 2 2 2 4 7 3" xfId="21744" xr:uid="{00000000-0005-0000-0000-000023000000}"/>
    <cellStyle name="Calc cel 2 2 2 4 7 4" xfId="13718" xr:uid="{00000000-0005-0000-0000-000023000000}"/>
    <cellStyle name="Calc cel 2 2 2 4 7 5" xfId="31194" xr:uid="{00000000-0005-0000-0000-000023000000}"/>
    <cellStyle name="Calc cel 2 2 2 4 8" xfId="4077" xr:uid="{00000000-0005-0000-0000-000023000000}"/>
    <cellStyle name="Calc cel 2 2 2 4 8 2" xfId="17873" xr:uid="{00000000-0005-0000-0000-000023000000}"/>
    <cellStyle name="Calc cel 2 2 2 4 8 3" xfId="19858" xr:uid="{00000000-0005-0000-0000-000023000000}"/>
    <cellStyle name="Calc cel 2 2 2 4 8 4" xfId="35616" xr:uid="{00000000-0005-0000-0000-000023000000}"/>
    <cellStyle name="Calc cel 2 2 2 4 9" xfId="17402" xr:uid="{00000000-0005-0000-0000-000023000000}"/>
    <cellStyle name="Calc cel 2 2 2 5" xfId="734" xr:uid="{00000000-0005-0000-0000-000023000000}"/>
    <cellStyle name="Calc cel 2 2 2 5 10" xfId="9624" xr:uid="{00000000-0005-0000-0000-000023000000}"/>
    <cellStyle name="Calc cel 2 2 2 5 11" xfId="29963" xr:uid="{00000000-0005-0000-0000-000023000000}"/>
    <cellStyle name="Calc cel 2 2 2 5 2" xfId="1964" xr:uid="{00000000-0005-0000-0000-000023000000}"/>
    <cellStyle name="Calc cel 2 2 2 5 2 2" xfId="3203" xr:uid="{00000000-0005-0000-0000-000023000000}"/>
    <cellStyle name="Calc cel 2 2 2 5 2 2 2" xfId="7861" xr:uid="{00000000-0005-0000-0000-000023000000}"/>
    <cellStyle name="Calc cel 2 2 2 5 2 2 2 2" xfId="28157" xr:uid="{00000000-0005-0000-0000-000023000000}"/>
    <cellStyle name="Calc cel 2 2 2 5 2 2 2 3" xfId="23567" xr:uid="{00000000-0005-0000-0000-000023000000}"/>
    <cellStyle name="Calc cel 2 2 2 5 2 2 2 4" xfId="38309" xr:uid="{00000000-0005-0000-0000-000023000000}"/>
    <cellStyle name="Calc cel 2 2 2 5 2 2 3" xfId="17296" xr:uid="{00000000-0005-0000-0000-000023000000}"/>
    <cellStyle name="Calc cel 2 2 2 5 2 2 4" xfId="9578" xr:uid="{00000000-0005-0000-0000-000023000000}"/>
    <cellStyle name="Calc cel 2 2 2 5 2 2 5" xfId="33627" xr:uid="{00000000-0005-0000-0000-000023000000}"/>
    <cellStyle name="Calc cel 2 2 2 5 2 3" xfId="9273" xr:uid="{00000000-0005-0000-0000-000023000000}"/>
    <cellStyle name="Calc cel 2 2 2 5 2 3 2" xfId="24915" xr:uid="{00000000-0005-0000-0000-000023000000}"/>
    <cellStyle name="Calc cel 2 2 2 5 2 3 2 2" xfId="29502" xr:uid="{00000000-0005-0000-0000-000023000000}"/>
    <cellStyle name="Calc cel 2 2 2 5 2 3 2 3" xfId="39607" xr:uid="{00000000-0005-0000-0000-000023000000}"/>
    <cellStyle name="Calc cel 2 2 2 5 2 3 3" xfId="15347" xr:uid="{00000000-0005-0000-0000-000023000000}"/>
    <cellStyle name="Calc cel 2 2 2 5 2 3 4" xfId="12664" xr:uid="{00000000-0005-0000-0000-000023000000}"/>
    <cellStyle name="Calc cel 2 2 2 5 2 3 5" xfId="35038" xr:uid="{00000000-0005-0000-0000-000023000000}"/>
    <cellStyle name="Calc cel 2 2 2 5 2 4" xfId="6623" xr:uid="{00000000-0005-0000-0000-000023000000}"/>
    <cellStyle name="Calc cel 2 2 2 5 2 4 2" xfId="26919" xr:uid="{00000000-0005-0000-0000-000023000000}"/>
    <cellStyle name="Calc cel 2 2 2 5 2 4 3" xfId="13227" xr:uid="{00000000-0005-0000-0000-000023000000}"/>
    <cellStyle name="Calc cel 2 2 2 5 2 4 4" xfId="32389" xr:uid="{00000000-0005-0000-0000-000023000000}"/>
    <cellStyle name="Calc cel 2 2 2 5 2 5" xfId="5052" xr:uid="{00000000-0005-0000-0000-000023000000}"/>
    <cellStyle name="Calc cel 2 2 2 5 2 5 2" xfId="25353" xr:uid="{00000000-0005-0000-0000-000023000000}"/>
    <cellStyle name="Calc cel 2 2 2 5 2 5 3" xfId="20767" xr:uid="{00000000-0005-0000-0000-000023000000}"/>
    <cellStyle name="Calc cel 2 2 2 5 2 5 4" xfId="36523" xr:uid="{00000000-0005-0000-0000-000023000000}"/>
    <cellStyle name="Calc cel 2 2 2 5 2 6" xfId="18700" xr:uid="{00000000-0005-0000-0000-000023000000}"/>
    <cellStyle name="Calc cel 2 2 2 5 2 7" xfId="10693" xr:uid="{00000000-0005-0000-0000-000023000000}"/>
    <cellStyle name="Calc cel 2 2 2 5 2 8" xfId="30872" xr:uid="{00000000-0005-0000-0000-000023000000}"/>
    <cellStyle name="Calc cel 2 2 2 5 3" xfId="1642" xr:uid="{00000000-0005-0000-0000-000023000000}"/>
    <cellStyle name="Calc cel 2 2 2 5 3 2" xfId="2881" xr:uid="{00000000-0005-0000-0000-000023000000}"/>
    <cellStyle name="Calc cel 2 2 2 5 3 2 2" xfId="7539" xr:uid="{00000000-0005-0000-0000-000023000000}"/>
    <cellStyle name="Calc cel 2 2 2 5 3 2 2 2" xfId="27835" xr:uid="{00000000-0005-0000-0000-000023000000}"/>
    <cellStyle name="Calc cel 2 2 2 5 3 2 2 3" xfId="23245" xr:uid="{00000000-0005-0000-0000-000023000000}"/>
    <cellStyle name="Calc cel 2 2 2 5 3 2 2 4" xfId="38011" xr:uid="{00000000-0005-0000-0000-000023000000}"/>
    <cellStyle name="Calc cel 2 2 2 5 3 2 3" xfId="18806" xr:uid="{00000000-0005-0000-0000-000023000000}"/>
    <cellStyle name="Calc cel 2 2 2 5 3 2 4" xfId="13065" xr:uid="{00000000-0005-0000-0000-000023000000}"/>
    <cellStyle name="Calc cel 2 2 2 5 3 2 5" xfId="33305" xr:uid="{00000000-0005-0000-0000-000023000000}"/>
    <cellStyle name="Calc cel 2 2 2 5 3 3" xfId="8951" xr:uid="{00000000-0005-0000-0000-000023000000}"/>
    <cellStyle name="Calc cel 2 2 2 5 3 3 2" xfId="24612" xr:uid="{00000000-0005-0000-0000-000023000000}"/>
    <cellStyle name="Calc cel 2 2 2 5 3 3 2 2" xfId="29200" xr:uid="{00000000-0005-0000-0000-000023000000}"/>
    <cellStyle name="Calc cel 2 2 2 5 3 3 2 3" xfId="39305" xr:uid="{00000000-0005-0000-0000-000023000000}"/>
    <cellStyle name="Calc cel 2 2 2 5 3 3 3" xfId="14796" xr:uid="{00000000-0005-0000-0000-000023000000}"/>
    <cellStyle name="Calc cel 2 2 2 5 3 3 4" xfId="11183" xr:uid="{00000000-0005-0000-0000-000023000000}"/>
    <cellStyle name="Calc cel 2 2 2 5 3 3 5" xfId="34716" xr:uid="{00000000-0005-0000-0000-000023000000}"/>
    <cellStyle name="Calc cel 2 2 2 5 3 4" xfId="6334" xr:uid="{00000000-0005-0000-0000-000023000000}"/>
    <cellStyle name="Calc cel 2 2 2 5 3 4 2" xfId="26630" xr:uid="{00000000-0005-0000-0000-000023000000}"/>
    <cellStyle name="Calc cel 2 2 2 5 3 4 3" xfId="10872" xr:uid="{00000000-0005-0000-0000-000023000000}"/>
    <cellStyle name="Calc cel 2 2 2 5 3 4 4" xfId="32100" xr:uid="{00000000-0005-0000-0000-000023000000}"/>
    <cellStyle name="Calc cel 2 2 2 5 3 5" xfId="4730" xr:uid="{00000000-0005-0000-0000-000023000000}"/>
    <cellStyle name="Calc cel 2 2 2 5 3 5 2" xfId="25051" xr:uid="{00000000-0005-0000-0000-000023000000}"/>
    <cellStyle name="Calc cel 2 2 2 5 3 5 3" xfId="20463" xr:uid="{00000000-0005-0000-0000-000023000000}"/>
    <cellStyle name="Calc cel 2 2 2 5 3 5 4" xfId="36221" xr:uid="{00000000-0005-0000-0000-000023000000}"/>
    <cellStyle name="Calc cel 2 2 2 5 3 6" xfId="16348" xr:uid="{00000000-0005-0000-0000-000023000000}"/>
    <cellStyle name="Calc cel 2 2 2 5 3 7" xfId="11698" xr:uid="{00000000-0005-0000-0000-000023000000}"/>
    <cellStyle name="Calc cel 2 2 2 5 3 8" xfId="30550" xr:uid="{00000000-0005-0000-0000-000023000000}"/>
    <cellStyle name="Calc cel 2 2 2 5 4" xfId="1038" xr:uid="{00000000-0005-0000-0000-000023000000}"/>
    <cellStyle name="Calc cel 2 2 2 5 4 2" xfId="5783" xr:uid="{00000000-0005-0000-0000-000023000000}"/>
    <cellStyle name="Calc cel 2 2 2 5 4 2 2" xfId="26079" xr:uid="{00000000-0005-0000-0000-000023000000}"/>
    <cellStyle name="Calc cel 2 2 2 5 4 2 3" xfId="21493" xr:uid="{00000000-0005-0000-0000-000023000000}"/>
    <cellStyle name="Calc cel 2 2 2 5 4 2 4" xfId="37007" xr:uid="{00000000-0005-0000-0000-000023000000}"/>
    <cellStyle name="Calc cel 2 2 2 5 4 3" xfId="17399" xr:uid="{00000000-0005-0000-0000-000023000000}"/>
    <cellStyle name="Calc cel 2 2 2 5 4 4" xfId="10450" xr:uid="{00000000-0005-0000-0000-000023000000}"/>
    <cellStyle name="Calc cel 2 2 2 5 4 5" xfId="31549" xr:uid="{00000000-0005-0000-0000-000023000000}"/>
    <cellStyle name="Calc cel 2 2 2 5 5" xfId="2281" xr:uid="{00000000-0005-0000-0000-000023000000}"/>
    <cellStyle name="Calc cel 2 2 2 5 5 2" xfId="6939" xr:uid="{00000000-0005-0000-0000-000023000000}"/>
    <cellStyle name="Calc cel 2 2 2 5 5 2 2" xfId="27235" xr:uid="{00000000-0005-0000-0000-000023000000}"/>
    <cellStyle name="Calc cel 2 2 2 5 5 2 3" xfId="22645" xr:uid="{00000000-0005-0000-0000-000023000000}"/>
    <cellStyle name="Calc cel 2 2 2 5 5 2 4" xfId="37430" xr:uid="{00000000-0005-0000-0000-000023000000}"/>
    <cellStyle name="Calc cel 2 2 2 5 5 3" xfId="15092" xr:uid="{00000000-0005-0000-0000-000023000000}"/>
    <cellStyle name="Calc cel 2 2 2 5 5 4" xfId="11469" xr:uid="{00000000-0005-0000-0000-000023000000}"/>
    <cellStyle name="Calc cel 2 2 2 5 5 5" xfId="32705" xr:uid="{00000000-0005-0000-0000-000023000000}"/>
    <cellStyle name="Calc cel 2 2 2 5 6" xfId="8364" xr:uid="{00000000-0005-0000-0000-000023000000}"/>
    <cellStyle name="Calc cel 2 2 2 5 6 2" xfId="24061" xr:uid="{00000000-0005-0000-0000-000023000000}"/>
    <cellStyle name="Calc cel 2 2 2 5 6 2 2" xfId="28650" xr:uid="{00000000-0005-0000-0000-000023000000}"/>
    <cellStyle name="Calc cel 2 2 2 5 6 2 3" xfId="38755" xr:uid="{00000000-0005-0000-0000-000023000000}"/>
    <cellStyle name="Calc cel 2 2 2 5 6 3" xfId="15239" xr:uid="{00000000-0005-0000-0000-000023000000}"/>
    <cellStyle name="Calc cel 2 2 2 5 6 4" xfId="12241" xr:uid="{00000000-0005-0000-0000-000023000000}"/>
    <cellStyle name="Calc cel 2 2 2 5 6 5" xfId="34129" xr:uid="{00000000-0005-0000-0000-000023000000}"/>
    <cellStyle name="Calc cel 2 2 2 5 7" xfId="5487" xr:uid="{00000000-0005-0000-0000-000023000000}"/>
    <cellStyle name="Calc cel 2 2 2 5 7 2" xfId="21198" xr:uid="{00000000-0005-0000-0000-000023000000}"/>
    <cellStyle name="Calc cel 2 2 2 5 7 2 2" xfId="25783" xr:uid="{00000000-0005-0000-0000-000023000000}"/>
    <cellStyle name="Calc cel 2 2 2 5 7 2 3" xfId="36847" xr:uid="{00000000-0005-0000-0000-000023000000}"/>
    <cellStyle name="Calc cel 2 2 2 5 7 3" xfId="17987" xr:uid="{00000000-0005-0000-0000-000023000000}"/>
    <cellStyle name="Calc cel 2 2 2 5 7 4" xfId="14651" xr:uid="{00000000-0005-0000-0000-000023000000}"/>
    <cellStyle name="Calc cel 2 2 2 5 7 5" xfId="31253" xr:uid="{00000000-0005-0000-0000-000023000000}"/>
    <cellStyle name="Calc cel 2 2 2 5 8" xfId="4139" xr:uid="{00000000-0005-0000-0000-000023000000}"/>
    <cellStyle name="Calc cel 2 2 2 5 8 2" xfId="15437" xr:uid="{00000000-0005-0000-0000-000023000000}"/>
    <cellStyle name="Calc cel 2 2 2 5 8 3" xfId="19917" xr:uid="{00000000-0005-0000-0000-000023000000}"/>
    <cellStyle name="Calc cel 2 2 2 5 8 4" xfId="35675" xr:uid="{00000000-0005-0000-0000-000023000000}"/>
    <cellStyle name="Calc cel 2 2 2 5 9" xfId="15214" xr:uid="{00000000-0005-0000-0000-000023000000}"/>
    <cellStyle name="Calc cel 2 2 2 6" xfId="539" xr:uid="{00000000-0005-0000-0000-000023000000}"/>
    <cellStyle name="Calc cel 2 2 2 6 2" xfId="1466" xr:uid="{00000000-0005-0000-0000-000023000000}"/>
    <cellStyle name="Calc cel 2 2 2 6 2 2" xfId="6164" xr:uid="{00000000-0005-0000-0000-000023000000}"/>
    <cellStyle name="Calc cel 2 2 2 6 2 2 2" xfId="26460" xr:uid="{00000000-0005-0000-0000-000023000000}"/>
    <cellStyle name="Calc cel 2 2 2 6 2 2 3" xfId="21872" xr:uid="{00000000-0005-0000-0000-000023000000}"/>
    <cellStyle name="Calc cel 2 2 2 6 2 2 4" xfId="37093" xr:uid="{00000000-0005-0000-0000-000023000000}"/>
    <cellStyle name="Calc cel 2 2 2 6 2 3" xfId="16699" xr:uid="{00000000-0005-0000-0000-000023000000}"/>
    <cellStyle name="Calc cel 2 2 2 6 2 4" xfId="9804" xr:uid="{00000000-0005-0000-0000-000023000000}"/>
    <cellStyle name="Calc cel 2 2 2 6 2 5" xfId="31930" xr:uid="{00000000-0005-0000-0000-000023000000}"/>
    <cellStyle name="Calc cel 2 2 2 6 3" xfId="2706" xr:uid="{00000000-0005-0000-0000-000023000000}"/>
    <cellStyle name="Calc cel 2 2 2 6 3 2" xfId="7364" xr:uid="{00000000-0005-0000-0000-000023000000}"/>
    <cellStyle name="Calc cel 2 2 2 6 3 2 2" xfId="27660" xr:uid="{00000000-0005-0000-0000-000023000000}"/>
    <cellStyle name="Calc cel 2 2 2 6 3 2 3" xfId="23070" xr:uid="{00000000-0005-0000-0000-000023000000}"/>
    <cellStyle name="Calc cel 2 2 2 6 3 2 4" xfId="37836" xr:uid="{00000000-0005-0000-0000-000023000000}"/>
    <cellStyle name="Calc cel 2 2 2 6 3 3" xfId="15814" xr:uid="{00000000-0005-0000-0000-000023000000}"/>
    <cellStyle name="Calc cel 2 2 2 6 3 4" xfId="12351" xr:uid="{00000000-0005-0000-0000-000023000000}"/>
    <cellStyle name="Calc cel 2 2 2 6 3 5" xfId="33130" xr:uid="{00000000-0005-0000-0000-000023000000}"/>
    <cellStyle name="Calc cel 2 2 2 6 4" xfId="8778" xr:uid="{00000000-0005-0000-0000-000023000000}"/>
    <cellStyle name="Calc cel 2 2 2 6 4 2" xfId="24446" xr:uid="{00000000-0005-0000-0000-000023000000}"/>
    <cellStyle name="Calc cel 2 2 2 6 4 2 2" xfId="29034" xr:uid="{00000000-0005-0000-0000-000023000000}"/>
    <cellStyle name="Calc cel 2 2 2 6 4 2 3" xfId="39139" xr:uid="{00000000-0005-0000-0000-000023000000}"/>
    <cellStyle name="Calc cel 2 2 2 6 4 3" xfId="16442" xr:uid="{00000000-0005-0000-0000-000023000000}"/>
    <cellStyle name="Calc cel 2 2 2 6 4 4" xfId="9704" xr:uid="{00000000-0005-0000-0000-000023000000}"/>
    <cellStyle name="Calc cel 2 2 2 6 4 5" xfId="34543" xr:uid="{00000000-0005-0000-0000-000023000000}"/>
    <cellStyle name="Calc cel 2 2 2 6 5" xfId="5327" xr:uid="{00000000-0005-0000-0000-000023000000}"/>
    <cellStyle name="Calc cel 2 2 2 6 5 2" xfId="25623" xr:uid="{00000000-0005-0000-0000-000023000000}"/>
    <cellStyle name="Calc cel 2 2 2 6 5 3" xfId="10650" xr:uid="{00000000-0005-0000-0000-000023000000}"/>
    <cellStyle name="Calc cel 2 2 2 6 5 4" xfId="31093" xr:uid="{00000000-0005-0000-0000-000023000000}"/>
    <cellStyle name="Calc cel 2 2 2 6 6" xfId="4556" xr:uid="{00000000-0005-0000-0000-000023000000}"/>
    <cellStyle name="Calc cel 2 2 2 6 6 2" xfId="18505" xr:uid="{00000000-0005-0000-0000-000023000000}"/>
    <cellStyle name="Calc cel 2 2 2 6 6 3" xfId="20299" xr:uid="{00000000-0005-0000-0000-000023000000}"/>
    <cellStyle name="Calc cel 2 2 2 6 6 4" xfId="36057" xr:uid="{00000000-0005-0000-0000-000023000000}"/>
    <cellStyle name="Calc cel 2 2 2 6 7" xfId="23042" xr:uid="{00000000-0005-0000-0000-000023000000}"/>
    <cellStyle name="Calc cel 2 2 2 6 8" xfId="10919" xr:uid="{00000000-0005-0000-0000-000023000000}"/>
    <cellStyle name="Calc cel 2 2 2 6 9" xfId="30377" xr:uid="{00000000-0005-0000-0000-000023000000}"/>
    <cellStyle name="Calc cel 2 2 2 7" xfId="1352" xr:uid="{00000000-0005-0000-0000-000023000000}"/>
    <cellStyle name="Calc cel 2 2 2 7 2" xfId="2593" xr:uid="{00000000-0005-0000-0000-000023000000}"/>
    <cellStyle name="Calc cel 2 2 2 7 2 2" xfId="7251" xr:uid="{00000000-0005-0000-0000-000023000000}"/>
    <cellStyle name="Calc cel 2 2 2 7 2 2 2" xfId="27547" xr:uid="{00000000-0005-0000-0000-000023000000}"/>
    <cellStyle name="Calc cel 2 2 2 7 2 2 3" xfId="22957" xr:uid="{00000000-0005-0000-0000-000023000000}"/>
    <cellStyle name="Calc cel 2 2 2 7 2 2 4" xfId="37737" xr:uid="{00000000-0005-0000-0000-000023000000}"/>
    <cellStyle name="Calc cel 2 2 2 7 2 3" xfId="17748" xr:uid="{00000000-0005-0000-0000-000023000000}"/>
    <cellStyle name="Calc cel 2 2 2 7 2 4" xfId="10506" xr:uid="{00000000-0005-0000-0000-000023000000}"/>
    <cellStyle name="Calc cel 2 2 2 7 2 5" xfId="33017" xr:uid="{00000000-0005-0000-0000-000023000000}"/>
    <cellStyle name="Calc cel 2 2 2 7 3" xfId="8671" xr:uid="{00000000-0005-0000-0000-000023000000}"/>
    <cellStyle name="Calc cel 2 2 2 7 3 2" xfId="24347" xr:uid="{00000000-0005-0000-0000-000023000000}"/>
    <cellStyle name="Calc cel 2 2 2 7 3 2 2" xfId="28936" xr:uid="{00000000-0005-0000-0000-000023000000}"/>
    <cellStyle name="Calc cel 2 2 2 7 3 2 3" xfId="39041" xr:uid="{00000000-0005-0000-0000-000023000000}"/>
    <cellStyle name="Calc cel 2 2 2 7 3 3" xfId="17799" xr:uid="{00000000-0005-0000-0000-000023000000}"/>
    <cellStyle name="Calc cel 2 2 2 7 3 4" xfId="12836" xr:uid="{00000000-0005-0000-0000-000023000000}"/>
    <cellStyle name="Calc cel 2 2 2 7 3 5" xfId="34436" xr:uid="{00000000-0005-0000-0000-000023000000}"/>
    <cellStyle name="Calc cel 2 2 2 7 4" xfId="6073" xr:uid="{00000000-0005-0000-0000-000023000000}"/>
    <cellStyle name="Calc cel 2 2 2 7 4 2" xfId="26369" xr:uid="{00000000-0005-0000-0000-000023000000}"/>
    <cellStyle name="Calc cel 2 2 2 7 4 3" xfId="11952" xr:uid="{00000000-0005-0000-0000-000023000000}"/>
    <cellStyle name="Calc cel 2 2 2 7 4 4" xfId="31839" xr:uid="{00000000-0005-0000-0000-000023000000}"/>
    <cellStyle name="Calc cel 2 2 2 7 5" xfId="4448" xr:uid="{00000000-0005-0000-0000-000023000000}"/>
    <cellStyle name="Calc cel 2 2 2 7 5 2" xfId="15835" xr:uid="{00000000-0005-0000-0000-000023000000}"/>
    <cellStyle name="Calc cel 2 2 2 7 5 3" xfId="20202" xr:uid="{00000000-0005-0000-0000-000023000000}"/>
    <cellStyle name="Calc cel 2 2 2 7 5 4" xfId="35960" xr:uid="{00000000-0005-0000-0000-000023000000}"/>
    <cellStyle name="Calc cel 2 2 2 7 6" xfId="17823" xr:uid="{00000000-0005-0000-0000-000023000000}"/>
    <cellStyle name="Calc cel 2 2 2 7 7" xfId="12742" xr:uid="{00000000-0005-0000-0000-000023000000}"/>
    <cellStyle name="Calc cel 2 2 2 7 8" xfId="30270" xr:uid="{00000000-0005-0000-0000-000023000000}"/>
    <cellStyle name="Calc cel 2 2 2 8" xfId="840" xr:uid="{00000000-0005-0000-0000-000023000000}"/>
    <cellStyle name="Calc cel 2 2 2 8 2" xfId="3265" xr:uid="{00000000-0005-0000-0000-000023000000}"/>
    <cellStyle name="Calc cel 2 2 2 8 2 2" xfId="7933" xr:uid="{00000000-0005-0000-0000-000023000000}"/>
    <cellStyle name="Calc cel 2 2 2 8 2 2 2" xfId="28226" xr:uid="{00000000-0005-0000-0000-000023000000}"/>
    <cellStyle name="Calc cel 2 2 2 8 2 2 3" xfId="23637" xr:uid="{00000000-0005-0000-0000-000023000000}"/>
    <cellStyle name="Calc cel 2 2 2 8 2 2 4" xfId="38378" xr:uid="{00000000-0005-0000-0000-000023000000}"/>
    <cellStyle name="Calc cel 2 2 2 8 2 3" xfId="15298" xr:uid="{00000000-0005-0000-0000-000023000000}"/>
    <cellStyle name="Calc cel 2 2 2 8 2 4" xfId="12833" xr:uid="{00000000-0005-0000-0000-000023000000}"/>
    <cellStyle name="Calc cel 2 2 2 8 2 5" xfId="33698" xr:uid="{00000000-0005-0000-0000-000023000000}"/>
    <cellStyle name="Calc cel 2 2 2 8 3" xfId="5589" xr:uid="{00000000-0005-0000-0000-000023000000}"/>
    <cellStyle name="Calc cel 2 2 2 8 3 2" xfId="25885" xr:uid="{00000000-0005-0000-0000-000023000000}"/>
    <cellStyle name="Calc cel 2 2 2 8 3 3" xfId="14266" xr:uid="{00000000-0005-0000-0000-000023000000}"/>
    <cellStyle name="Calc cel 2 2 2 8 3 4" xfId="31355" xr:uid="{00000000-0005-0000-0000-000023000000}"/>
    <cellStyle name="Calc cel 2 2 2 8 4" xfId="3687" xr:uid="{00000000-0005-0000-0000-000023000000}"/>
    <cellStyle name="Calc cel 2 2 2 8 4 2" xfId="22065" xr:uid="{00000000-0005-0000-0000-000023000000}"/>
    <cellStyle name="Calc cel 2 2 2 8 4 3" xfId="19483" xr:uid="{00000000-0005-0000-0000-000023000000}"/>
    <cellStyle name="Calc cel 2 2 2 8 4 4" xfId="35242" xr:uid="{00000000-0005-0000-0000-000023000000}"/>
    <cellStyle name="Calc cel 2 2 2 8 5" xfId="16685" xr:uid="{00000000-0005-0000-0000-000023000000}"/>
    <cellStyle name="Calc cel 2 2 2 8 6" xfId="13652" xr:uid="{00000000-0005-0000-0000-000023000000}"/>
    <cellStyle name="Calc cel 2 2 2 8 7" xfId="13217" xr:uid="{00000000-0005-0000-0000-000023000000}"/>
    <cellStyle name="Calc cel 2 2 2 9" xfId="2084" xr:uid="{00000000-0005-0000-0000-000023000000}"/>
    <cellStyle name="Calc cel 2 2 2 9 2" xfId="6742" xr:uid="{00000000-0005-0000-0000-000023000000}"/>
    <cellStyle name="Calc cel 2 2 2 9 2 2" xfId="27038" xr:uid="{00000000-0005-0000-0000-000023000000}"/>
    <cellStyle name="Calc cel 2 2 2 9 2 3" xfId="22448" xr:uid="{00000000-0005-0000-0000-000023000000}"/>
    <cellStyle name="Calc cel 2 2 2 9 2 4" xfId="37233" xr:uid="{00000000-0005-0000-0000-000023000000}"/>
    <cellStyle name="Calc cel 2 2 2 9 3" xfId="16518" xr:uid="{00000000-0005-0000-0000-000023000000}"/>
    <cellStyle name="Calc cel 2 2 2 9 4" xfId="13476" xr:uid="{00000000-0005-0000-0000-000023000000}"/>
    <cellStyle name="Calc cel 2 2 2 9 5" xfId="32508" xr:uid="{00000000-0005-0000-0000-000023000000}"/>
    <cellStyle name="Calc cel 2 2 3" xfId="380" xr:uid="{00000000-0005-0000-0000-000023000000}"/>
    <cellStyle name="Calc cel 2 2 3 10" xfId="2063" xr:uid="{00000000-0005-0000-0000-000023000000}"/>
    <cellStyle name="Calc cel 2 2 3 10 2" xfId="6721" xr:uid="{00000000-0005-0000-0000-000023000000}"/>
    <cellStyle name="Calc cel 2 2 3 10 2 2" xfId="27017" xr:uid="{00000000-0005-0000-0000-000023000000}"/>
    <cellStyle name="Calc cel 2 2 3 10 2 3" xfId="22427" xr:uid="{00000000-0005-0000-0000-000023000000}"/>
    <cellStyle name="Calc cel 2 2 3 10 2 4" xfId="37212" xr:uid="{00000000-0005-0000-0000-000023000000}"/>
    <cellStyle name="Calc cel 2 2 3 10 3" xfId="21963" xr:uid="{00000000-0005-0000-0000-000023000000}"/>
    <cellStyle name="Calc cel 2 2 3 10 4" xfId="14634" xr:uid="{00000000-0005-0000-0000-000023000000}"/>
    <cellStyle name="Calc cel 2 2 3 10 5" xfId="32487" xr:uid="{00000000-0005-0000-0000-000023000000}"/>
    <cellStyle name="Calc cel 2 2 3 11" xfId="5216" xr:uid="{00000000-0005-0000-0000-000023000000}"/>
    <cellStyle name="Calc cel 2 2 3 11 2" xfId="20929" xr:uid="{00000000-0005-0000-0000-000023000000}"/>
    <cellStyle name="Calc cel 2 2 3 11 2 2" xfId="25514" xr:uid="{00000000-0005-0000-0000-000023000000}"/>
    <cellStyle name="Calc cel 2 2 3 11 2 3" xfId="36656" xr:uid="{00000000-0005-0000-0000-000023000000}"/>
    <cellStyle name="Calc cel 2 2 3 11 3" xfId="16695" xr:uid="{00000000-0005-0000-0000-000023000000}"/>
    <cellStyle name="Calc cel 2 2 3 11 4" xfId="12289" xr:uid="{00000000-0005-0000-0000-000023000000}"/>
    <cellStyle name="Calc cel 2 2 3 11 5" xfId="30983" xr:uid="{00000000-0005-0000-0000-000023000000}"/>
    <cellStyle name="Calc cel 2 2 3 12" xfId="8039" xr:uid="{00000000-0005-0000-0000-000023000000}"/>
    <cellStyle name="Calc cel 2 2 3 12 2" xfId="28330" xr:uid="{00000000-0005-0000-0000-000023000000}"/>
    <cellStyle name="Calc cel 2 2 3 12 3" xfId="10047" xr:uid="{00000000-0005-0000-0000-000023000000}"/>
    <cellStyle name="Calc cel 2 2 3 12 4" xfId="33804" xr:uid="{00000000-0005-0000-0000-000023000000}"/>
    <cellStyle name="Calc cel 2 2 3 13" xfId="3812" xr:uid="{00000000-0005-0000-0000-000023000000}"/>
    <cellStyle name="Calc cel 2 2 3 13 2" xfId="18751" xr:uid="{00000000-0005-0000-0000-000023000000}"/>
    <cellStyle name="Calc cel 2 2 3 13 3" xfId="19602" xr:uid="{00000000-0005-0000-0000-000023000000}"/>
    <cellStyle name="Calc cel 2 2 3 13 4" xfId="35360" xr:uid="{00000000-0005-0000-0000-000023000000}"/>
    <cellStyle name="Calc cel 2 2 3 14" xfId="15264" xr:uid="{00000000-0005-0000-0000-000023000000}"/>
    <cellStyle name="Calc cel 2 2 3 15" xfId="10559" xr:uid="{00000000-0005-0000-0000-000023000000}"/>
    <cellStyle name="Calc cel 2 2 3 16" xfId="29637" xr:uid="{00000000-0005-0000-0000-000023000000}"/>
    <cellStyle name="Calc cel 2 2 3 2" xfId="439" xr:uid="{00000000-0005-0000-0000-000023000000}"/>
    <cellStyle name="Calc cel 2 2 3 2 10" xfId="10129" xr:uid="{00000000-0005-0000-0000-000023000000}"/>
    <cellStyle name="Calc cel 2 2 3 2 11" xfId="29730" xr:uid="{00000000-0005-0000-0000-000023000000}"/>
    <cellStyle name="Calc cel 2 2 3 2 2" xfId="588" xr:uid="{00000000-0005-0000-0000-000023000000}"/>
    <cellStyle name="Calc cel 2 2 3 2 2 2" xfId="1513" xr:uid="{00000000-0005-0000-0000-000023000000}"/>
    <cellStyle name="Calc cel 2 2 3 2 2 2 2" xfId="6211" xr:uid="{00000000-0005-0000-0000-000023000000}"/>
    <cellStyle name="Calc cel 2 2 3 2 2 2 2 2" xfId="26507" xr:uid="{00000000-0005-0000-0000-000023000000}"/>
    <cellStyle name="Calc cel 2 2 3 2 2 2 2 3" xfId="21919" xr:uid="{00000000-0005-0000-0000-000023000000}"/>
    <cellStyle name="Calc cel 2 2 3 2 2 2 2 4" xfId="37138" xr:uid="{00000000-0005-0000-0000-000023000000}"/>
    <cellStyle name="Calc cel 2 2 3 2 2 2 3" xfId="19179" xr:uid="{00000000-0005-0000-0000-000023000000}"/>
    <cellStyle name="Calc cel 2 2 3 2 2 2 4" xfId="10137" xr:uid="{00000000-0005-0000-0000-000023000000}"/>
    <cellStyle name="Calc cel 2 2 3 2 2 2 5" xfId="31977" xr:uid="{00000000-0005-0000-0000-000023000000}"/>
    <cellStyle name="Calc cel 2 2 3 2 2 3" xfId="2753" xr:uid="{00000000-0005-0000-0000-000023000000}"/>
    <cellStyle name="Calc cel 2 2 3 2 2 3 2" xfId="7411" xr:uid="{00000000-0005-0000-0000-000023000000}"/>
    <cellStyle name="Calc cel 2 2 3 2 2 3 2 2" xfId="27707" xr:uid="{00000000-0005-0000-0000-000023000000}"/>
    <cellStyle name="Calc cel 2 2 3 2 2 3 2 3" xfId="23117" xr:uid="{00000000-0005-0000-0000-000023000000}"/>
    <cellStyle name="Calc cel 2 2 3 2 2 3 2 4" xfId="37883" xr:uid="{00000000-0005-0000-0000-000023000000}"/>
    <cellStyle name="Calc cel 2 2 3 2 2 3 3" xfId="21707" xr:uid="{00000000-0005-0000-0000-000023000000}"/>
    <cellStyle name="Calc cel 2 2 3 2 2 3 4" xfId="10896" xr:uid="{00000000-0005-0000-0000-000023000000}"/>
    <cellStyle name="Calc cel 2 2 3 2 2 3 5" xfId="33177" xr:uid="{00000000-0005-0000-0000-000023000000}"/>
    <cellStyle name="Calc cel 2 2 3 2 2 4" xfId="8825" xr:uid="{00000000-0005-0000-0000-000023000000}"/>
    <cellStyle name="Calc cel 2 2 3 2 2 4 2" xfId="24492" xr:uid="{00000000-0005-0000-0000-000023000000}"/>
    <cellStyle name="Calc cel 2 2 3 2 2 4 2 2" xfId="29080" xr:uid="{00000000-0005-0000-0000-000023000000}"/>
    <cellStyle name="Calc cel 2 2 3 2 2 4 2 3" xfId="39185" xr:uid="{00000000-0005-0000-0000-000023000000}"/>
    <cellStyle name="Calc cel 2 2 3 2 2 4 3" xfId="15980" xr:uid="{00000000-0005-0000-0000-000023000000}"/>
    <cellStyle name="Calc cel 2 2 3 2 2 4 4" xfId="10642" xr:uid="{00000000-0005-0000-0000-000023000000}"/>
    <cellStyle name="Calc cel 2 2 3 2 2 4 5" xfId="34590" xr:uid="{00000000-0005-0000-0000-000023000000}"/>
    <cellStyle name="Calc cel 2 2 3 2 2 5" xfId="5374" xr:uid="{00000000-0005-0000-0000-000023000000}"/>
    <cellStyle name="Calc cel 2 2 3 2 2 5 2" xfId="25670" xr:uid="{00000000-0005-0000-0000-000023000000}"/>
    <cellStyle name="Calc cel 2 2 3 2 2 5 3" xfId="13932" xr:uid="{00000000-0005-0000-0000-000023000000}"/>
    <cellStyle name="Calc cel 2 2 3 2 2 5 4" xfId="31140" xr:uid="{00000000-0005-0000-0000-000023000000}"/>
    <cellStyle name="Calc cel 2 2 3 2 2 6" xfId="4603" xr:uid="{00000000-0005-0000-0000-000023000000}"/>
    <cellStyle name="Calc cel 2 2 3 2 2 6 2" xfId="17394" xr:uid="{00000000-0005-0000-0000-000023000000}"/>
    <cellStyle name="Calc cel 2 2 3 2 2 6 3" xfId="20345" xr:uid="{00000000-0005-0000-0000-000023000000}"/>
    <cellStyle name="Calc cel 2 2 3 2 2 6 4" xfId="36103" xr:uid="{00000000-0005-0000-0000-000023000000}"/>
    <cellStyle name="Calc cel 2 2 3 2 2 7" xfId="16898" xr:uid="{00000000-0005-0000-0000-000023000000}"/>
    <cellStyle name="Calc cel 2 2 3 2 2 8" xfId="12218" xr:uid="{00000000-0005-0000-0000-000023000000}"/>
    <cellStyle name="Calc cel 2 2 3 2 2 9" xfId="30424" xr:uid="{00000000-0005-0000-0000-000023000000}"/>
    <cellStyle name="Calc cel 2 2 3 2 3" xfId="1717" xr:uid="{00000000-0005-0000-0000-000023000000}"/>
    <cellStyle name="Calc cel 2 2 3 2 3 2" xfId="2956" xr:uid="{00000000-0005-0000-0000-000023000000}"/>
    <cellStyle name="Calc cel 2 2 3 2 3 2 2" xfId="7614" xr:uid="{00000000-0005-0000-0000-000023000000}"/>
    <cellStyle name="Calc cel 2 2 3 2 3 2 2 2" xfId="27910" xr:uid="{00000000-0005-0000-0000-000023000000}"/>
    <cellStyle name="Calc cel 2 2 3 2 3 2 2 3" xfId="23320" xr:uid="{00000000-0005-0000-0000-000023000000}"/>
    <cellStyle name="Calc cel 2 2 3 2 3 2 2 4" xfId="38086" xr:uid="{00000000-0005-0000-0000-000023000000}"/>
    <cellStyle name="Calc cel 2 2 3 2 3 2 3" xfId="16833" xr:uid="{00000000-0005-0000-0000-000023000000}"/>
    <cellStyle name="Calc cel 2 2 3 2 3 2 4" xfId="9936" xr:uid="{00000000-0005-0000-0000-000023000000}"/>
    <cellStyle name="Calc cel 2 2 3 2 3 2 5" xfId="33380" xr:uid="{00000000-0005-0000-0000-000023000000}"/>
    <cellStyle name="Calc cel 2 2 3 2 3 3" xfId="9026" xr:uid="{00000000-0005-0000-0000-000023000000}"/>
    <cellStyle name="Calc cel 2 2 3 2 3 3 2" xfId="24683" xr:uid="{00000000-0005-0000-0000-000023000000}"/>
    <cellStyle name="Calc cel 2 2 3 2 3 3 2 2" xfId="29271" xr:uid="{00000000-0005-0000-0000-000023000000}"/>
    <cellStyle name="Calc cel 2 2 3 2 3 3 2 3" xfId="39376" xr:uid="{00000000-0005-0000-0000-000023000000}"/>
    <cellStyle name="Calc cel 2 2 3 2 3 3 3" xfId="21743" xr:uid="{00000000-0005-0000-0000-000023000000}"/>
    <cellStyle name="Calc cel 2 2 3 2 3 3 4" xfId="10509" xr:uid="{00000000-0005-0000-0000-000023000000}"/>
    <cellStyle name="Calc cel 2 2 3 2 3 3 5" xfId="34791" xr:uid="{00000000-0005-0000-0000-000023000000}"/>
    <cellStyle name="Calc cel 2 2 3 2 3 4" xfId="6405" xr:uid="{00000000-0005-0000-0000-000023000000}"/>
    <cellStyle name="Calc cel 2 2 3 2 3 4 2" xfId="26701" xr:uid="{00000000-0005-0000-0000-000023000000}"/>
    <cellStyle name="Calc cel 2 2 3 2 3 4 3" xfId="12560" xr:uid="{00000000-0005-0000-0000-000023000000}"/>
    <cellStyle name="Calc cel 2 2 3 2 3 4 4" xfId="32171" xr:uid="{00000000-0005-0000-0000-000023000000}"/>
    <cellStyle name="Calc cel 2 2 3 2 3 5" xfId="4805" xr:uid="{00000000-0005-0000-0000-000023000000}"/>
    <cellStyle name="Calc cel 2 2 3 2 3 5 2" xfId="25122" xr:uid="{00000000-0005-0000-0000-000023000000}"/>
    <cellStyle name="Calc cel 2 2 3 2 3 5 3" xfId="20535" xr:uid="{00000000-0005-0000-0000-000023000000}"/>
    <cellStyle name="Calc cel 2 2 3 2 3 5 4" xfId="36292" xr:uid="{00000000-0005-0000-0000-000023000000}"/>
    <cellStyle name="Calc cel 2 2 3 2 3 6" xfId="22246" xr:uid="{00000000-0005-0000-0000-000023000000}"/>
    <cellStyle name="Calc cel 2 2 3 2 3 7" xfId="14752" xr:uid="{00000000-0005-0000-0000-000023000000}"/>
    <cellStyle name="Calc cel 2 2 3 2 3 8" xfId="30625" xr:uid="{00000000-0005-0000-0000-000023000000}"/>
    <cellStyle name="Calc cel 2 2 3 2 4" xfId="1266" xr:uid="{00000000-0005-0000-0000-000023000000}"/>
    <cellStyle name="Calc cel 2 2 3 2 4 2" xfId="2507" xr:uid="{00000000-0005-0000-0000-000023000000}"/>
    <cellStyle name="Calc cel 2 2 3 2 4 2 2" xfId="7165" xr:uid="{00000000-0005-0000-0000-000023000000}"/>
    <cellStyle name="Calc cel 2 2 3 2 4 2 2 2" xfId="27461" xr:uid="{00000000-0005-0000-0000-000023000000}"/>
    <cellStyle name="Calc cel 2 2 3 2 4 2 2 3" xfId="22871" xr:uid="{00000000-0005-0000-0000-000023000000}"/>
    <cellStyle name="Calc cel 2 2 3 2 4 2 2 4" xfId="37651" xr:uid="{00000000-0005-0000-0000-000023000000}"/>
    <cellStyle name="Calc cel 2 2 3 2 4 2 3" xfId="17651" xr:uid="{00000000-0005-0000-0000-000023000000}"/>
    <cellStyle name="Calc cel 2 2 3 2 4 2 4" xfId="10977" xr:uid="{00000000-0005-0000-0000-000023000000}"/>
    <cellStyle name="Calc cel 2 2 3 2 4 2 5" xfId="32931" xr:uid="{00000000-0005-0000-0000-000023000000}"/>
    <cellStyle name="Calc cel 2 2 3 2 4 3" xfId="8585" xr:uid="{00000000-0005-0000-0000-000023000000}"/>
    <cellStyle name="Calc cel 2 2 3 2 4 3 2" xfId="24265" xr:uid="{00000000-0005-0000-0000-000023000000}"/>
    <cellStyle name="Calc cel 2 2 3 2 4 3 2 2" xfId="28854" xr:uid="{00000000-0005-0000-0000-000023000000}"/>
    <cellStyle name="Calc cel 2 2 3 2 4 3 2 3" xfId="38959" xr:uid="{00000000-0005-0000-0000-000023000000}"/>
    <cellStyle name="Calc cel 2 2 3 2 4 3 3" xfId="21694" xr:uid="{00000000-0005-0000-0000-000023000000}"/>
    <cellStyle name="Calc cel 2 2 3 2 4 3 4" xfId="9660" xr:uid="{00000000-0005-0000-0000-000023000000}"/>
    <cellStyle name="Calc cel 2 2 3 2 4 3 5" xfId="34350" xr:uid="{00000000-0005-0000-0000-000023000000}"/>
    <cellStyle name="Calc cel 2 2 3 2 4 4" xfId="5991" xr:uid="{00000000-0005-0000-0000-000023000000}"/>
    <cellStyle name="Calc cel 2 2 3 2 4 4 2" xfId="26287" xr:uid="{00000000-0005-0000-0000-000023000000}"/>
    <cellStyle name="Calc cel 2 2 3 2 4 4 3" xfId="10784" xr:uid="{00000000-0005-0000-0000-000023000000}"/>
    <cellStyle name="Calc cel 2 2 3 2 4 4 4" xfId="31757" xr:uid="{00000000-0005-0000-0000-000023000000}"/>
    <cellStyle name="Calc cel 2 2 3 2 4 5" xfId="4362" xr:uid="{00000000-0005-0000-0000-000023000000}"/>
    <cellStyle name="Calc cel 2 2 3 2 4 5 2" xfId="14940" xr:uid="{00000000-0005-0000-0000-000023000000}"/>
    <cellStyle name="Calc cel 2 2 3 2 4 5 3" xfId="20120" xr:uid="{00000000-0005-0000-0000-000023000000}"/>
    <cellStyle name="Calc cel 2 2 3 2 4 5 4" xfId="35878" xr:uid="{00000000-0005-0000-0000-000023000000}"/>
    <cellStyle name="Calc cel 2 2 3 2 4 6" xfId="14964" xr:uid="{00000000-0005-0000-0000-000023000000}"/>
    <cellStyle name="Calc cel 2 2 3 2 4 7" xfId="11248" xr:uid="{00000000-0005-0000-0000-000023000000}"/>
    <cellStyle name="Calc cel 2 2 3 2 4 8" xfId="30184" xr:uid="{00000000-0005-0000-0000-000023000000}"/>
    <cellStyle name="Calc cel 2 2 3 2 5" xfId="892" xr:uid="{00000000-0005-0000-0000-000023000000}"/>
    <cellStyle name="Calc cel 2 2 3 2 5 2" xfId="3365" xr:uid="{00000000-0005-0000-0000-000023000000}"/>
    <cellStyle name="Calc cel 2 2 3 2 5 2 2" xfId="8218" xr:uid="{00000000-0005-0000-0000-000023000000}"/>
    <cellStyle name="Calc cel 2 2 3 2 5 2 2 2" xfId="28507" xr:uid="{00000000-0005-0000-0000-000023000000}"/>
    <cellStyle name="Calc cel 2 2 3 2 5 2 2 3" xfId="23918" xr:uid="{00000000-0005-0000-0000-000023000000}"/>
    <cellStyle name="Calc cel 2 2 3 2 5 2 2 4" xfId="38612" xr:uid="{00000000-0005-0000-0000-000023000000}"/>
    <cellStyle name="Calc cel 2 2 3 2 5 2 3" xfId="19303" xr:uid="{00000000-0005-0000-0000-000023000000}"/>
    <cellStyle name="Calc cel 2 2 3 2 5 2 4" xfId="11281" xr:uid="{00000000-0005-0000-0000-000023000000}"/>
    <cellStyle name="Calc cel 2 2 3 2 5 2 5" xfId="33983" xr:uid="{00000000-0005-0000-0000-000023000000}"/>
    <cellStyle name="Calc cel 2 2 3 2 5 3" xfId="5640" xr:uid="{00000000-0005-0000-0000-000023000000}"/>
    <cellStyle name="Calc cel 2 2 3 2 5 3 2" xfId="25936" xr:uid="{00000000-0005-0000-0000-000023000000}"/>
    <cellStyle name="Calc cel 2 2 3 2 5 3 3" xfId="14594" xr:uid="{00000000-0005-0000-0000-000023000000}"/>
    <cellStyle name="Calc cel 2 2 3 2 5 3 4" xfId="31406" xr:uid="{00000000-0005-0000-0000-000023000000}"/>
    <cellStyle name="Calc cel 2 2 3 2 5 4" xfId="3993" xr:uid="{00000000-0005-0000-0000-000023000000}"/>
    <cellStyle name="Calc cel 2 2 3 2 5 4 2" xfId="23375" xr:uid="{00000000-0005-0000-0000-000023000000}"/>
    <cellStyle name="Calc cel 2 2 3 2 5 4 3" xfId="19778" xr:uid="{00000000-0005-0000-0000-000023000000}"/>
    <cellStyle name="Calc cel 2 2 3 2 5 4 4" xfId="35536" xr:uid="{00000000-0005-0000-0000-000023000000}"/>
    <cellStyle name="Calc cel 2 2 3 2 5 5" xfId="15053" xr:uid="{00000000-0005-0000-0000-000023000000}"/>
    <cellStyle name="Calc cel 2 2 3 2 5 6" xfId="13166" xr:uid="{00000000-0005-0000-0000-000023000000}"/>
    <cellStyle name="Calc cel 2 2 3 2 5 7" xfId="29817" xr:uid="{00000000-0005-0000-0000-000023000000}"/>
    <cellStyle name="Calc cel 2 2 3 2 6" xfId="2135" xr:uid="{00000000-0005-0000-0000-000023000000}"/>
    <cellStyle name="Calc cel 2 2 3 2 6 2" xfId="6793" xr:uid="{00000000-0005-0000-0000-000023000000}"/>
    <cellStyle name="Calc cel 2 2 3 2 6 2 2" xfId="27089" xr:uid="{00000000-0005-0000-0000-000023000000}"/>
    <cellStyle name="Calc cel 2 2 3 2 6 2 3" xfId="22499" xr:uid="{00000000-0005-0000-0000-000023000000}"/>
    <cellStyle name="Calc cel 2 2 3 2 6 2 4" xfId="37284" xr:uid="{00000000-0005-0000-0000-000023000000}"/>
    <cellStyle name="Calc cel 2 2 3 2 6 3" xfId="15666" xr:uid="{00000000-0005-0000-0000-000023000000}"/>
    <cellStyle name="Calc cel 2 2 3 2 6 4" xfId="13282" xr:uid="{00000000-0005-0000-0000-000023000000}"/>
    <cellStyle name="Calc cel 2 2 3 2 6 5" xfId="32559" xr:uid="{00000000-0005-0000-0000-000023000000}"/>
    <cellStyle name="Calc cel 2 2 3 2 7" xfId="8131" xr:uid="{00000000-0005-0000-0000-000023000000}"/>
    <cellStyle name="Calc cel 2 2 3 2 7 2" xfId="23832" xr:uid="{00000000-0005-0000-0000-000023000000}"/>
    <cellStyle name="Calc cel 2 2 3 2 7 2 2" xfId="28421" xr:uid="{00000000-0005-0000-0000-000023000000}"/>
    <cellStyle name="Calc cel 2 2 3 2 7 2 3" xfId="38526" xr:uid="{00000000-0005-0000-0000-000023000000}"/>
    <cellStyle name="Calc cel 2 2 3 2 7 3" xfId="17452" xr:uid="{00000000-0005-0000-0000-000023000000}"/>
    <cellStyle name="Calc cel 2 2 3 2 7 4" xfId="12181" xr:uid="{00000000-0005-0000-0000-000023000000}"/>
    <cellStyle name="Calc cel 2 2 3 2 7 5" xfId="33896" xr:uid="{00000000-0005-0000-0000-000023000000}"/>
    <cellStyle name="Calc cel 2 2 3 2 8" xfId="3906" xr:uid="{00000000-0005-0000-0000-000023000000}"/>
    <cellStyle name="Calc cel 2 2 3 2 8 2" xfId="15780" xr:uid="{00000000-0005-0000-0000-000023000000}"/>
    <cellStyle name="Calc cel 2 2 3 2 8 3" xfId="19694" xr:uid="{00000000-0005-0000-0000-000023000000}"/>
    <cellStyle name="Calc cel 2 2 3 2 8 4" xfId="35452" xr:uid="{00000000-0005-0000-0000-000023000000}"/>
    <cellStyle name="Calc cel 2 2 3 2 9" xfId="17295" xr:uid="{00000000-0005-0000-0000-000023000000}"/>
    <cellStyle name="Calc cel 2 2 3 3" xfId="637" xr:uid="{00000000-0005-0000-0000-000023000000}"/>
    <cellStyle name="Calc cel 2 2 3 3 10" xfId="16931" xr:uid="{00000000-0005-0000-0000-000023000000}"/>
    <cellStyle name="Calc cel 2 2 3 3 11" xfId="11277" xr:uid="{00000000-0005-0000-0000-000023000000}"/>
    <cellStyle name="Calc cel 2 2 3 3 12" xfId="29866" xr:uid="{00000000-0005-0000-0000-000023000000}"/>
    <cellStyle name="Calc cel 2 2 3 3 2" xfId="1552" xr:uid="{00000000-0005-0000-0000-000023000000}"/>
    <cellStyle name="Calc cel 2 2 3 3 2 2" xfId="1867" xr:uid="{00000000-0005-0000-0000-000023000000}"/>
    <cellStyle name="Calc cel 2 2 3 3 2 2 2" xfId="3106" xr:uid="{00000000-0005-0000-0000-000023000000}"/>
    <cellStyle name="Calc cel 2 2 3 3 2 2 2 2" xfId="7764" xr:uid="{00000000-0005-0000-0000-000023000000}"/>
    <cellStyle name="Calc cel 2 2 3 3 2 2 2 2 2" xfId="28060" xr:uid="{00000000-0005-0000-0000-000023000000}"/>
    <cellStyle name="Calc cel 2 2 3 3 2 2 2 2 3" xfId="23470" xr:uid="{00000000-0005-0000-0000-000023000000}"/>
    <cellStyle name="Calc cel 2 2 3 3 2 2 2 2 4" xfId="38212" xr:uid="{00000000-0005-0000-0000-000023000000}"/>
    <cellStyle name="Calc cel 2 2 3 3 2 2 2 3" xfId="15652" xr:uid="{00000000-0005-0000-0000-000023000000}"/>
    <cellStyle name="Calc cel 2 2 3 3 2 2 2 4" xfId="12654" xr:uid="{00000000-0005-0000-0000-000023000000}"/>
    <cellStyle name="Calc cel 2 2 3 3 2 2 2 5" xfId="33530" xr:uid="{00000000-0005-0000-0000-000023000000}"/>
    <cellStyle name="Calc cel 2 2 3 3 2 2 3" xfId="9176" xr:uid="{00000000-0005-0000-0000-000023000000}"/>
    <cellStyle name="Calc cel 2 2 3 3 2 2 3 2" xfId="24823" xr:uid="{00000000-0005-0000-0000-000023000000}"/>
    <cellStyle name="Calc cel 2 2 3 3 2 2 3 2 2" xfId="29410" xr:uid="{00000000-0005-0000-0000-000023000000}"/>
    <cellStyle name="Calc cel 2 2 3 3 2 2 3 2 3" xfId="39515" xr:uid="{00000000-0005-0000-0000-000023000000}"/>
    <cellStyle name="Calc cel 2 2 3 3 2 2 3 3" xfId="16443" xr:uid="{00000000-0005-0000-0000-000023000000}"/>
    <cellStyle name="Calc cel 2 2 3 3 2 2 3 4" xfId="12758" xr:uid="{00000000-0005-0000-0000-000023000000}"/>
    <cellStyle name="Calc cel 2 2 3 3 2 2 3 5" xfId="34941" xr:uid="{00000000-0005-0000-0000-000023000000}"/>
    <cellStyle name="Calc cel 2 2 3 3 2 2 4" xfId="6531" xr:uid="{00000000-0005-0000-0000-000023000000}"/>
    <cellStyle name="Calc cel 2 2 3 3 2 2 4 2" xfId="26827" xr:uid="{00000000-0005-0000-0000-000023000000}"/>
    <cellStyle name="Calc cel 2 2 3 3 2 2 4 3" xfId="12733" xr:uid="{00000000-0005-0000-0000-000023000000}"/>
    <cellStyle name="Calc cel 2 2 3 3 2 2 4 4" xfId="32297" xr:uid="{00000000-0005-0000-0000-000023000000}"/>
    <cellStyle name="Calc cel 2 2 3 3 2 2 5" xfId="4955" xr:uid="{00000000-0005-0000-0000-000023000000}"/>
    <cellStyle name="Calc cel 2 2 3 3 2 2 5 2" xfId="25261" xr:uid="{00000000-0005-0000-0000-000023000000}"/>
    <cellStyle name="Calc cel 2 2 3 3 2 2 5 3" xfId="20675" xr:uid="{00000000-0005-0000-0000-000023000000}"/>
    <cellStyle name="Calc cel 2 2 3 3 2 2 5 4" xfId="36431" xr:uid="{00000000-0005-0000-0000-000023000000}"/>
    <cellStyle name="Calc cel 2 2 3 3 2 2 6" xfId="18254" xr:uid="{00000000-0005-0000-0000-000023000000}"/>
    <cellStyle name="Calc cel 2 2 3 3 2 2 7" xfId="10557" xr:uid="{00000000-0005-0000-0000-000023000000}"/>
    <cellStyle name="Calc cel 2 2 3 3 2 2 8" xfId="30775" xr:uid="{00000000-0005-0000-0000-000023000000}"/>
    <cellStyle name="Calc cel 2 2 3 3 2 3" xfId="2792" xr:uid="{00000000-0005-0000-0000-000023000000}"/>
    <cellStyle name="Calc cel 2 2 3 3 2 3 2" xfId="7450" xr:uid="{00000000-0005-0000-0000-000023000000}"/>
    <cellStyle name="Calc cel 2 2 3 3 2 3 2 2" xfId="27746" xr:uid="{00000000-0005-0000-0000-000023000000}"/>
    <cellStyle name="Calc cel 2 2 3 3 2 3 2 3" xfId="23156" xr:uid="{00000000-0005-0000-0000-000023000000}"/>
    <cellStyle name="Calc cel 2 2 3 3 2 3 2 4" xfId="37922" xr:uid="{00000000-0005-0000-0000-000023000000}"/>
    <cellStyle name="Calc cel 2 2 3 3 2 3 3" xfId="22045" xr:uid="{00000000-0005-0000-0000-000023000000}"/>
    <cellStyle name="Calc cel 2 2 3 3 2 3 4" xfId="11115" xr:uid="{00000000-0005-0000-0000-000023000000}"/>
    <cellStyle name="Calc cel 2 2 3 3 2 3 5" xfId="33216" xr:uid="{00000000-0005-0000-0000-000023000000}"/>
    <cellStyle name="Calc cel 2 2 3 3 2 4" xfId="8863" xr:uid="{00000000-0005-0000-0000-000023000000}"/>
    <cellStyle name="Calc cel 2 2 3 3 2 4 2" xfId="24528" xr:uid="{00000000-0005-0000-0000-000023000000}"/>
    <cellStyle name="Calc cel 2 2 3 3 2 4 2 2" xfId="29116" xr:uid="{00000000-0005-0000-0000-000023000000}"/>
    <cellStyle name="Calc cel 2 2 3 3 2 4 2 3" xfId="39221" xr:uid="{00000000-0005-0000-0000-000023000000}"/>
    <cellStyle name="Calc cel 2 2 3 3 2 4 3" xfId="15452" xr:uid="{00000000-0005-0000-0000-000023000000}"/>
    <cellStyle name="Calc cel 2 2 3 3 2 4 4" xfId="9460" xr:uid="{00000000-0005-0000-0000-000023000000}"/>
    <cellStyle name="Calc cel 2 2 3 3 2 4 5" xfId="34628" xr:uid="{00000000-0005-0000-0000-000023000000}"/>
    <cellStyle name="Calc cel 2 2 3 3 2 5" xfId="6248" xr:uid="{00000000-0005-0000-0000-000023000000}"/>
    <cellStyle name="Calc cel 2 2 3 3 2 5 2" xfId="26544" xr:uid="{00000000-0005-0000-0000-000023000000}"/>
    <cellStyle name="Calc cel 2 2 3 3 2 5 3" xfId="9383" xr:uid="{00000000-0005-0000-0000-000023000000}"/>
    <cellStyle name="Calc cel 2 2 3 3 2 5 4" xfId="32014" xr:uid="{00000000-0005-0000-0000-000023000000}"/>
    <cellStyle name="Calc cel 2 2 3 3 2 6" xfId="4641" xr:uid="{00000000-0005-0000-0000-000023000000}"/>
    <cellStyle name="Calc cel 2 2 3 3 2 6 2" xfId="24968" xr:uid="{00000000-0005-0000-0000-000023000000}"/>
    <cellStyle name="Calc cel 2 2 3 3 2 6 3" xfId="20380" xr:uid="{00000000-0005-0000-0000-000023000000}"/>
    <cellStyle name="Calc cel 2 2 3 3 2 6 4" xfId="36138" xr:uid="{00000000-0005-0000-0000-000023000000}"/>
    <cellStyle name="Calc cel 2 2 3 3 2 7" xfId="18536" xr:uid="{00000000-0005-0000-0000-000023000000}"/>
    <cellStyle name="Calc cel 2 2 3 3 2 8" xfId="9696" xr:uid="{00000000-0005-0000-0000-000023000000}"/>
    <cellStyle name="Calc cel 2 2 3 3 2 9" xfId="30462" xr:uid="{00000000-0005-0000-0000-000023000000}"/>
    <cellStyle name="Calc cel 2 2 3 3 3" xfId="1733" xr:uid="{00000000-0005-0000-0000-000023000000}"/>
    <cellStyle name="Calc cel 2 2 3 3 3 2" xfId="2972" xr:uid="{00000000-0005-0000-0000-000023000000}"/>
    <cellStyle name="Calc cel 2 2 3 3 3 2 2" xfId="7630" xr:uid="{00000000-0005-0000-0000-000023000000}"/>
    <cellStyle name="Calc cel 2 2 3 3 3 2 2 2" xfId="27926" xr:uid="{00000000-0005-0000-0000-000023000000}"/>
    <cellStyle name="Calc cel 2 2 3 3 3 2 2 3" xfId="23336" xr:uid="{00000000-0005-0000-0000-000023000000}"/>
    <cellStyle name="Calc cel 2 2 3 3 3 2 2 4" xfId="38102" xr:uid="{00000000-0005-0000-0000-000023000000}"/>
    <cellStyle name="Calc cel 2 2 3 3 3 2 3" xfId="19106" xr:uid="{00000000-0005-0000-0000-000023000000}"/>
    <cellStyle name="Calc cel 2 2 3 3 3 2 4" xfId="11658" xr:uid="{00000000-0005-0000-0000-000023000000}"/>
    <cellStyle name="Calc cel 2 2 3 3 3 2 5" xfId="33396" xr:uid="{00000000-0005-0000-0000-000023000000}"/>
    <cellStyle name="Calc cel 2 2 3 3 3 3" xfId="9042" xr:uid="{00000000-0005-0000-0000-000023000000}"/>
    <cellStyle name="Calc cel 2 2 3 3 3 3 2" xfId="24698" xr:uid="{00000000-0005-0000-0000-000023000000}"/>
    <cellStyle name="Calc cel 2 2 3 3 3 3 2 2" xfId="29286" xr:uid="{00000000-0005-0000-0000-000023000000}"/>
    <cellStyle name="Calc cel 2 2 3 3 3 3 2 3" xfId="39391" xr:uid="{00000000-0005-0000-0000-000023000000}"/>
    <cellStyle name="Calc cel 2 2 3 3 3 3 3" xfId="22188" xr:uid="{00000000-0005-0000-0000-000023000000}"/>
    <cellStyle name="Calc cel 2 2 3 3 3 3 4" xfId="3635" xr:uid="{00000000-0005-0000-0000-000023000000}"/>
    <cellStyle name="Calc cel 2 2 3 3 3 3 5" xfId="34807" xr:uid="{00000000-0005-0000-0000-000023000000}"/>
    <cellStyle name="Calc cel 2 2 3 3 3 4" xfId="6420" xr:uid="{00000000-0005-0000-0000-000023000000}"/>
    <cellStyle name="Calc cel 2 2 3 3 3 4 2" xfId="26716" xr:uid="{00000000-0005-0000-0000-000023000000}"/>
    <cellStyle name="Calc cel 2 2 3 3 3 4 3" xfId="11948" xr:uid="{00000000-0005-0000-0000-000023000000}"/>
    <cellStyle name="Calc cel 2 2 3 3 3 4 4" xfId="32186" xr:uid="{00000000-0005-0000-0000-000023000000}"/>
    <cellStyle name="Calc cel 2 2 3 3 3 5" xfId="4821" xr:uid="{00000000-0005-0000-0000-000023000000}"/>
    <cellStyle name="Calc cel 2 2 3 3 3 5 2" xfId="25137" xr:uid="{00000000-0005-0000-0000-000023000000}"/>
    <cellStyle name="Calc cel 2 2 3 3 3 5 3" xfId="20550" xr:uid="{00000000-0005-0000-0000-000023000000}"/>
    <cellStyle name="Calc cel 2 2 3 3 3 5 4" xfId="36307" xr:uid="{00000000-0005-0000-0000-000023000000}"/>
    <cellStyle name="Calc cel 2 2 3 3 3 6" xfId="17448" xr:uid="{00000000-0005-0000-0000-000023000000}"/>
    <cellStyle name="Calc cel 2 2 3 3 3 7" xfId="3649" xr:uid="{00000000-0005-0000-0000-000023000000}"/>
    <cellStyle name="Calc cel 2 2 3 3 3 8" xfId="30641" xr:uid="{00000000-0005-0000-0000-000023000000}"/>
    <cellStyle name="Calc cel 2 2 3 3 4" xfId="1326" xr:uid="{00000000-0005-0000-0000-000023000000}"/>
    <cellStyle name="Calc cel 2 2 3 3 4 2" xfId="2567" xr:uid="{00000000-0005-0000-0000-000023000000}"/>
    <cellStyle name="Calc cel 2 2 3 3 4 2 2" xfId="7225" xr:uid="{00000000-0005-0000-0000-000023000000}"/>
    <cellStyle name="Calc cel 2 2 3 3 4 2 2 2" xfId="27521" xr:uid="{00000000-0005-0000-0000-000023000000}"/>
    <cellStyle name="Calc cel 2 2 3 3 4 2 2 3" xfId="22931" xr:uid="{00000000-0005-0000-0000-000023000000}"/>
    <cellStyle name="Calc cel 2 2 3 3 4 2 2 4" xfId="37711" xr:uid="{00000000-0005-0000-0000-000023000000}"/>
    <cellStyle name="Calc cel 2 2 3 3 4 2 3" xfId="17655" xr:uid="{00000000-0005-0000-0000-000023000000}"/>
    <cellStyle name="Calc cel 2 2 3 3 4 2 4" xfId="10538" xr:uid="{00000000-0005-0000-0000-000023000000}"/>
    <cellStyle name="Calc cel 2 2 3 3 4 2 5" xfId="32991" xr:uid="{00000000-0005-0000-0000-000023000000}"/>
    <cellStyle name="Calc cel 2 2 3 3 4 3" xfId="8645" xr:uid="{00000000-0005-0000-0000-000023000000}"/>
    <cellStyle name="Calc cel 2 2 3 3 4 3 2" xfId="24323" xr:uid="{00000000-0005-0000-0000-000023000000}"/>
    <cellStyle name="Calc cel 2 2 3 3 4 3 2 2" xfId="28912" xr:uid="{00000000-0005-0000-0000-000023000000}"/>
    <cellStyle name="Calc cel 2 2 3 3 4 3 2 3" xfId="39017" xr:uid="{00000000-0005-0000-0000-000023000000}"/>
    <cellStyle name="Calc cel 2 2 3 3 4 3 3" xfId="18754" xr:uid="{00000000-0005-0000-0000-000023000000}"/>
    <cellStyle name="Calc cel 2 2 3 3 4 3 4" xfId="12382" xr:uid="{00000000-0005-0000-0000-000023000000}"/>
    <cellStyle name="Calc cel 2 2 3 3 4 3 5" xfId="34410" xr:uid="{00000000-0005-0000-0000-000023000000}"/>
    <cellStyle name="Calc cel 2 2 3 3 4 4" xfId="6049" xr:uid="{00000000-0005-0000-0000-000023000000}"/>
    <cellStyle name="Calc cel 2 2 3 3 4 4 2" xfId="26345" xr:uid="{00000000-0005-0000-0000-000023000000}"/>
    <cellStyle name="Calc cel 2 2 3 3 4 4 3" xfId="14158" xr:uid="{00000000-0005-0000-0000-000023000000}"/>
    <cellStyle name="Calc cel 2 2 3 3 4 4 4" xfId="31815" xr:uid="{00000000-0005-0000-0000-000023000000}"/>
    <cellStyle name="Calc cel 2 2 3 3 4 5" xfId="4422" xr:uid="{00000000-0005-0000-0000-000023000000}"/>
    <cellStyle name="Calc cel 2 2 3 3 4 5 2" xfId="16985" xr:uid="{00000000-0005-0000-0000-000023000000}"/>
    <cellStyle name="Calc cel 2 2 3 3 4 5 3" xfId="20178" xr:uid="{00000000-0005-0000-0000-000023000000}"/>
    <cellStyle name="Calc cel 2 2 3 3 4 5 4" xfId="35936" xr:uid="{00000000-0005-0000-0000-000023000000}"/>
    <cellStyle name="Calc cel 2 2 3 3 4 6" xfId="18870" xr:uid="{00000000-0005-0000-0000-000023000000}"/>
    <cellStyle name="Calc cel 2 2 3 3 4 7" xfId="10490" xr:uid="{00000000-0005-0000-0000-000023000000}"/>
    <cellStyle name="Calc cel 2 2 3 3 4 8" xfId="30244" xr:uid="{00000000-0005-0000-0000-000023000000}"/>
    <cellStyle name="Calc cel 2 2 3 3 5" xfId="941" xr:uid="{00000000-0005-0000-0000-000023000000}"/>
    <cellStyle name="Calc cel 2 2 3 3 5 2" xfId="5688" xr:uid="{00000000-0005-0000-0000-000023000000}"/>
    <cellStyle name="Calc cel 2 2 3 3 5 2 2" xfId="25984" xr:uid="{00000000-0005-0000-0000-000023000000}"/>
    <cellStyle name="Calc cel 2 2 3 3 5 2 3" xfId="21398" xr:uid="{00000000-0005-0000-0000-000023000000}"/>
    <cellStyle name="Calc cel 2 2 3 3 5 2 4" xfId="36925" xr:uid="{00000000-0005-0000-0000-000023000000}"/>
    <cellStyle name="Calc cel 2 2 3 3 5 3" xfId="17485" xr:uid="{00000000-0005-0000-0000-000023000000}"/>
    <cellStyle name="Calc cel 2 2 3 3 5 4" xfId="11849" xr:uid="{00000000-0005-0000-0000-000023000000}"/>
    <cellStyle name="Calc cel 2 2 3 3 5 5" xfId="31454" xr:uid="{00000000-0005-0000-0000-000023000000}"/>
    <cellStyle name="Calc cel 2 2 3 3 6" xfId="2184" xr:uid="{00000000-0005-0000-0000-000023000000}"/>
    <cellStyle name="Calc cel 2 2 3 3 6 2" xfId="6842" xr:uid="{00000000-0005-0000-0000-000023000000}"/>
    <cellStyle name="Calc cel 2 2 3 3 6 2 2" xfId="27138" xr:uid="{00000000-0005-0000-0000-000023000000}"/>
    <cellStyle name="Calc cel 2 2 3 3 6 2 3" xfId="22548" xr:uid="{00000000-0005-0000-0000-000023000000}"/>
    <cellStyle name="Calc cel 2 2 3 3 6 2 4" xfId="37333" xr:uid="{00000000-0005-0000-0000-000023000000}"/>
    <cellStyle name="Calc cel 2 2 3 3 6 3" xfId="15836" xr:uid="{00000000-0005-0000-0000-000023000000}"/>
    <cellStyle name="Calc cel 2 2 3 3 6 4" xfId="12510" xr:uid="{00000000-0005-0000-0000-000023000000}"/>
    <cellStyle name="Calc cel 2 2 3 3 6 5" xfId="32608" xr:uid="{00000000-0005-0000-0000-000023000000}"/>
    <cellStyle name="Calc cel 2 2 3 3 7" xfId="8267" xr:uid="{00000000-0005-0000-0000-000023000000}"/>
    <cellStyle name="Calc cel 2 2 3 3 7 2" xfId="23966" xr:uid="{00000000-0005-0000-0000-000023000000}"/>
    <cellStyle name="Calc cel 2 2 3 3 7 2 2" xfId="28555" xr:uid="{00000000-0005-0000-0000-000023000000}"/>
    <cellStyle name="Calc cel 2 2 3 3 7 2 3" xfId="38660" xr:uid="{00000000-0005-0000-0000-000023000000}"/>
    <cellStyle name="Calc cel 2 2 3 3 7 3" xfId="15874" xr:uid="{00000000-0005-0000-0000-000023000000}"/>
    <cellStyle name="Calc cel 2 2 3 3 7 4" xfId="10929" xr:uid="{00000000-0005-0000-0000-000023000000}"/>
    <cellStyle name="Calc cel 2 2 3 3 7 5" xfId="34032" xr:uid="{00000000-0005-0000-0000-000023000000}"/>
    <cellStyle name="Calc cel 2 2 3 3 8" xfId="5408" xr:uid="{00000000-0005-0000-0000-000023000000}"/>
    <cellStyle name="Calc cel 2 2 3 3 8 2" xfId="21119" xr:uid="{00000000-0005-0000-0000-000023000000}"/>
    <cellStyle name="Calc cel 2 2 3 3 8 2 2" xfId="25704" xr:uid="{00000000-0005-0000-0000-000023000000}"/>
    <cellStyle name="Calc cel 2 2 3 3 8 2 3" xfId="36768" xr:uid="{00000000-0005-0000-0000-000023000000}"/>
    <cellStyle name="Calc cel 2 2 3 3 8 3" xfId="15016" xr:uid="{00000000-0005-0000-0000-000023000000}"/>
    <cellStyle name="Calc cel 2 2 3 3 8 4" xfId="11015" xr:uid="{00000000-0005-0000-0000-000023000000}"/>
    <cellStyle name="Calc cel 2 2 3 3 8 5" xfId="31174" xr:uid="{00000000-0005-0000-0000-000023000000}"/>
    <cellStyle name="Calc cel 2 2 3 3 9" xfId="4042" xr:uid="{00000000-0005-0000-0000-000023000000}"/>
    <cellStyle name="Calc cel 2 2 3 3 9 2" xfId="22066" xr:uid="{00000000-0005-0000-0000-000023000000}"/>
    <cellStyle name="Calc cel 2 2 3 3 9 3" xfId="19825" xr:uid="{00000000-0005-0000-0000-000023000000}"/>
    <cellStyle name="Calc cel 2 2 3 3 9 4" xfId="35583" xr:uid="{00000000-0005-0000-0000-000023000000}"/>
    <cellStyle name="Calc cel 2 2 3 4" xfId="701" xr:uid="{00000000-0005-0000-0000-000023000000}"/>
    <cellStyle name="Calc cel 2 2 3 4 10" xfId="13358" xr:uid="{00000000-0005-0000-0000-000023000000}"/>
    <cellStyle name="Calc cel 2 2 3 4 11" xfId="29930" xr:uid="{00000000-0005-0000-0000-000023000000}"/>
    <cellStyle name="Calc cel 2 2 3 4 2" xfId="1931" xr:uid="{00000000-0005-0000-0000-000023000000}"/>
    <cellStyle name="Calc cel 2 2 3 4 2 2" xfId="3170" xr:uid="{00000000-0005-0000-0000-000023000000}"/>
    <cellStyle name="Calc cel 2 2 3 4 2 2 2" xfId="7828" xr:uid="{00000000-0005-0000-0000-000023000000}"/>
    <cellStyle name="Calc cel 2 2 3 4 2 2 2 2" xfId="28124" xr:uid="{00000000-0005-0000-0000-000023000000}"/>
    <cellStyle name="Calc cel 2 2 3 4 2 2 2 3" xfId="23534" xr:uid="{00000000-0005-0000-0000-000023000000}"/>
    <cellStyle name="Calc cel 2 2 3 4 2 2 2 4" xfId="38276" xr:uid="{00000000-0005-0000-0000-000023000000}"/>
    <cellStyle name="Calc cel 2 2 3 4 2 2 3" xfId="21329" xr:uid="{00000000-0005-0000-0000-000023000000}"/>
    <cellStyle name="Calc cel 2 2 3 4 2 2 4" xfId="12772" xr:uid="{00000000-0005-0000-0000-000023000000}"/>
    <cellStyle name="Calc cel 2 2 3 4 2 2 5" xfId="33594" xr:uid="{00000000-0005-0000-0000-000023000000}"/>
    <cellStyle name="Calc cel 2 2 3 4 2 3" xfId="9240" xr:uid="{00000000-0005-0000-0000-000023000000}"/>
    <cellStyle name="Calc cel 2 2 3 4 2 3 2" xfId="24883" xr:uid="{00000000-0005-0000-0000-000023000000}"/>
    <cellStyle name="Calc cel 2 2 3 4 2 3 2 2" xfId="29470" xr:uid="{00000000-0005-0000-0000-000023000000}"/>
    <cellStyle name="Calc cel 2 2 3 4 2 3 2 3" xfId="39575" xr:uid="{00000000-0005-0000-0000-000023000000}"/>
    <cellStyle name="Calc cel 2 2 3 4 2 3 3" xfId="17670" xr:uid="{00000000-0005-0000-0000-000023000000}"/>
    <cellStyle name="Calc cel 2 2 3 4 2 3 4" xfId="11018" xr:uid="{00000000-0005-0000-0000-000023000000}"/>
    <cellStyle name="Calc cel 2 2 3 4 2 3 5" xfId="35005" xr:uid="{00000000-0005-0000-0000-000023000000}"/>
    <cellStyle name="Calc cel 2 2 3 4 2 4" xfId="6591" xr:uid="{00000000-0005-0000-0000-000023000000}"/>
    <cellStyle name="Calc cel 2 2 3 4 2 4 2" xfId="26887" xr:uid="{00000000-0005-0000-0000-000023000000}"/>
    <cellStyle name="Calc cel 2 2 3 4 2 4 3" xfId="12291" xr:uid="{00000000-0005-0000-0000-000023000000}"/>
    <cellStyle name="Calc cel 2 2 3 4 2 4 4" xfId="32357" xr:uid="{00000000-0005-0000-0000-000023000000}"/>
    <cellStyle name="Calc cel 2 2 3 4 2 5" xfId="5019" xr:uid="{00000000-0005-0000-0000-000023000000}"/>
    <cellStyle name="Calc cel 2 2 3 4 2 5 2" xfId="25321" xr:uid="{00000000-0005-0000-0000-000023000000}"/>
    <cellStyle name="Calc cel 2 2 3 4 2 5 3" xfId="20735" xr:uid="{00000000-0005-0000-0000-000023000000}"/>
    <cellStyle name="Calc cel 2 2 3 4 2 5 4" xfId="36491" xr:uid="{00000000-0005-0000-0000-000023000000}"/>
    <cellStyle name="Calc cel 2 2 3 4 2 6" xfId="17682" xr:uid="{00000000-0005-0000-0000-000023000000}"/>
    <cellStyle name="Calc cel 2 2 3 4 2 7" xfId="13572" xr:uid="{00000000-0005-0000-0000-000023000000}"/>
    <cellStyle name="Calc cel 2 2 3 4 2 8" xfId="30839" xr:uid="{00000000-0005-0000-0000-000023000000}"/>
    <cellStyle name="Calc cel 2 2 3 4 3" xfId="1613" xr:uid="{00000000-0005-0000-0000-000023000000}"/>
    <cellStyle name="Calc cel 2 2 3 4 3 2" xfId="2853" xr:uid="{00000000-0005-0000-0000-000023000000}"/>
    <cellStyle name="Calc cel 2 2 3 4 3 2 2" xfId="7511" xr:uid="{00000000-0005-0000-0000-000023000000}"/>
    <cellStyle name="Calc cel 2 2 3 4 3 2 2 2" xfId="27807" xr:uid="{00000000-0005-0000-0000-000023000000}"/>
    <cellStyle name="Calc cel 2 2 3 4 3 2 2 3" xfId="23217" xr:uid="{00000000-0005-0000-0000-000023000000}"/>
    <cellStyle name="Calc cel 2 2 3 4 3 2 2 4" xfId="37983" xr:uid="{00000000-0005-0000-0000-000023000000}"/>
    <cellStyle name="Calc cel 2 2 3 4 3 2 3" xfId="15160" xr:uid="{00000000-0005-0000-0000-000023000000}"/>
    <cellStyle name="Calc cel 2 2 3 4 3 2 4" xfId="14287" xr:uid="{00000000-0005-0000-0000-000023000000}"/>
    <cellStyle name="Calc cel 2 2 3 4 3 2 5" xfId="33277" xr:uid="{00000000-0005-0000-0000-000023000000}"/>
    <cellStyle name="Calc cel 2 2 3 4 3 3" xfId="8924" xr:uid="{00000000-0005-0000-0000-000023000000}"/>
    <cellStyle name="Calc cel 2 2 3 4 3 3 2" xfId="24586" xr:uid="{00000000-0005-0000-0000-000023000000}"/>
    <cellStyle name="Calc cel 2 2 3 4 3 3 2 2" xfId="29174" xr:uid="{00000000-0005-0000-0000-000023000000}"/>
    <cellStyle name="Calc cel 2 2 3 4 3 3 2 3" xfId="39279" xr:uid="{00000000-0005-0000-0000-000023000000}"/>
    <cellStyle name="Calc cel 2 2 3 4 3 3 3" xfId="18676" xr:uid="{00000000-0005-0000-0000-000023000000}"/>
    <cellStyle name="Calc cel 2 2 3 4 3 3 4" xfId="10569" xr:uid="{00000000-0005-0000-0000-000023000000}"/>
    <cellStyle name="Calc cel 2 2 3 4 3 3 5" xfId="34689" xr:uid="{00000000-0005-0000-0000-000023000000}"/>
    <cellStyle name="Calc cel 2 2 3 4 3 4" xfId="6307" xr:uid="{00000000-0005-0000-0000-000023000000}"/>
    <cellStyle name="Calc cel 2 2 3 4 3 4 2" xfId="26603" xr:uid="{00000000-0005-0000-0000-000023000000}"/>
    <cellStyle name="Calc cel 2 2 3 4 3 4 3" xfId="14657" xr:uid="{00000000-0005-0000-0000-000023000000}"/>
    <cellStyle name="Calc cel 2 2 3 4 3 4 4" xfId="32073" xr:uid="{00000000-0005-0000-0000-000023000000}"/>
    <cellStyle name="Calc cel 2 2 3 4 3 5" xfId="4702" xr:uid="{00000000-0005-0000-0000-000023000000}"/>
    <cellStyle name="Calc cel 2 2 3 4 3 5 2" xfId="25025" xr:uid="{00000000-0005-0000-0000-000023000000}"/>
    <cellStyle name="Calc cel 2 2 3 4 3 5 3" xfId="20437" xr:uid="{00000000-0005-0000-0000-000023000000}"/>
    <cellStyle name="Calc cel 2 2 3 4 3 5 4" xfId="36195" xr:uid="{00000000-0005-0000-0000-000023000000}"/>
    <cellStyle name="Calc cel 2 2 3 4 3 6" xfId="18747" xr:uid="{00000000-0005-0000-0000-000023000000}"/>
    <cellStyle name="Calc cel 2 2 3 4 3 7" xfId="10598" xr:uid="{00000000-0005-0000-0000-000023000000}"/>
    <cellStyle name="Calc cel 2 2 3 4 3 8" xfId="30523" xr:uid="{00000000-0005-0000-0000-000023000000}"/>
    <cellStyle name="Calc cel 2 2 3 4 4" xfId="1005" xr:uid="{00000000-0005-0000-0000-000023000000}"/>
    <cellStyle name="Calc cel 2 2 3 4 4 2" xfId="5750" xr:uid="{00000000-0005-0000-0000-000023000000}"/>
    <cellStyle name="Calc cel 2 2 3 4 4 2 2" xfId="26046" xr:uid="{00000000-0005-0000-0000-000023000000}"/>
    <cellStyle name="Calc cel 2 2 3 4 4 2 3" xfId="21460" xr:uid="{00000000-0005-0000-0000-000023000000}"/>
    <cellStyle name="Calc cel 2 2 3 4 4 2 4" xfId="36974" xr:uid="{00000000-0005-0000-0000-000023000000}"/>
    <cellStyle name="Calc cel 2 2 3 4 4 3" xfId="18448" xr:uid="{00000000-0005-0000-0000-000023000000}"/>
    <cellStyle name="Calc cel 2 2 3 4 4 4" xfId="14680" xr:uid="{00000000-0005-0000-0000-000023000000}"/>
    <cellStyle name="Calc cel 2 2 3 4 4 5" xfId="31516" xr:uid="{00000000-0005-0000-0000-000023000000}"/>
    <cellStyle name="Calc cel 2 2 3 4 5" xfId="2248" xr:uid="{00000000-0005-0000-0000-000023000000}"/>
    <cellStyle name="Calc cel 2 2 3 4 5 2" xfId="6906" xr:uid="{00000000-0005-0000-0000-000023000000}"/>
    <cellStyle name="Calc cel 2 2 3 4 5 2 2" xfId="27202" xr:uid="{00000000-0005-0000-0000-000023000000}"/>
    <cellStyle name="Calc cel 2 2 3 4 5 2 3" xfId="22612" xr:uid="{00000000-0005-0000-0000-000023000000}"/>
    <cellStyle name="Calc cel 2 2 3 4 5 2 4" xfId="37397" xr:uid="{00000000-0005-0000-0000-000023000000}"/>
    <cellStyle name="Calc cel 2 2 3 4 5 3" xfId="22007" xr:uid="{00000000-0005-0000-0000-000023000000}"/>
    <cellStyle name="Calc cel 2 2 3 4 5 4" xfId="13511" xr:uid="{00000000-0005-0000-0000-000023000000}"/>
    <cellStyle name="Calc cel 2 2 3 4 5 5" xfId="32672" xr:uid="{00000000-0005-0000-0000-000023000000}"/>
    <cellStyle name="Calc cel 2 2 3 4 6" xfId="8331" xr:uid="{00000000-0005-0000-0000-000023000000}"/>
    <cellStyle name="Calc cel 2 2 3 4 6 2" xfId="24028" xr:uid="{00000000-0005-0000-0000-000023000000}"/>
    <cellStyle name="Calc cel 2 2 3 4 6 2 2" xfId="28617" xr:uid="{00000000-0005-0000-0000-000023000000}"/>
    <cellStyle name="Calc cel 2 2 3 4 6 2 3" xfId="38722" xr:uid="{00000000-0005-0000-0000-000023000000}"/>
    <cellStyle name="Calc cel 2 2 3 4 6 3" xfId="17561" xr:uid="{00000000-0005-0000-0000-000023000000}"/>
    <cellStyle name="Calc cel 2 2 3 4 6 4" xfId="11769" xr:uid="{00000000-0005-0000-0000-000023000000}"/>
    <cellStyle name="Calc cel 2 2 3 4 6 5" xfId="34096" xr:uid="{00000000-0005-0000-0000-000023000000}"/>
    <cellStyle name="Calc cel 2 2 3 4 7" xfId="5455" xr:uid="{00000000-0005-0000-0000-000023000000}"/>
    <cellStyle name="Calc cel 2 2 3 4 7 2" xfId="21166" xr:uid="{00000000-0005-0000-0000-000023000000}"/>
    <cellStyle name="Calc cel 2 2 3 4 7 2 2" xfId="25751" xr:uid="{00000000-0005-0000-0000-000023000000}"/>
    <cellStyle name="Calc cel 2 2 3 4 7 2 3" xfId="36815" xr:uid="{00000000-0005-0000-0000-000023000000}"/>
    <cellStyle name="Calc cel 2 2 3 4 7 3" xfId="22343" xr:uid="{00000000-0005-0000-0000-000023000000}"/>
    <cellStyle name="Calc cel 2 2 3 4 7 4" xfId="9388" xr:uid="{00000000-0005-0000-0000-000023000000}"/>
    <cellStyle name="Calc cel 2 2 3 4 7 5" xfId="31221" xr:uid="{00000000-0005-0000-0000-000023000000}"/>
    <cellStyle name="Calc cel 2 2 3 4 8" xfId="4106" xr:uid="{00000000-0005-0000-0000-000023000000}"/>
    <cellStyle name="Calc cel 2 2 3 4 8 2" xfId="15439" xr:uid="{00000000-0005-0000-0000-000023000000}"/>
    <cellStyle name="Calc cel 2 2 3 4 8 3" xfId="19885" xr:uid="{00000000-0005-0000-0000-000023000000}"/>
    <cellStyle name="Calc cel 2 2 3 4 8 4" xfId="35643" xr:uid="{00000000-0005-0000-0000-000023000000}"/>
    <cellStyle name="Calc cel 2 2 3 4 9" xfId="14809" xr:uid="{00000000-0005-0000-0000-000023000000}"/>
    <cellStyle name="Calc cel 2 2 3 5" xfId="762" xr:uid="{00000000-0005-0000-0000-000023000000}"/>
    <cellStyle name="Calc cel 2 2 3 5 10" xfId="3418" xr:uid="{00000000-0005-0000-0000-000023000000}"/>
    <cellStyle name="Calc cel 2 2 3 5 11" xfId="29991" xr:uid="{00000000-0005-0000-0000-000023000000}"/>
    <cellStyle name="Calc cel 2 2 3 5 2" xfId="1992" xr:uid="{00000000-0005-0000-0000-000023000000}"/>
    <cellStyle name="Calc cel 2 2 3 5 2 2" xfId="3231" xr:uid="{00000000-0005-0000-0000-000023000000}"/>
    <cellStyle name="Calc cel 2 2 3 5 2 2 2" xfId="7889" xr:uid="{00000000-0005-0000-0000-000023000000}"/>
    <cellStyle name="Calc cel 2 2 3 5 2 2 2 2" xfId="28185" xr:uid="{00000000-0005-0000-0000-000023000000}"/>
    <cellStyle name="Calc cel 2 2 3 5 2 2 2 3" xfId="23595" xr:uid="{00000000-0005-0000-0000-000023000000}"/>
    <cellStyle name="Calc cel 2 2 3 5 2 2 2 4" xfId="38337" xr:uid="{00000000-0005-0000-0000-000023000000}"/>
    <cellStyle name="Calc cel 2 2 3 5 2 2 3" xfId="18356" xr:uid="{00000000-0005-0000-0000-000023000000}"/>
    <cellStyle name="Calc cel 2 2 3 5 2 2 4" xfId="13361" xr:uid="{00000000-0005-0000-0000-000023000000}"/>
    <cellStyle name="Calc cel 2 2 3 5 2 2 5" xfId="33655" xr:uid="{00000000-0005-0000-0000-000023000000}"/>
    <cellStyle name="Calc cel 2 2 3 5 2 3" xfId="9301" xr:uid="{00000000-0005-0000-0000-000023000000}"/>
    <cellStyle name="Calc cel 2 2 3 5 2 3 2" xfId="24942" xr:uid="{00000000-0005-0000-0000-000023000000}"/>
    <cellStyle name="Calc cel 2 2 3 5 2 3 2 2" xfId="29529" xr:uid="{00000000-0005-0000-0000-000023000000}"/>
    <cellStyle name="Calc cel 2 2 3 5 2 3 2 3" xfId="39634" xr:uid="{00000000-0005-0000-0000-000023000000}"/>
    <cellStyle name="Calc cel 2 2 3 5 2 3 3" xfId="17069" xr:uid="{00000000-0005-0000-0000-000023000000}"/>
    <cellStyle name="Calc cel 2 2 3 5 2 3 4" xfId="5123" xr:uid="{00000000-0005-0000-0000-000023000000}"/>
    <cellStyle name="Calc cel 2 2 3 5 2 3 5" xfId="35066" xr:uid="{00000000-0005-0000-0000-000023000000}"/>
    <cellStyle name="Calc cel 2 2 3 5 2 4" xfId="6650" xr:uid="{00000000-0005-0000-0000-000023000000}"/>
    <cellStyle name="Calc cel 2 2 3 5 2 4 2" xfId="26946" xr:uid="{00000000-0005-0000-0000-000023000000}"/>
    <cellStyle name="Calc cel 2 2 3 5 2 4 3" xfId="10622" xr:uid="{00000000-0005-0000-0000-000023000000}"/>
    <cellStyle name="Calc cel 2 2 3 5 2 4 4" xfId="32416" xr:uid="{00000000-0005-0000-0000-000023000000}"/>
    <cellStyle name="Calc cel 2 2 3 5 2 5" xfId="5080" xr:uid="{00000000-0005-0000-0000-000023000000}"/>
    <cellStyle name="Calc cel 2 2 3 5 2 5 2" xfId="25380" xr:uid="{00000000-0005-0000-0000-000023000000}"/>
    <cellStyle name="Calc cel 2 2 3 5 2 5 3" xfId="20794" xr:uid="{00000000-0005-0000-0000-000023000000}"/>
    <cellStyle name="Calc cel 2 2 3 5 2 5 4" xfId="36550" xr:uid="{00000000-0005-0000-0000-000023000000}"/>
    <cellStyle name="Calc cel 2 2 3 5 2 6" xfId="16563" xr:uid="{00000000-0005-0000-0000-000023000000}"/>
    <cellStyle name="Calc cel 2 2 3 5 2 7" xfId="14323" xr:uid="{00000000-0005-0000-0000-000023000000}"/>
    <cellStyle name="Calc cel 2 2 3 5 2 8" xfId="30900" xr:uid="{00000000-0005-0000-0000-000023000000}"/>
    <cellStyle name="Calc cel 2 2 3 5 3" xfId="1670" xr:uid="{00000000-0005-0000-0000-000023000000}"/>
    <cellStyle name="Calc cel 2 2 3 5 3 2" xfId="2909" xr:uid="{00000000-0005-0000-0000-000023000000}"/>
    <cellStyle name="Calc cel 2 2 3 5 3 2 2" xfId="7567" xr:uid="{00000000-0005-0000-0000-000023000000}"/>
    <cellStyle name="Calc cel 2 2 3 5 3 2 2 2" xfId="27863" xr:uid="{00000000-0005-0000-0000-000023000000}"/>
    <cellStyle name="Calc cel 2 2 3 5 3 2 2 3" xfId="23273" xr:uid="{00000000-0005-0000-0000-000023000000}"/>
    <cellStyle name="Calc cel 2 2 3 5 3 2 2 4" xfId="38039" xr:uid="{00000000-0005-0000-0000-000023000000}"/>
    <cellStyle name="Calc cel 2 2 3 5 3 2 3" xfId="16794" xr:uid="{00000000-0005-0000-0000-000023000000}"/>
    <cellStyle name="Calc cel 2 2 3 5 3 2 4" xfId="12086" xr:uid="{00000000-0005-0000-0000-000023000000}"/>
    <cellStyle name="Calc cel 2 2 3 5 3 2 5" xfId="33333" xr:uid="{00000000-0005-0000-0000-000023000000}"/>
    <cellStyle name="Calc cel 2 2 3 5 3 3" xfId="8979" xr:uid="{00000000-0005-0000-0000-000023000000}"/>
    <cellStyle name="Calc cel 2 2 3 5 3 3 2" xfId="24639" xr:uid="{00000000-0005-0000-0000-000023000000}"/>
    <cellStyle name="Calc cel 2 2 3 5 3 3 2 2" xfId="29227" xr:uid="{00000000-0005-0000-0000-000023000000}"/>
    <cellStyle name="Calc cel 2 2 3 5 3 3 2 3" xfId="39332" xr:uid="{00000000-0005-0000-0000-000023000000}"/>
    <cellStyle name="Calc cel 2 2 3 5 3 3 3" xfId="15088" xr:uid="{00000000-0005-0000-0000-000023000000}"/>
    <cellStyle name="Calc cel 2 2 3 5 3 3 4" xfId="11314" xr:uid="{00000000-0005-0000-0000-000023000000}"/>
    <cellStyle name="Calc cel 2 2 3 5 3 3 5" xfId="34744" xr:uid="{00000000-0005-0000-0000-000023000000}"/>
    <cellStyle name="Calc cel 2 2 3 5 3 4" xfId="6361" xr:uid="{00000000-0005-0000-0000-000023000000}"/>
    <cellStyle name="Calc cel 2 2 3 5 3 4 2" xfId="26657" xr:uid="{00000000-0005-0000-0000-000023000000}"/>
    <cellStyle name="Calc cel 2 2 3 5 3 4 3" xfId="10648" xr:uid="{00000000-0005-0000-0000-000023000000}"/>
    <cellStyle name="Calc cel 2 2 3 5 3 4 4" xfId="32127" xr:uid="{00000000-0005-0000-0000-000023000000}"/>
    <cellStyle name="Calc cel 2 2 3 5 3 5" xfId="4758" xr:uid="{00000000-0005-0000-0000-000023000000}"/>
    <cellStyle name="Calc cel 2 2 3 5 3 5 2" xfId="25078" xr:uid="{00000000-0005-0000-0000-000023000000}"/>
    <cellStyle name="Calc cel 2 2 3 5 3 5 3" xfId="20490" xr:uid="{00000000-0005-0000-0000-000023000000}"/>
    <cellStyle name="Calc cel 2 2 3 5 3 5 4" xfId="36248" xr:uid="{00000000-0005-0000-0000-000023000000}"/>
    <cellStyle name="Calc cel 2 2 3 5 3 6" xfId="21552" xr:uid="{00000000-0005-0000-0000-000023000000}"/>
    <cellStyle name="Calc cel 2 2 3 5 3 7" xfId="3482" xr:uid="{00000000-0005-0000-0000-000023000000}"/>
    <cellStyle name="Calc cel 2 2 3 5 3 8" xfId="30578" xr:uid="{00000000-0005-0000-0000-000023000000}"/>
    <cellStyle name="Calc cel 2 2 3 5 4" xfId="1066" xr:uid="{00000000-0005-0000-0000-000023000000}"/>
    <cellStyle name="Calc cel 2 2 3 5 4 2" xfId="5811" xr:uid="{00000000-0005-0000-0000-000023000000}"/>
    <cellStyle name="Calc cel 2 2 3 5 4 2 2" xfId="26107" xr:uid="{00000000-0005-0000-0000-000023000000}"/>
    <cellStyle name="Calc cel 2 2 3 5 4 2 3" xfId="21521" xr:uid="{00000000-0005-0000-0000-000023000000}"/>
    <cellStyle name="Calc cel 2 2 3 5 4 2 4" xfId="37035" xr:uid="{00000000-0005-0000-0000-000023000000}"/>
    <cellStyle name="Calc cel 2 2 3 5 4 3" xfId="14923" xr:uid="{00000000-0005-0000-0000-000023000000}"/>
    <cellStyle name="Calc cel 2 2 3 5 4 4" xfId="11088" xr:uid="{00000000-0005-0000-0000-000023000000}"/>
    <cellStyle name="Calc cel 2 2 3 5 4 5" xfId="31577" xr:uid="{00000000-0005-0000-0000-000023000000}"/>
    <cellStyle name="Calc cel 2 2 3 5 5" xfId="2309" xr:uid="{00000000-0005-0000-0000-000023000000}"/>
    <cellStyle name="Calc cel 2 2 3 5 5 2" xfId="6967" xr:uid="{00000000-0005-0000-0000-000023000000}"/>
    <cellStyle name="Calc cel 2 2 3 5 5 2 2" xfId="27263" xr:uid="{00000000-0005-0000-0000-000023000000}"/>
    <cellStyle name="Calc cel 2 2 3 5 5 2 3" xfId="22673" xr:uid="{00000000-0005-0000-0000-000023000000}"/>
    <cellStyle name="Calc cel 2 2 3 5 5 2 4" xfId="37458" xr:uid="{00000000-0005-0000-0000-000023000000}"/>
    <cellStyle name="Calc cel 2 2 3 5 5 3" xfId="15712" xr:uid="{00000000-0005-0000-0000-000023000000}"/>
    <cellStyle name="Calc cel 2 2 3 5 5 4" xfId="11781" xr:uid="{00000000-0005-0000-0000-000023000000}"/>
    <cellStyle name="Calc cel 2 2 3 5 5 5" xfId="32733" xr:uid="{00000000-0005-0000-0000-000023000000}"/>
    <cellStyle name="Calc cel 2 2 3 5 6" xfId="8392" xr:uid="{00000000-0005-0000-0000-000023000000}"/>
    <cellStyle name="Calc cel 2 2 3 5 6 2" xfId="24089" xr:uid="{00000000-0005-0000-0000-000023000000}"/>
    <cellStyle name="Calc cel 2 2 3 5 6 2 2" xfId="28678" xr:uid="{00000000-0005-0000-0000-000023000000}"/>
    <cellStyle name="Calc cel 2 2 3 5 6 2 3" xfId="38783" xr:uid="{00000000-0005-0000-0000-000023000000}"/>
    <cellStyle name="Calc cel 2 2 3 5 6 3" xfId="18852" xr:uid="{00000000-0005-0000-0000-000023000000}"/>
    <cellStyle name="Calc cel 2 2 3 5 6 4" xfId="10148" xr:uid="{00000000-0005-0000-0000-000023000000}"/>
    <cellStyle name="Calc cel 2 2 3 5 6 5" xfId="34157" xr:uid="{00000000-0005-0000-0000-000023000000}"/>
    <cellStyle name="Calc cel 2 2 3 5 7" xfId="5514" xr:uid="{00000000-0005-0000-0000-000023000000}"/>
    <cellStyle name="Calc cel 2 2 3 5 7 2" xfId="21225" xr:uid="{00000000-0005-0000-0000-000023000000}"/>
    <cellStyle name="Calc cel 2 2 3 5 7 2 2" xfId="25810" xr:uid="{00000000-0005-0000-0000-000023000000}"/>
    <cellStyle name="Calc cel 2 2 3 5 7 2 3" xfId="36874" xr:uid="{00000000-0005-0000-0000-000023000000}"/>
    <cellStyle name="Calc cel 2 2 3 5 7 3" xfId="22031" xr:uid="{00000000-0005-0000-0000-000023000000}"/>
    <cellStyle name="Calc cel 2 2 3 5 7 4" xfId="14022" xr:uid="{00000000-0005-0000-0000-000023000000}"/>
    <cellStyle name="Calc cel 2 2 3 5 7 5" xfId="31280" xr:uid="{00000000-0005-0000-0000-000023000000}"/>
    <cellStyle name="Calc cel 2 2 3 5 8" xfId="4167" xr:uid="{00000000-0005-0000-0000-000023000000}"/>
    <cellStyle name="Calc cel 2 2 3 5 8 2" xfId="18641" xr:uid="{00000000-0005-0000-0000-000023000000}"/>
    <cellStyle name="Calc cel 2 2 3 5 8 3" xfId="19944" xr:uid="{00000000-0005-0000-0000-000023000000}"/>
    <cellStyle name="Calc cel 2 2 3 5 8 4" xfId="35702" xr:uid="{00000000-0005-0000-0000-000023000000}"/>
    <cellStyle name="Calc cel 2 2 3 5 9" xfId="18265" xr:uid="{00000000-0005-0000-0000-000023000000}"/>
    <cellStyle name="Calc cel 2 2 3 6" xfId="518" xr:uid="{00000000-0005-0000-0000-000023000000}"/>
    <cellStyle name="Calc cel 2 2 3 6 2" xfId="1445" xr:uid="{00000000-0005-0000-0000-000023000000}"/>
    <cellStyle name="Calc cel 2 2 3 6 2 2" xfId="6144" xr:uid="{00000000-0005-0000-0000-000023000000}"/>
    <cellStyle name="Calc cel 2 2 3 6 2 2 2" xfId="26440" xr:uid="{00000000-0005-0000-0000-000023000000}"/>
    <cellStyle name="Calc cel 2 2 3 6 2 2 3" xfId="21852" xr:uid="{00000000-0005-0000-0000-000023000000}"/>
    <cellStyle name="Calc cel 2 2 3 6 2 2 4" xfId="37073" xr:uid="{00000000-0005-0000-0000-000023000000}"/>
    <cellStyle name="Calc cel 2 2 3 6 2 3" xfId="16003" xr:uid="{00000000-0005-0000-0000-000023000000}"/>
    <cellStyle name="Calc cel 2 2 3 6 2 4" xfId="13927" xr:uid="{00000000-0005-0000-0000-000023000000}"/>
    <cellStyle name="Calc cel 2 2 3 6 2 5" xfId="31910" xr:uid="{00000000-0005-0000-0000-000023000000}"/>
    <cellStyle name="Calc cel 2 2 3 6 3" xfId="2685" xr:uid="{00000000-0005-0000-0000-000023000000}"/>
    <cellStyle name="Calc cel 2 2 3 6 3 2" xfId="7343" xr:uid="{00000000-0005-0000-0000-000023000000}"/>
    <cellStyle name="Calc cel 2 2 3 6 3 2 2" xfId="27639" xr:uid="{00000000-0005-0000-0000-000023000000}"/>
    <cellStyle name="Calc cel 2 2 3 6 3 2 3" xfId="23049" xr:uid="{00000000-0005-0000-0000-000023000000}"/>
    <cellStyle name="Calc cel 2 2 3 6 3 2 4" xfId="37816" xr:uid="{00000000-0005-0000-0000-000023000000}"/>
    <cellStyle name="Calc cel 2 2 3 6 3 3" xfId="18803" xr:uid="{00000000-0005-0000-0000-000023000000}"/>
    <cellStyle name="Calc cel 2 2 3 6 3 4" xfId="9754" xr:uid="{00000000-0005-0000-0000-000023000000}"/>
    <cellStyle name="Calc cel 2 2 3 6 3 5" xfId="33109" xr:uid="{00000000-0005-0000-0000-000023000000}"/>
    <cellStyle name="Calc cel 2 2 3 6 4" xfId="8757" xr:uid="{00000000-0005-0000-0000-000023000000}"/>
    <cellStyle name="Calc cel 2 2 3 6 4 2" xfId="24425" xr:uid="{00000000-0005-0000-0000-000023000000}"/>
    <cellStyle name="Calc cel 2 2 3 6 4 2 2" xfId="29013" xr:uid="{00000000-0005-0000-0000-000023000000}"/>
    <cellStyle name="Calc cel 2 2 3 6 4 2 3" xfId="39118" xr:uid="{00000000-0005-0000-0000-000023000000}"/>
    <cellStyle name="Calc cel 2 2 3 6 4 3" xfId="15569" xr:uid="{00000000-0005-0000-0000-000023000000}"/>
    <cellStyle name="Calc cel 2 2 3 6 4 4" xfId="14728" xr:uid="{00000000-0005-0000-0000-000023000000}"/>
    <cellStyle name="Calc cel 2 2 3 6 4 5" xfId="34522" xr:uid="{00000000-0005-0000-0000-000023000000}"/>
    <cellStyle name="Calc cel 2 2 3 6 5" xfId="5306" xr:uid="{00000000-0005-0000-0000-000023000000}"/>
    <cellStyle name="Calc cel 2 2 3 6 5 2" xfId="25602" xr:uid="{00000000-0005-0000-0000-000023000000}"/>
    <cellStyle name="Calc cel 2 2 3 6 5 3" xfId="9342" xr:uid="{00000000-0005-0000-0000-000023000000}"/>
    <cellStyle name="Calc cel 2 2 3 6 5 4" xfId="31072" xr:uid="{00000000-0005-0000-0000-000023000000}"/>
    <cellStyle name="Calc cel 2 2 3 6 6" xfId="4535" xr:uid="{00000000-0005-0000-0000-000023000000}"/>
    <cellStyle name="Calc cel 2 2 3 6 6 2" xfId="17662" xr:uid="{00000000-0005-0000-0000-000023000000}"/>
    <cellStyle name="Calc cel 2 2 3 6 6 3" xfId="20278" xr:uid="{00000000-0005-0000-0000-000023000000}"/>
    <cellStyle name="Calc cel 2 2 3 6 6 4" xfId="36036" xr:uid="{00000000-0005-0000-0000-000023000000}"/>
    <cellStyle name="Calc cel 2 2 3 6 7" xfId="17377" xr:uid="{00000000-0005-0000-0000-000023000000}"/>
    <cellStyle name="Calc cel 2 2 3 6 8" xfId="12904" xr:uid="{00000000-0005-0000-0000-000023000000}"/>
    <cellStyle name="Calc cel 2 2 3 6 9" xfId="30356" xr:uid="{00000000-0005-0000-0000-000023000000}"/>
    <cellStyle name="Calc cel 2 2 3 7" xfId="1177" xr:uid="{00000000-0005-0000-0000-000023000000}"/>
    <cellStyle name="Calc cel 2 2 3 7 2" xfId="2418" xr:uid="{00000000-0005-0000-0000-000023000000}"/>
    <cellStyle name="Calc cel 2 2 3 7 2 2" xfId="7076" xr:uid="{00000000-0005-0000-0000-000023000000}"/>
    <cellStyle name="Calc cel 2 2 3 7 2 2 2" xfId="27372" xr:uid="{00000000-0005-0000-0000-000023000000}"/>
    <cellStyle name="Calc cel 2 2 3 7 2 2 3" xfId="22782" xr:uid="{00000000-0005-0000-0000-000023000000}"/>
    <cellStyle name="Calc cel 2 2 3 7 2 2 4" xfId="37565" xr:uid="{00000000-0005-0000-0000-000023000000}"/>
    <cellStyle name="Calc cel 2 2 3 7 2 3" xfId="21095" xr:uid="{00000000-0005-0000-0000-000023000000}"/>
    <cellStyle name="Calc cel 2 2 3 7 2 4" xfId="14466" xr:uid="{00000000-0005-0000-0000-000023000000}"/>
    <cellStyle name="Calc cel 2 2 3 7 2 5" xfId="32842" xr:uid="{00000000-0005-0000-0000-000023000000}"/>
    <cellStyle name="Calc cel 2 2 3 7 3" xfId="8499" xr:uid="{00000000-0005-0000-0000-000023000000}"/>
    <cellStyle name="Calc cel 2 2 3 7 3 2" xfId="24188" xr:uid="{00000000-0005-0000-0000-000023000000}"/>
    <cellStyle name="Calc cel 2 2 3 7 3 2 2" xfId="28777" xr:uid="{00000000-0005-0000-0000-000023000000}"/>
    <cellStyle name="Calc cel 2 2 3 7 3 2 3" xfId="38882" xr:uid="{00000000-0005-0000-0000-000023000000}"/>
    <cellStyle name="Calc cel 2 2 3 7 3 3" xfId="16551" xr:uid="{00000000-0005-0000-0000-000023000000}"/>
    <cellStyle name="Calc cel 2 2 3 7 3 4" xfId="9598" xr:uid="{00000000-0005-0000-0000-000023000000}"/>
    <cellStyle name="Calc cel 2 2 3 7 3 5" xfId="34264" xr:uid="{00000000-0005-0000-0000-000023000000}"/>
    <cellStyle name="Calc cel 2 2 3 7 4" xfId="5912" xr:uid="{00000000-0005-0000-0000-000023000000}"/>
    <cellStyle name="Calc cel 2 2 3 7 4 2" xfId="26208" xr:uid="{00000000-0005-0000-0000-000023000000}"/>
    <cellStyle name="Calc cel 2 2 3 7 4 3" xfId="13193" xr:uid="{00000000-0005-0000-0000-000023000000}"/>
    <cellStyle name="Calc cel 2 2 3 7 4 4" xfId="31678" xr:uid="{00000000-0005-0000-0000-000023000000}"/>
    <cellStyle name="Calc cel 2 2 3 7 5" xfId="4276" xr:uid="{00000000-0005-0000-0000-000023000000}"/>
    <cellStyle name="Calc cel 2 2 3 7 5 2" xfId="22329" xr:uid="{00000000-0005-0000-0000-000023000000}"/>
    <cellStyle name="Calc cel 2 2 3 7 5 3" xfId="20043" xr:uid="{00000000-0005-0000-0000-000023000000}"/>
    <cellStyle name="Calc cel 2 2 3 7 5 4" xfId="35801" xr:uid="{00000000-0005-0000-0000-000023000000}"/>
    <cellStyle name="Calc cel 2 2 3 7 6" xfId="17437" xr:uid="{00000000-0005-0000-0000-000023000000}"/>
    <cellStyle name="Calc cel 2 2 3 7 7" xfId="11005" xr:uid="{00000000-0005-0000-0000-000023000000}"/>
    <cellStyle name="Calc cel 2 2 3 7 8" xfId="30098" xr:uid="{00000000-0005-0000-0000-000023000000}"/>
    <cellStyle name="Calc cel 2 2 3 8" xfId="1090" xr:uid="{00000000-0005-0000-0000-000023000000}"/>
    <cellStyle name="Calc cel 2 2 3 8 2" xfId="2333" xr:uid="{00000000-0005-0000-0000-000023000000}"/>
    <cellStyle name="Calc cel 2 2 3 8 2 2" xfId="6991" xr:uid="{00000000-0005-0000-0000-000023000000}"/>
    <cellStyle name="Calc cel 2 2 3 8 2 2 2" xfId="27287" xr:uid="{00000000-0005-0000-0000-000023000000}"/>
    <cellStyle name="Calc cel 2 2 3 8 2 2 3" xfId="22697" xr:uid="{00000000-0005-0000-0000-000023000000}"/>
    <cellStyle name="Calc cel 2 2 3 8 2 2 4" xfId="37482" xr:uid="{00000000-0005-0000-0000-000023000000}"/>
    <cellStyle name="Calc cel 2 2 3 8 2 3" xfId="21244" xr:uid="{00000000-0005-0000-0000-000023000000}"/>
    <cellStyle name="Calc cel 2 2 3 8 2 4" xfId="14360" xr:uid="{00000000-0005-0000-0000-000023000000}"/>
    <cellStyle name="Calc cel 2 2 3 8 2 5" xfId="32757" xr:uid="{00000000-0005-0000-0000-000023000000}"/>
    <cellStyle name="Calc cel 2 2 3 8 3" xfId="8416" xr:uid="{00000000-0005-0000-0000-000023000000}"/>
    <cellStyle name="Calc cel 2 2 3 8 3 2" xfId="24112" xr:uid="{00000000-0005-0000-0000-000023000000}"/>
    <cellStyle name="Calc cel 2 2 3 8 3 2 2" xfId="28701" xr:uid="{00000000-0005-0000-0000-000023000000}"/>
    <cellStyle name="Calc cel 2 2 3 8 3 2 3" xfId="38806" xr:uid="{00000000-0005-0000-0000-000023000000}"/>
    <cellStyle name="Calc cel 2 2 3 8 3 3" xfId="17011" xr:uid="{00000000-0005-0000-0000-000023000000}"/>
    <cellStyle name="Calc cel 2 2 3 8 3 4" xfId="13815" xr:uid="{00000000-0005-0000-0000-000023000000}"/>
    <cellStyle name="Calc cel 2 2 3 8 3 5" xfId="34181" xr:uid="{00000000-0005-0000-0000-000023000000}"/>
    <cellStyle name="Calc cel 2 2 3 8 4" xfId="5834" xr:uid="{00000000-0005-0000-0000-000023000000}"/>
    <cellStyle name="Calc cel 2 2 3 8 4 2" xfId="26130" xr:uid="{00000000-0005-0000-0000-000023000000}"/>
    <cellStyle name="Calc cel 2 2 3 8 4 3" xfId="13310" xr:uid="{00000000-0005-0000-0000-000023000000}"/>
    <cellStyle name="Calc cel 2 2 3 8 4 4" xfId="31600" xr:uid="{00000000-0005-0000-0000-000023000000}"/>
    <cellStyle name="Calc cel 2 2 3 8 5" xfId="4191" xr:uid="{00000000-0005-0000-0000-000023000000}"/>
    <cellStyle name="Calc cel 2 2 3 8 5 2" xfId="17202" xr:uid="{00000000-0005-0000-0000-000023000000}"/>
    <cellStyle name="Calc cel 2 2 3 8 5 3" xfId="19967" xr:uid="{00000000-0005-0000-0000-000023000000}"/>
    <cellStyle name="Calc cel 2 2 3 8 5 4" xfId="35725" xr:uid="{00000000-0005-0000-0000-000023000000}"/>
    <cellStyle name="Calc cel 2 2 3 8 6" xfId="14844" xr:uid="{00000000-0005-0000-0000-000023000000}"/>
    <cellStyle name="Calc cel 2 2 3 8 7" xfId="10196" xr:uid="{00000000-0005-0000-0000-000023000000}"/>
    <cellStyle name="Calc cel 2 2 3 8 8" xfId="30015" xr:uid="{00000000-0005-0000-0000-000023000000}"/>
    <cellStyle name="Calc cel 2 2 3 9" xfId="819" xr:uid="{00000000-0005-0000-0000-000023000000}"/>
    <cellStyle name="Calc cel 2 2 3 9 2" xfId="3268" xr:uid="{00000000-0005-0000-0000-000023000000}"/>
    <cellStyle name="Calc cel 2 2 3 9 2 2" xfId="7937" xr:uid="{00000000-0005-0000-0000-000023000000}"/>
    <cellStyle name="Calc cel 2 2 3 9 2 2 2" xfId="28230" xr:uid="{00000000-0005-0000-0000-000023000000}"/>
    <cellStyle name="Calc cel 2 2 3 9 2 2 3" xfId="23641" xr:uid="{00000000-0005-0000-0000-000023000000}"/>
    <cellStyle name="Calc cel 2 2 3 9 2 2 4" xfId="38382" xr:uid="{00000000-0005-0000-0000-000023000000}"/>
    <cellStyle name="Calc cel 2 2 3 9 2 3" xfId="18404" xr:uid="{00000000-0005-0000-0000-000023000000}"/>
    <cellStyle name="Calc cel 2 2 3 9 2 4" xfId="12910" xr:uid="{00000000-0005-0000-0000-000023000000}"/>
    <cellStyle name="Calc cel 2 2 3 9 2 5" xfId="33702" xr:uid="{00000000-0005-0000-0000-000023000000}"/>
    <cellStyle name="Calc cel 2 2 3 9 3" xfId="5568" xr:uid="{00000000-0005-0000-0000-000023000000}"/>
    <cellStyle name="Calc cel 2 2 3 9 3 2" xfId="25864" xr:uid="{00000000-0005-0000-0000-000023000000}"/>
    <cellStyle name="Calc cel 2 2 3 9 3 3" xfId="12788" xr:uid="{00000000-0005-0000-0000-000023000000}"/>
    <cellStyle name="Calc cel 2 2 3 9 3 4" xfId="31334" xr:uid="{00000000-0005-0000-0000-000023000000}"/>
    <cellStyle name="Calc cel 2 2 3 9 4" xfId="3691" xr:uid="{00000000-0005-0000-0000-000023000000}"/>
    <cellStyle name="Calc cel 2 2 3 9 4 2" xfId="22352" xr:uid="{00000000-0005-0000-0000-000023000000}"/>
    <cellStyle name="Calc cel 2 2 3 9 4 3" xfId="19487" xr:uid="{00000000-0005-0000-0000-000023000000}"/>
    <cellStyle name="Calc cel 2 2 3 9 4 4" xfId="35246" xr:uid="{00000000-0005-0000-0000-000023000000}"/>
    <cellStyle name="Calc cel 2 2 3 9 5" xfId="16822" xr:uid="{00000000-0005-0000-0000-000023000000}"/>
    <cellStyle name="Calc cel 2 2 3 9 6" xfId="12804" xr:uid="{00000000-0005-0000-0000-000023000000}"/>
    <cellStyle name="Calc cel 2 2 3 9 7" xfId="10250" xr:uid="{00000000-0005-0000-0000-000023000000}"/>
    <cellStyle name="Calc cel 2 2 4" xfId="315" xr:uid="{00000000-0005-0000-0000-000023000000}"/>
    <cellStyle name="Calc cel 2 2 4 10" xfId="14896" xr:uid="{00000000-0005-0000-0000-000023000000}"/>
    <cellStyle name="Calc cel 2 2 4 11" xfId="13025" xr:uid="{00000000-0005-0000-0000-000023000000}"/>
    <cellStyle name="Calc cel 2 2 4 12" xfId="29614" xr:uid="{00000000-0005-0000-0000-000023000000}"/>
    <cellStyle name="Calc cel 2 2 4 2" xfId="1145" xr:uid="{00000000-0005-0000-0000-000023000000}"/>
    <cellStyle name="Calc cel 2 2 4 2 2" xfId="1752" xr:uid="{00000000-0005-0000-0000-000023000000}"/>
    <cellStyle name="Calc cel 2 2 4 2 2 2" xfId="2991" xr:uid="{00000000-0005-0000-0000-000023000000}"/>
    <cellStyle name="Calc cel 2 2 4 2 2 2 2" xfId="7649" xr:uid="{00000000-0005-0000-0000-000023000000}"/>
    <cellStyle name="Calc cel 2 2 4 2 2 2 2 2" xfId="27945" xr:uid="{00000000-0005-0000-0000-000023000000}"/>
    <cellStyle name="Calc cel 2 2 4 2 2 2 2 3" xfId="23355" xr:uid="{00000000-0005-0000-0000-000023000000}"/>
    <cellStyle name="Calc cel 2 2 4 2 2 2 2 4" xfId="38118" xr:uid="{00000000-0005-0000-0000-000023000000}"/>
    <cellStyle name="Calc cel 2 2 4 2 2 2 3" xfId="21420" xr:uid="{00000000-0005-0000-0000-000023000000}"/>
    <cellStyle name="Calc cel 2 2 4 2 2 2 4" xfId="12990" xr:uid="{00000000-0005-0000-0000-000023000000}"/>
    <cellStyle name="Calc cel 2 2 4 2 2 2 5" xfId="33415" xr:uid="{00000000-0005-0000-0000-000023000000}"/>
    <cellStyle name="Calc cel 2 2 4 2 2 3" xfId="9061" xr:uid="{00000000-0005-0000-0000-000023000000}"/>
    <cellStyle name="Calc cel 2 2 4 2 2 3 2" xfId="24715" xr:uid="{00000000-0005-0000-0000-000023000000}"/>
    <cellStyle name="Calc cel 2 2 4 2 2 3 2 2" xfId="29303" xr:uid="{00000000-0005-0000-0000-000023000000}"/>
    <cellStyle name="Calc cel 2 2 4 2 2 3 2 3" xfId="39408" xr:uid="{00000000-0005-0000-0000-000023000000}"/>
    <cellStyle name="Calc cel 2 2 4 2 2 3 3" xfId="15735" xr:uid="{00000000-0005-0000-0000-000023000000}"/>
    <cellStyle name="Calc cel 2 2 4 2 2 3 4" xfId="3590" xr:uid="{00000000-0005-0000-0000-000023000000}"/>
    <cellStyle name="Calc cel 2 2 4 2 2 3 5" xfId="34826" xr:uid="{00000000-0005-0000-0000-000023000000}"/>
    <cellStyle name="Calc cel 2 2 4 2 2 4" xfId="6435" xr:uid="{00000000-0005-0000-0000-000023000000}"/>
    <cellStyle name="Calc cel 2 2 4 2 2 4 2" xfId="26731" xr:uid="{00000000-0005-0000-0000-000023000000}"/>
    <cellStyle name="Calc cel 2 2 4 2 2 4 3" xfId="13041" xr:uid="{00000000-0005-0000-0000-000023000000}"/>
    <cellStyle name="Calc cel 2 2 4 2 2 4 4" xfId="32201" xr:uid="{00000000-0005-0000-0000-000023000000}"/>
    <cellStyle name="Calc cel 2 2 4 2 2 5" xfId="4840" xr:uid="{00000000-0005-0000-0000-000023000000}"/>
    <cellStyle name="Calc cel 2 2 4 2 2 5 2" xfId="25154" xr:uid="{00000000-0005-0000-0000-000023000000}"/>
    <cellStyle name="Calc cel 2 2 4 2 2 5 3" xfId="20567" xr:uid="{00000000-0005-0000-0000-000023000000}"/>
    <cellStyle name="Calc cel 2 2 4 2 2 5 4" xfId="36324" xr:uid="{00000000-0005-0000-0000-000023000000}"/>
    <cellStyle name="Calc cel 2 2 4 2 2 6" xfId="15134" xr:uid="{00000000-0005-0000-0000-000023000000}"/>
    <cellStyle name="Calc cel 2 2 4 2 2 7" xfId="3547" xr:uid="{00000000-0005-0000-0000-000023000000}"/>
    <cellStyle name="Calc cel 2 2 4 2 2 8" xfId="30660" xr:uid="{00000000-0005-0000-0000-000023000000}"/>
    <cellStyle name="Calc cel 2 2 4 2 3" xfId="2387" xr:uid="{00000000-0005-0000-0000-000023000000}"/>
    <cellStyle name="Calc cel 2 2 4 2 3 2" xfId="8469" xr:uid="{00000000-0005-0000-0000-000023000000}"/>
    <cellStyle name="Calc cel 2 2 4 2 3 2 2" xfId="24161" xr:uid="{00000000-0005-0000-0000-000023000000}"/>
    <cellStyle name="Calc cel 2 2 4 2 3 2 2 2" xfId="28750" xr:uid="{00000000-0005-0000-0000-000023000000}"/>
    <cellStyle name="Calc cel 2 2 4 2 3 2 2 3" xfId="38855" xr:uid="{00000000-0005-0000-0000-000023000000}"/>
    <cellStyle name="Calc cel 2 2 4 2 3 2 3" xfId="17206" xr:uid="{00000000-0005-0000-0000-000023000000}"/>
    <cellStyle name="Calc cel 2 2 4 2 3 2 4" xfId="13833" xr:uid="{00000000-0005-0000-0000-000023000000}"/>
    <cellStyle name="Calc cel 2 2 4 2 3 2 5" xfId="34234" xr:uid="{00000000-0005-0000-0000-000023000000}"/>
    <cellStyle name="Calc cel 2 2 4 2 3 3" xfId="7045" xr:uid="{00000000-0005-0000-0000-000023000000}"/>
    <cellStyle name="Calc cel 2 2 4 2 3 3 2" xfId="27341" xr:uid="{00000000-0005-0000-0000-000023000000}"/>
    <cellStyle name="Calc cel 2 2 4 2 3 3 3" xfId="13050" xr:uid="{00000000-0005-0000-0000-000023000000}"/>
    <cellStyle name="Calc cel 2 2 4 2 3 3 4" xfId="32811" xr:uid="{00000000-0005-0000-0000-000023000000}"/>
    <cellStyle name="Calc cel 2 2 4 2 3 4" xfId="4245" xr:uid="{00000000-0005-0000-0000-000023000000}"/>
    <cellStyle name="Calc cel 2 2 4 2 3 4 2" xfId="15643" xr:uid="{00000000-0005-0000-0000-000023000000}"/>
    <cellStyle name="Calc cel 2 2 4 2 3 4 3" xfId="20016" xr:uid="{00000000-0005-0000-0000-000023000000}"/>
    <cellStyle name="Calc cel 2 2 4 2 3 4 4" xfId="35774" xr:uid="{00000000-0005-0000-0000-000023000000}"/>
    <cellStyle name="Calc cel 2 2 4 2 3 5" xfId="15323" xr:uid="{00000000-0005-0000-0000-000023000000}"/>
    <cellStyle name="Calc cel 2 2 4 2 3 6" xfId="10894" xr:uid="{00000000-0005-0000-0000-000023000000}"/>
    <cellStyle name="Calc cel 2 2 4 2 3 7" xfId="30068" xr:uid="{00000000-0005-0000-0000-000023000000}"/>
    <cellStyle name="Calc cel 2 2 4 2 4" xfId="8107" xr:uid="{00000000-0005-0000-0000-000023000000}"/>
    <cellStyle name="Calc cel 2 2 4 2 4 2" xfId="23809" xr:uid="{00000000-0005-0000-0000-000023000000}"/>
    <cellStyle name="Calc cel 2 2 4 2 4 2 2" xfId="28398" xr:uid="{00000000-0005-0000-0000-000023000000}"/>
    <cellStyle name="Calc cel 2 2 4 2 4 2 3" xfId="38503" xr:uid="{00000000-0005-0000-0000-000023000000}"/>
    <cellStyle name="Calc cel 2 2 4 2 4 3" xfId="16961" xr:uid="{00000000-0005-0000-0000-000023000000}"/>
    <cellStyle name="Calc cel 2 2 4 2 4 4" xfId="10812" xr:uid="{00000000-0005-0000-0000-000023000000}"/>
    <cellStyle name="Calc cel 2 2 4 2 4 5" xfId="33872" xr:uid="{00000000-0005-0000-0000-000023000000}"/>
    <cellStyle name="Calc cel 2 2 4 2 5" xfId="3882" xr:uid="{00000000-0005-0000-0000-000023000000}"/>
    <cellStyle name="Calc cel 2 2 4 2 5 2" xfId="18945" xr:uid="{00000000-0005-0000-0000-000023000000}"/>
    <cellStyle name="Calc cel 2 2 4 2 5 3" xfId="19671" xr:uid="{00000000-0005-0000-0000-000023000000}"/>
    <cellStyle name="Calc cel 2 2 4 2 5 4" xfId="35429" xr:uid="{00000000-0005-0000-0000-000023000000}"/>
    <cellStyle name="Calc cel 2 2 4 2 6" xfId="14968" xr:uid="{00000000-0005-0000-0000-000023000000}"/>
    <cellStyle name="Calc cel 2 2 4 2 7" xfId="14075" xr:uid="{00000000-0005-0000-0000-000023000000}"/>
    <cellStyle name="Calc cel 2 2 4 2 8" xfId="29706" xr:uid="{00000000-0005-0000-0000-000023000000}"/>
    <cellStyle name="Calc cel 2 2 4 3" xfId="1372" xr:uid="{00000000-0005-0000-0000-000023000000}"/>
    <cellStyle name="Calc cel 2 2 4 3 2" xfId="2613" xr:uid="{00000000-0005-0000-0000-000023000000}"/>
    <cellStyle name="Calc cel 2 2 4 3 2 2" xfId="7271" xr:uid="{00000000-0005-0000-0000-000023000000}"/>
    <cellStyle name="Calc cel 2 2 4 3 2 2 2" xfId="27567" xr:uid="{00000000-0005-0000-0000-000023000000}"/>
    <cellStyle name="Calc cel 2 2 4 3 2 2 3" xfId="22977" xr:uid="{00000000-0005-0000-0000-000023000000}"/>
    <cellStyle name="Calc cel 2 2 4 3 2 2 4" xfId="37756" xr:uid="{00000000-0005-0000-0000-000023000000}"/>
    <cellStyle name="Calc cel 2 2 4 3 2 3" xfId="21939" xr:uid="{00000000-0005-0000-0000-000023000000}"/>
    <cellStyle name="Calc cel 2 2 4 3 2 4" xfId="12851" xr:uid="{00000000-0005-0000-0000-000023000000}"/>
    <cellStyle name="Calc cel 2 2 4 3 2 5" xfId="33037" xr:uid="{00000000-0005-0000-0000-000023000000}"/>
    <cellStyle name="Calc cel 2 2 4 3 3" xfId="8689" xr:uid="{00000000-0005-0000-0000-000023000000}"/>
    <cellStyle name="Calc cel 2 2 4 3 3 2" xfId="24364" xr:uid="{00000000-0005-0000-0000-000023000000}"/>
    <cellStyle name="Calc cel 2 2 4 3 3 2 2" xfId="28953" xr:uid="{00000000-0005-0000-0000-000023000000}"/>
    <cellStyle name="Calc cel 2 2 4 3 3 2 3" xfId="39058" xr:uid="{00000000-0005-0000-0000-000023000000}"/>
    <cellStyle name="Calc cel 2 2 4 3 3 3" xfId="16881" xr:uid="{00000000-0005-0000-0000-000023000000}"/>
    <cellStyle name="Calc cel 2 2 4 3 3 4" xfId="3534" xr:uid="{00000000-0005-0000-0000-000023000000}"/>
    <cellStyle name="Calc cel 2 2 4 3 3 5" xfId="34454" xr:uid="{00000000-0005-0000-0000-000023000000}"/>
    <cellStyle name="Calc cel 2 2 4 3 4" xfId="6091" xr:uid="{00000000-0005-0000-0000-000023000000}"/>
    <cellStyle name="Calc cel 2 2 4 3 4 2" xfId="26387" xr:uid="{00000000-0005-0000-0000-000023000000}"/>
    <cellStyle name="Calc cel 2 2 4 3 4 3" xfId="14683" xr:uid="{00000000-0005-0000-0000-000023000000}"/>
    <cellStyle name="Calc cel 2 2 4 3 4 4" xfId="31857" xr:uid="{00000000-0005-0000-0000-000023000000}"/>
    <cellStyle name="Calc cel 2 2 4 3 5" xfId="4466" xr:uid="{00000000-0005-0000-0000-000023000000}"/>
    <cellStyle name="Calc cel 2 2 4 3 5 2" xfId="16087" xr:uid="{00000000-0005-0000-0000-000023000000}"/>
    <cellStyle name="Calc cel 2 2 4 3 5 3" xfId="20219" xr:uid="{00000000-0005-0000-0000-000023000000}"/>
    <cellStyle name="Calc cel 2 2 4 3 5 4" xfId="35977" xr:uid="{00000000-0005-0000-0000-000023000000}"/>
    <cellStyle name="Calc cel 2 2 4 3 6" xfId="18424" xr:uid="{00000000-0005-0000-0000-000023000000}"/>
    <cellStyle name="Calc cel 2 2 4 3 7" xfId="11384" xr:uid="{00000000-0005-0000-0000-000023000000}"/>
    <cellStyle name="Calc cel 2 2 4 3 8" xfId="30288" xr:uid="{00000000-0005-0000-0000-000023000000}"/>
    <cellStyle name="Calc cel 2 2 4 4" xfId="1201" xr:uid="{00000000-0005-0000-0000-000023000000}"/>
    <cellStyle name="Calc cel 2 2 4 4 2" xfId="2442" xr:uid="{00000000-0005-0000-0000-000023000000}"/>
    <cellStyle name="Calc cel 2 2 4 4 2 2" xfId="7100" xr:uid="{00000000-0005-0000-0000-000023000000}"/>
    <cellStyle name="Calc cel 2 2 4 4 2 2 2" xfId="27396" xr:uid="{00000000-0005-0000-0000-000023000000}"/>
    <cellStyle name="Calc cel 2 2 4 4 2 2 3" xfId="22806" xr:uid="{00000000-0005-0000-0000-000023000000}"/>
    <cellStyle name="Calc cel 2 2 4 4 2 2 4" xfId="37588" xr:uid="{00000000-0005-0000-0000-000023000000}"/>
    <cellStyle name="Calc cel 2 2 4 4 2 3" xfId="17632" xr:uid="{00000000-0005-0000-0000-000023000000}"/>
    <cellStyle name="Calc cel 2 2 4 4 2 4" xfId="10910" xr:uid="{00000000-0005-0000-0000-000023000000}"/>
    <cellStyle name="Calc cel 2 2 4 4 2 5" xfId="32866" xr:uid="{00000000-0005-0000-0000-000023000000}"/>
    <cellStyle name="Calc cel 2 2 4 4 3" xfId="8521" xr:uid="{00000000-0005-0000-0000-000023000000}"/>
    <cellStyle name="Calc cel 2 2 4 4 3 2" xfId="24207" xr:uid="{00000000-0005-0000-0000-000023000000}"/>
    <cellStyle name="Calc cel 2 2 4 4 3 2 2" xfId="28796" xr:uid="{00000000-0005-0000-0000-000023000000}"/>
    <cellStyle name="Calc cel 2 2 4 4 3 2 3" xfId="38901" xr:uid="{00000000-0005-0000-0000-000023000000}"/>
    <cellStyle name="Calc cel 2 2 4 4 3 3" xfId="15453" xr:uid="{00000000-0005-0000-0000-000023000000}"/>
    <cellStyle name="Calc cel 2 2 4 4 3 4" xfId="11426" xr:uid="{00000000-0005-0000-0000-000023000000}"/>
    <cellStyle name="Calc cel 2 2 4 4 3 5" xfId="34286" xr:uid="{00000000-0005-0000-0000-000023000000}"/>
    <cellStyle name="Calc cel 2 2 4 4 4" xfId="5932" xr:uid="{00000000-0005-0000-0000-000023000000}"/>
    <cellStyle name="Calc cel 2 2 4 4 4 2" xfId="26228" xr:uid="{00000000-0005-0000-0000-000023000000}"/>
    <cellStyle name="Calc cel 2 2 4 4 4 3" xfId="11788" xr:uid="{00000000-0005-0000-0000-000023000000}"/>
    <cellStyle name="Calc cel 2 2 4 4 4 4" xfId="31698" xr:uid="{00000000-0005-0000-0000-000023000000}"/>
    <cellStyle name="Calc cel 2 2 4 4 5" xfId="4298" xr:uid="{00000000-0005-0000-0000-000023000000}"/>
    <cellStyle name="Calc cel 2 2 4 4 5 2" xfId="15662" xr:uid="{00000000-0005-0000-0000-000023000000}"/>
    <cellStyle name="Calc cel 2 2 4 4 5 3" xfId="20062" xr:uid="{00000000-0005-0000-0000-000023000000}"/>
    <cellStyle name="Calc cel 2 2 4 4 5 4" xfId="35820" xr:uid="{00000000-0005-0000-0000-000023000000}"/>
    <cellStyle name="Calc cel 2 2 4 4 6" xfId="16193" xr:uid="{00000000-0005-0000-0000-000023000000}"/>
    <cellStyle name="Calc cel 2 2 4 4 7" xfId="12362" xr:uid="{00000000-0005-0000-0000-000023000000}"/>
    <cellStyle name="Calc cel 2 2 4 4 8" xfId="30120" xr:uid="{00000000-0005-0000-0000-000023000000}"/>
    <cellStyle name="Calc cel 2 2 4 5" xfId="365" xr:uid="{00000000-0005-0000-0000-000023000000}"/>
    <cellStyle name="Calc cel 2 2 4 5 2" xfId="3297" xr:uid="{00000000-0005-0000-0000-000023000000}"/>
    <cellStyle name="Calc cel 2 2 4 5 2 2" xfId="8064" xr:uid="{00000000-0005-0000-0000-000023000000}"/>
    <cellStyle name="Calc cel 2 2 4 5 2 2 2" xfId="28355" xr:uid="{00000000-0005-0000-0000-000023000000}"/>
    <cellStyle name="Calc cel 2 2 4 5 2 2 3" xfId="23766" xr:uid="{00000000-0005-0000-0000-000023000000}"/>
    <cellStyle name="Calc cel 2 2 4 5 2 2 4" xfId="38460" xr:uid="{00000000-0005-0000-0000-000023000000}"/>
    <cellStyle name="Calc cel 2 2 4 5 2 3" xfId="18207" xr:uid="{00000000-0005-0000-0000-000023000000}"/>
    <cellStyle name="Calc cel 2 2 4 5 2 4" xfId="10370" xr:uid="{00000000-0005-0000-0000-000023000000}"/>
    <cellStyle name="Calc cel 2 2 4 5 2 5" xfId="33829" xr:uid="{00000000-0005-0000-0000-000023000000}"/>
    <cellStyle name="Calc cel 2 2 4 5 3" xfId="5209" xr:uid="{00000000-0005-0000-0000-000023000000}"/>
    <cellStyle name="Calc cel 2 2 4 5 3 2" xfId="25507" xr:uid="{00000000-0005-0000-0000-000023000000}"/>
    <cellStyle name="Calc cel 2 2 4 5 3 3" xfId="12025" xr:uid="{00000000-0005-0000-0000-000023000000}"/>
    <cellStyle name="Calc cel 2 2 4 5 3 4" xfId="30976" xr:uid="{00000000-0005-0000-0000-000023000000}"/>
    <cellStyle name="Calc cel 2 2 4 5 4" xfId="3839" xr:uid="{00000000-0005-0000-0000-000023000000}"/>
    <cellStyle name="Calc cel 2 2 4 5 4 2" xfId="19039" xr:uid="{00000000-0005-0000-0000-000023000000}"/>
    <cellStyle name="Calc cel 2 2 4 5 4 3" xfId="19628" xr:uid="{00000000-0005-0000-0000-000023000000}"/>
    <cellStyle name="Calc cel 2 2 4 5 4 4" xfId="35386" xr:uid="{00000000-0005-0000-0000-000023000000}"/>
    <cellStyle name="Calc cel 2 2 4 5 5" xfId="15249" xr:uid="{00000000-0005-0000-0000-000023000000}"/>
    <cellStyle name="Calc cel 2 2 4 5 6" xfId="11182" xr:uid="{00000000-0005-0000-0000-000023000000}"/>
    <cellStyle name="Calc cel 2 2 4 5 7" xfId="29663" xr:uid="{00000000-0005-0000-0000-000023000000}"/>
    <cellStyle name="Calc cel 2 2 4 6" xfId="2013" xr:uid="{00000000-0005-0000-0000-000023000000}"/>
    <cellStyle name="Calc cel 2 2 4 6 2" xfId="6671" xr:uid="{00000000-0005-0000-0000-000023000000}"/>
    <cellStyle name="Calc cel 2 2 4 6 2 2" xfId="26967" xr:uid="{00000000-0005-0000-0000-000023000000}"/>
    <cellStyle name="Calc cel 2 2 4 6 2 3" xfId="22377" xr:uid="{00000000-0005-0000-0000-000023000000}"/>
    <cellStyle name="Calc cel 2 2 4 6 2 4" xfId="37162" xr:uid="{00000000-0005-0000-0000-000023000000}"/>
    <cellStyle name="Calc cel 2 2 4 6 3" xfId="18572" xr:uid="{00000000-0005-0000-0000-000023000000}"/>
    <cellStyle name="Calc cel 2 2 4 6 4" xfId="10562" xr:uid="{00000000-0005-0000-0000-000023000000}"/>
    <cellStyle name="Calc cel 2 2 4 6 5" xfId="32437" xr:uid="{00000000-0005-0000-0000-000023000000}"/>
    <cellStyle name="Calc cel 2 2 4 7" xfId="5185" xr:uid="{00000000-0005-0000-0000-000023000000}"/>
    <cellStyle name="Calc cel 2 2 4 7 2" xfId="20898" xr:uid="{00000000-0005-0000-0000-000023000000}"/>
    <cellStyle name="Calc cel 2 2 4 7 2 2" xfId="25483" xr:uid="{00000000-0005-0000-0000-000023000000}"/>
    <cellStyle name="Calc cel 2 2 4 7 2 3" xfId="36642" xr:uid="{00000000-0005-0000-0000-000023000000}"/>
    <cellStyle name="Calc cel 2 2 4 7 3" xfId="16954" xr:uid="{00000000-0005-0000-0000-000023000000}"/>
    <cellStyle name="Calc cel 2 2 4 7 4" xfId="14248" xr:uid="{00000000-0005-0000-0000-000023000000}"/>
    <cellStyle name="Calc cel 2 2 4 7 5" xfId="30953" xr:uid="{00000000-0005-0000-0000-000023000000}"/>
    <cellStyle name="Calc cel 2 2 4 8" xfId="3787" xr:uid="{00000000-0005-0000-0000-000023000000}"/>
    <cellStyle name="Calc cel 2 2 4 8 2" xfId="21259" xr:uid="{00000000-0005-0000-0000-000023000000}"/>
    <cellStyle name="Calc cel 2 2 4 8 3" xfId="18232" xr:uid="{00000000-0005-0000-0000-000023000000}"/>
    <cellStyle name="Calc cel 2 2 4 8 4" xfId="35124" xr:uid="{00000000-0005-0000-0000-000023000000}"/>
    <cellStyle name="Calc cel 2 2 4 9" xfId="19578" xr:uid="{00000000-0005-0000-0000-000023000000}"/>
    <cellStyle name="Calc cel 2 2 4 9 2" xfId="17382" xr:uid="{00000000-0005-0000-0000-000023000000}"/>
    <cellStyle name="Calc cel 2 2 4 9 3" xfId="35337" xr:uid="{00000000-0005-0000-0000-000023000000}"/>
    <cellStyle name="Calc cel 2 2 5" xfId="651" xr:uid="{00000000-0005-0000-0000-000023000000}"/>
    <cellStyle name="Calc cel 2 2 5 10" xfId="10964" xr:uid="{00000000-0005-0000-0000-000023000000}"/>
    <cellStyle name="Calc cel 2 2 5 11" xfId="29652" xr:uid="{00000000-0005-0000-0000-000023000000}"/>
    <cellStyle name="Calc cel 2 2 5 2" xfId="1881" xr:uid="{00000000-0005-0000-0000-000023000000}"/>
    <cellStyle name="Calc cel 2 2 5 2 2" xfId="3120" xr:uid="{00000000-0005-0000-0000-000023000000}"/>
    <cellStyle name="Calc cel 2 2 5 2 2 2" xfId="7778" xr:uid="{00000000-0005-0000-0000-000023000000}"/>
    <cellStyle name="Calc cel 2 2 5 2 2 2 2" xfId="28074" xr:uid="{00000000-0005-0000-0000-000023000000}"/>
    <cellStyle name="Calc cel 2 2 5 2 2 2 3" xfId="23484" xr:uid="{00000000-0005-0000-0000-000023000000}"/>
    <cellStyle name="Calc cel 2 2 5 2 2 2 4" xfId="38226" xr:uid="{00000000-0005-0000-0000-000023000000}"/>
    <cellStyle name="Calc cel 2 2 5 2 2 3" xfId="21044" xr:uid="{00000000-0005-0000-0000-000023000000}"/>
    <cellStyle name="Calc cel 2 2 5 2 2 4" xfId="9522" xr:uid="{00000000-0005-0000-0000-000023000000}"/>
    <cellStyle name="Calc cel 2 2 5 2 2 5" xfId="33544" xr:uid="{00000000-0005-0000-0000-000023000000}"/>
    <cellStyle name="Calc cel 2 2 5 2 3" xfId="9190" xr:uid="{00000000-0005-0000-0000-000023000000}"/>
    <cellStyle name="Calc cel 2 2 5 2 3 2" xfId="24836" xr:uid="{00000000-0005-0000-0000-000023000000}"/>
    <cellStyle name="Calc cel 2 2 5 2 3 2 2" xfId="29423" xr:uid="{00000000-0005-0000-0000-000023000000}"/>
    <cellStyle name="Calc cel 2 2 5 2 3 2 3" xfId="39528" xr:uid="{00000000-0005-0000-0000-000023000000}"/>
    <cellStyle name="Calc cel 2 2 5 2 3 3" xfId="15372" xr:uid="{00000000-0005-0000-0000-000023000000}"/>
    <cellStyle name="Calc cel 2 2 5 2 3 4" xfId="9698" xr:uid="{00000000-0005-0000-0000-000023000000}"/>
    <cellStyle name="Calc cel 2 2 5 2 3 5" xfId="34955" xr:uid="{00000000-0005-0000-0000-000023000000}"/>
    <cellStyle name="Calc cel 2 2 5 2 4" xfId="6544" xr:uid="{00000000-0005-0000-0000-000023000000}"/>
    <cellStyle name="Calc cel 2 2 5 2 4 2" xfId="26840" xr:uid="{00000000-0005-0000-0000-000023000000}"/>
    <cellStyle name="Calc cel 2 2 5 2 4 3" xfId="11209" xr:uid="{00000000-0005-0000-0000-000023000000}"/>
    <cellStyle name="Calc cel 2 2 5 2 4 4" xfId="32310" xr:uid="{00000000-0005-0000-0000-000023000000}"/>
    <cellStyle name="Calc cel 2 2 5 2 5" xfId="4969" xr:uid="{00000000-0005-0000-0000-000023000000}"/>
    <cellStyle name="Calc cel 2 2 5 2 5 2" xfId="25274" xr:uid="{00000000-0005-0000-0000-000023000000}"/>
    <cellStyle name="Calc cel 2 2 5 2 5 3" xfId="20688" xr:uid="{00000000-0005-0000-0000-000023000000}"/>
    <cellStyle name="Calc cel 2 2 5 2 5 4" xfId="36444" xr:uid="{00000000-0005-0000-0000-000023000000}"/>
    <cellStyle name="Calc cel 2 2 5 2 6" xfId="21607" xr:uid="{00000000-0005-0000-0000-000023000000}"/>
    <cellStyle name="Calc cel 2 2 5 2 7" xfId="11472" xr:uid="{00000000-0005-0000-0000-000023000000}"/>
    <cellStyle name="Calc cel 2 2 5 2 8" xfId="30789" xr:uid="{00000000-0005-0000-0000-000023000000}"/>
    <cellStyle name="Calc cel 2 2 5 3" xfId="1238" xr:uid="{00000000-0005-0000-0000-000023000000}"/>
    <cellStyle name="Calc cel 2 2 5 3 2" xfId="2479" xr:uid="{00000000-0005-0000-0000-000023000000}"/>
    <cellStyle name="Calc cel 2 2 5 3 2 2" xfId="7137" xr:uid="{00000000-0005-0000-0000-000023000000}"/>
    <cellStyle name="Calc cel 2 2 5 3 2 2 2" xfId="27433" xr:uid="{00000000-0005-0000-0000-000023000000}"/>
    <cellStyle name="Calc cel 2 2 5 3 2 2 3" xfId="22843" xr:uid="{00000000-0005-0000-0000-000023000000}"/>
    <cellStyle name="Calc cel 2 2 5 3 2 2 4" xfId="37625" xr:uid="{00000000-0005-0000-0000-000023000000}"/>
    <cellStyle name="Calc cel 2 2 5 3 2 3" xfId="21631" xr:uid="{00000000-0005-0000-0000-000023000000}"/>
    <cellStyle name="Calc cel 2 2 5 3 2 4" xfId="12771" xr:uid="{00000000-0005-0000-0000-000023000000}"/>
    <cellStyle name="Calc cel 2 2 5 3 2 5" xfId="32903" xr:uid="{00000000-0005-0000-0000-000023000000}"/>
    <cellStyle name="Calc cel 2 2 5 3 3" xfId="8557" xr:uid="{00000000-0005-0000-0000-000023000000}"/>
    <cellStyle name="Calc cel 2 2 5 3 3 2" xfId="24240" xr:uid="{00000000-0005-0000-0000-000023000000}"/>
    <cellStyle name="Calc cel 2 2 5 3 3 2 2" xfId="28829" xr:uid="{00000000-0005-0000-0000-000023000000}"/>
    <cellStyle name="Calc cel 2 2 5 3 3 2 3" xfId="38934" xr:uid="{00000000-0005-0000-0000-000023000000}"/>
    <cellStyle name="Calc cel 2 2 5 3 3 3" xfId="16578" xr:uid="{00000000-0005-0000-0000-000023000000}"/>
    <cellStyle name="Calc cel 2 2 5 3 3 4" xfId="13335" xr:uid="{00000000-0005-0000-0000-000023000000}"/>
    <cellStyle name="Calc cel 2 2 5 3 3 5" xfId="34322" xr:uid="{00000000-0005-0000-0000-000023000000}"/>
    <cellStyle name="Calc cel 2 2 5 3 4" xfId="5967" xr:uid="{00000000-0005-0000-0000-000023000000}"/>
    <cellStyle name="Calc cel 2 2 5 3 4 2" xfId="26263" xr:uid="{00000000-0005-0000-0000-000023000000}"/>
    <cellStyle name="Calc cel 2 2 5 3 4 3" xfId="13750" xr:uid="{00000000-0005-0000-0000-000023000000}"/>
    <cellStyle name="Calc cel 2 2 5 3 4 4" xfId="31733" xr:uid="{00000000-0005-0000-0000-000023000000}"/>
    <cellStyle name="Calc cel 2 2 5 3 5" xfId="4334" xr:uid="{00000000-0005-0000-0000-000023000000}"/>
    <cellStyle name="Calc cel 2 2 5 3 5 2" xfId="22179" xr:uid="{00000000-0005-0000-0000-000023000000}"/>
    <cellStyle name="Calc cel 2 2 5 3 5 3" xfId="20095" xr:uid="{00000000-0005-0000-0000-000023000000}"/>
    <cellStyle name="Calc cel 2 2 5 3 5 4" xfId="35853" xr:uid="{00000000-0005-0000-0000-000023000000}"/>
    <cellStyle name="Calc cel 2 2 5 3 6" xfId="18048" xr:uid="{00000000-0005-0000-0000-000023000000}"/>
    <cellStyle name="Calc cel 2 2 5 3 7" xfId="13845" xr:uid="{00000000-0005-0000-0000-000023000000}"/>
    <cellStyle name="Calc cel 2 2 5 3 8" xfId="30156" xr:uid="{00000000-0005-0000-0000-000023000000}"/>
    <cellStyle name="Calc cel 2 2 5 4" xfId="955" xr:uid="{00000000-0005-0000-0000-000023000000}"/>
    <cellStyle name="Calc cel 2 2 5 4 2" xfId="3393" xr:uid="{00000000-0005-0000-0000-000023000000}"/>
    <cellStyle name="Calc cel 2 2 5 4 2 2" xfId="8281" xr:uid="{00000000-0005-0000-0000-000023000000}"/>
    <cellStyle name="Calc cel 2 2 5 4 2 2 2" xfId="28568" xr:uid="{00000000-0005-0000-0000-000023000000}"/>
    <cellStyle name="Calc cel 2 2 5 4 2 2 3" xfId="23979" xr:uid="{00000000-0005-0000-0000-000023000000}"/>
    <cellStyle name="Calc cel 2 2 5 4 2 2 4" xfId="38673" xr:uid="{00000000-0005-0000-0000-000023000000}"/>
    <cellStyle name="Calc cel 2 2 5 4 2 3" xfId="18600" xr:uid="{00000000-0005-0000-0000-000023000000}"/>
    <cellStyle name="Calc cel 2 2 5 4 2 4" xfId="14705" xr:uid="{00000000-0005-0000-0000-000023000000}"/>
    <cellStyle name="Calc cel 2 2 5 4 2 5" xfId="34046" xr:uid="{00000000-0005-0000-0000-000023000000}"/>
    <cellStyle name="Calc cel 2 2 5 4 3" xfId="5701" xr:uid="{00000000-0005-0000-0000-000023000000}"/>
    <cellStyle name="Calc cel 2 2 5 4 3 2" xfId="25997" xr:uid="{00000000-0005-0000-0000-000023000000}"/>
    <cellStyle name="Calc cel 2 2 5 4 3 3" xfId="9599" xr:uid="{00000000-0005-0000-0000-000023000000}"/>
    <cellStyle name="Calc cel 2 2 5 4 3 4" xfId="31467" xr:uid="{00000000-0005-0000-0000-000023000000}"/>
    <cellStyle name="Calc cel 2 2 5 4 4" xfId="4056" xr:uid="{00000000-0005-0000-0000-000023000000}"/>
    <cellStyle name="Calc cel 2 2 5 4 4 2" xfId="22012" xr:uid="{00000000-0005-0000-0000-000023000000}"/>
    <cellStyle name="Calc cel 2 2 5 4 4 3" xfId="19838" xr:uid="{00000000-0005-0000-0000-000023000000}"/>
    <cellStyle name="Calc cel 2 2 5 4 4 4" xfId="35596" xr:uid="{00000000-0005-0000-0000-000023000000}"/>
    <cellStyle name="Calc cel 2 2 5 4 5" xfId="15245" xr:uid="{00000000-0005-0000-0000-000023000000}"/>
    <cellStyle name="Calc cel 2 2 5 4 6" xfId="13268" xr:uid="{00000000-0005-0000-0000-000023000000}"/>
    <cellStyle name="Calc cel 2 2 5 4 7" xfId="29880" xr:uid="{00000000-0005-0000-0000-000023000000}"/>
    <cellStyle name="Calc cel 2 2 5 5" xfId="2198" xr:uid="{00000000-0005-0000-0000-000023000000}"/>
    <cellStyle name="Calc cel 2 2 5 5 2" xfId="6856" xr:uid="{00000000-0005-0000-0000-000023000000}"/>
    <cellStyle name="Calc cel 2 2 5 5 2 2" xfId="27152" xr:uid="{00000000-0005-0000-0000-000023000000}"/>
    <cellStyle name="Calc cel 2 2 5 5 2 3" xfId="22562" xr:uid="{00000000-0005-0000-0000-000023000000}"/>
    <cellStyle name="Calc cel 2 2 5 5 2 4" xfId="37347" xr:uid="{00000000-0005-0000-0000-000023000000}"/>
    <cellStyle name="Calc cel 2 2 5 5 3" xfId="18137" xr:uid="{00000000-0005-0000-0000-000023000000}"/>
    <cellStyle name="Calc cel 2 2 5 5 4" xfId="11320" xr:uid="{00000000-0005-0000-0000-000023000000}"/>
    <cellStyle name="Calc cel 2 2 5 5 5" xfId="32622" xr:uid="{00000000-0005-0000-0000-000023000000}"/>
    <cellStyle name="Calc cel 2 2 5 6" xfId="8053" xr:uid="{00000000-0005-0000-0000-000023000000}"/>
    <cellStyle name="Calc cel 2 2 5 6 2" xfId="23755" xr:uid="{00000000-0005-0000-0000-000023000000}"/>
    <cellStyle name="Calc cel 2 2 5 6 2 2" xfId="28344" xr:uid="{00000000-0005-0000-0000-000023000000}"/>
    <cellStyle name="Calc cel 2 2 5 6 2 3" xfId="38449" xr:uid="{00000000-0005-0000-0000-000023000000}"/>
    <cellStyle name="Calc cel 2 2 5 6 3" xfId="22036" xr:uid="{00000000-0005-0000-0000-000023000000}"/>
    <cellStyle name="Calc cel 2 2 5 6 4" xfId="14561" xr:uid="{00000000-0005-0000-0000-000023000000}"/>
    <cellStyle name="Calc cel 2 2 5 6 5" xfId="33818" xr:uid="{00000000-0005-0000-0000-000023000000}"/>
    <cellStyle name="Calc cel 2 2 5 7" xfId="3828" xr:uid="{00000000-0005-0000-0000-000023000000}"/>
    <cellStyle name="Calc cel 2 2 5 7 2" xfId="18294" xr:uid="{00000000-0005-0000-0000-000023000000}"/>
    <cellStyle name="Calc cel 2 2 5 7 3" xfId="18241" xr:uid="{00000000-0005-0000-0000-000023000000}"/>
    <cellStyle name="Calc cel 2 2 5 7 4" xfId="35133" xr:uid="{00000000-0005-0000-0000-000023000000}"/>
    <cellStyle name="Calc cel 2 2 5 8" xfId="19617" xr:uid="{00000000-0005-0000-0000-000023000000}"/>
    <cellStyle name="Calc cel 2 2 5 8 2" xfId="16659" xr:uid="{00000000-0005-0000-0000-000023000000}"/>
    <cellStyle name="Calc cel 2 2 5 8 3" xfId="35375" xr:uid="{00000000-0005-0000-0000-000023000000}"/>
    <cellStyle name="Calc cel 2 2 5 9" xfId="15285" xr:uid="{00000000-0005-0000-0000-000023000000}"/>
    <cellStyle name="Calc cel 2 2 6" xfId="714" xr:uid="{00000000-0005-0000-0000-000023000000}"/>
    <cellStyle name="Calc cel 2 2 6 10" xfId="13299" xr:uid="{00000000-0005-0000-0000-000023000000}"/>
    <cellStyle name="Calc cel 2 2 6 11" xfId="29943" xr:uid="{00000000-0005-0000-0000-000023000000}"/>
    <cellStyle name="Calc cel 2 2 6 2" xfId="1944" xr:uid="{00000000-0005-0000-0000-000023000000}"/>
    <cellStyle name="Calc cel 2 2 6 2 2" xfId="3183" xr:uid="{00000000-0005-0000-0000-000023000000}"/>
    <cellStyle name="Calc cel 2 2 6 2 2 2" xfId="7841" xr:uid="{00000000-0005-0000-0000-000023000000}"/>
    <cellStyle name="Calc cel 2 2 6 2 2 2 2" xfId="28137" xr:uid="{00000000-0005-0000-0000-000023000000}"/>
    <cellStyle name="Calc cel 2 2 6 2 2 2 3" xfId="23547" xr:uid="{00000000-0005-0000-0000-000023000000}"/>
    <cellStyle name="Calc cel 2 2 6 2 2 2 4" xfId="38289" xr:uid="{00000000-0005-0000-0000-000023000000}"/>
    <cellStyle name="Calc cel 2 2 6 2 2 3" xfId="17573" xr:uid="{00000000-0005-0000-0000-000023000000}"/>
    <cellStyle name="Calc cel 2 2 6 2 2 4" xfId="10273" xr:uid="{00000000-0005-0000-0000-000023000000}"/>
    <cellStyle name="Calc cel 2 2 6 2 2 5" xfId="33607" xr:uid="{00000000-0005-0000-0000-000023000000}"/>
    <cellStyle name="Calc cel 2 2 6 2 3" xfId="9253" xr:uid="{00000000-0005-0000-0000-000023000000}"/>
    <cellStyle name="Calc cel 2 2 6 2 3 2" xfId="24895" xr:uid="{00000000-0005-0000-0000-000023000000}"/>
    <cellStyle name="Calc cel 2 2 6 2 3 2 2" xfId="29482" xr:uid="{00000000-0005-0000-0000-000023000000}"/>
    <cellStyle name="Calc cel 2 2 6 2 3 2 3" xfId="39587" xr:uid="{00000000-0005-0000-0000-000023000000}"/>
    <cellStyle name="Calc cel 2 2 6 2 3 3" xfId="18631" xr:uid="{00000000-0005-0000-0000-000023000000}"/>
    <cellStyle name="Calc cel 2 2 6 2 3 4" xfId="10985" xr:uid="{00000000-0005-0000-0000-000023000000}"/>
    <cellStyle name="Calc cel 2 2 6 2 3 5" xfId="35018" xr:uid="{00000000-0005-0000-0000-000023000000}"/>
    <cellStyle name="Calc cel 2 2 6 2 4" xfId="6603" xr:uid="{00000000-0005-0000-0000-000023000000}"/>
    <cellStyle name="Calc cel 2 2 6 2 4 2" xfId="26899" xr:uid="{00000000-0005-0000-0000-000023000000}"/>
    <cellStyle name="Calc cel 2 2 6 2 4 3" xfId="9519" xr:uid="{00000000-0005-0000-0000-000023000000}"/>
    <cellStyle name="Calc cel 2 2 6 2 4 4" xfId="32369" xr:uid="{00000000-0005-0000-0000-000023000000}"/>
    <cellStyle name="Calc cel 2 2 6 2 5" xfId="5032" xr:uid="{00000000-0005-0000-0000-000023000000}"/>
    <cellStyle name="Calc cel 2 2 6 2 5 2" xfId="25333" xr:uid="{00000000-0005-0000-0000-000023000000}"/>
    <cellStyle name="Calc cel 2 2 6 2 5 3" xfId="20747" xr:uid="{00000000-0005-0000-0000-000023000000}"/>
    <cellStyle name="Calc cel 2 2 6 2 5 4" xfId="36503" xr:uid="{00000000-0005-0000-0000-000023000000}"/>
    <cellStyle name="Calc cel 2 2 6 2 6" xfId="15039" xr:uid="{00000000-0005-0000-0000-000023000000}"/>
    <cellStyle name="Calc cel 2 2 6 2 7" xfId="11519" xr:uid="{00000000-0005-0000-0000-000023000000}"/>
    <cellStyle name="Calc cel 2 2 6 2 8" xfId="30852" xr:uid="{00000000-0005-0000-0000-000023000000}"/>
    <cellStyle name="Calc cel 2 2 6 3" xfId="1626" xr:uid="{00000000-0005-0000-0000-000023000000}"/>
    <cellStyle name="Calc cel 2 2 6 3 2" xfId="2866" xr:uid="{00000000-0005-0000-0000-000023000000}"/>
    <cellStyle name="Calc cel 2 2 6 3 2 2" xfId="7524" xr:uid="{00000000-0005-0000-0000-000023000000}"/>
    <cellStyle name="Calc cel 2 2 6 3 2 2 2" xfId="27820" xr:uid="{00000000-0005-0000-0000-000023000000}"/>
    <cellStyle name="Calc cel 2 2 6 3 2 2 3" xfId="23230" xr:uid="{00000000-0005-0000-0000-000023000000}"/>
    <cellStyle name="Calc cel 2 2 6 3 2 2 4" xfId="37996" xr:uid="{00000000-0005-0000-0000-000023000000}"/>
    <cellStyle name="Calc cel 2 2 6 3 2 3" xfId="18133" xr:uid="{00000000-0005-0000-0000-000023000000}"/>
    <cellStyle name="Calc cel 2 2 6 3 2 4" xfId="11490" xr:uid="{00000000-0005-0000-0000-000023000000}"/>
    <cellStyle name="Calc cel 2 2 6 3 2 5" xfId="33290" xr:uid="{00000000-0005-0000-0000-000023000000}"/>
    <cellStyle name="Calc cel 2 2 6 3 3" xfId="8937" xr:uid="{00000000-0005-0000-0000-000023000000}"/>
    <cellStyle name="Calc cel 2 2 6 3 3 2" xfId="24598" xr:uid="{00000000-0005-0000-0000-000023000000}"/>
    <cellStyle name="Calc cel 2 2 6 3 3 2 2" xfId="29186" xr:uid="{00000000-0005-0000-0000-000023000000}"/>
    <cellStyle name="Calc cel 2 2 6 3 3 2 3" xfId="39291" xr:uid="{00000000-0005-0000-0000-000023000000}"/>
    <cellStyle name="Calc cel 2 2 6 3 3 3" xfId="17639" xr:uid="{00000000-0005-0000-0000-000023000000}"/>
    <cellStyle name="Calc cel 2 2 6 3 3 4" xfId="14472" xr:uid="{00000000-0005-0000-0000-000023000000}"/>
    <cellStyle name="Calc cel 2 2 6 3 3 5" xfId="34702" xr:uid="{00000000-0005-0000-0000-000023000000}"/>
    <cellStyle name="Calc cel 2 2 6 3 4" xfId="6319" xr:uid="{00000000-0005-0000-0000-000023000000}"/>
    <cellStyle name="Calc cel 2 2 6 3 4 2" xfId="26615" xr:uid="{00000000-0005-0000-0000-000023000000}"/>
    <cellStyle name="Calc cel 2 2 6 3 4 3" xfId="10045" xr:uid="{00000000-0005-0000-0000-000023000000}"/>
    <cellStyle name="Calc cel 2 2 6 3 4 4" xfId="32085" xr:uid="{00000000-0005-0000-0000-000023000000}"/>
    <cellStyle name="Calc cel 2 2 6 3 5" xfId="4715" xr:uid="{00000000-0005-0000-0000-000023000000}"/>
    <cellStyle name="Calc cel 2 2 6 3 5 2" xfId="25037" xr:uid="{00000000-0005-0000-0000-000023000000}"/>
    <cellStyle name="Calc cel 2 2 6 3 5 3" xfId="20449" xr:uid="{00000000-0005-0000-0000-000023000000}"/>
    <cellStyle name="Calc cel 2 2 6 3 5 4" xfId="36207" xr:uid="{00000000-0005-0000-0000-000023000000}"/>
    <cellStyle name="Calc cel 2 2 6 3 6" xfId="19353" xr:uid="{00000000-0005-0000-0000-000023000000}"/>
    <cellStyle name="Calc cel 2 2 6 3 7" xfId="10537" xr:uid="{00000000-0005-0000-0000-000023000000}"/>
    <cellStyle name="Calc cel 2 2 6 3 8" xfId="30536" xr:uid="{00000000-0005-0000-0000-000023000000}"/>
    <cellStyle name="Calc cel 2 2 6 4" xfId="1018" xr:uid="{00000000-0005-0000-0000-000023000000}"/>
    <cellStyle name="Calc cel 2 2 6 4 2" xfId="5763" xr:uid="{00000000-0005-0000-0000-000023000000}"/>
    <cellStyle name="Calc cel 2 2 6 4 2 2" xfId="26059" xr:uid="{00000000-0005-0000-0000-000023000000}"/>
    <cellStyle name="Calc cel 2 2 6 4 2 3" xfId="21473" xr:uid="{00000000-0005-0000-0000-000023000000}"/>
    <cellStyle name="Calc cel 2 2 6 4 2 4" xfId="36987" xr:uid="{00000000-0005-0000-0000-000023000000}"/>
    <cellStyle name="Calc cel 2 2 6 4 3" xfId="18387" xr:uid="{00000000-0005-0000-0000-000023000000}"/>
    <cellStyle name="Calc cel 2 2 6 4 4" xfId="14618" xr:uid="{00000000-0005-0000-0000-000023000000}"/>
    <cellStyle name="Calc cel 2 2 6 4 5" xfId="31529" xr:uid="{00000000-0005-0000-0000-000023000000}"/>
    <cellStyle name="Calc cel 2 2 6 5" xfId="2261" xr:uid="{00000000-0005-0000-0000-000023000000}"/>
    <cellStyle name="Calc cel 2 2 6 5 2" xfId="6919" xr:uid="{00000000-0005-0000-0000-000023000000}"/>
    <cellStyle name="Calc cel 2 2 6 5 2 2" xfId="27215" xr:uid="{00000000-0005-0000-0000-000023000000}"/>
    <cellStyle name="Calc cel 2 2 6 5 2 3" xfId="22625" xr:uid="{00000000-0005-0000-0000-000023000000}"/>
    <cellStyle name="Calc cel 2 2 6 5 2 4" xfId="37410" xr:uid="{00000000-0005-0000-0000-000023000000}"/>
    <cellStyle name="Calc cel 2 2 6 5 3" xfId="15969" xr:uid="{00000000-0005-0000-0000-000023000000}"/>
    <cellStyle name="Calc cel 2 2 6 5 4" xfId="11126" xr:uid="{00000000-0005-0000-0000-000023000000}"/>
    <cellStyle name="Calc cel 2 2 6 5 5" xfId="32685" xr:uid="{00000000-0005-0000-0000-000023000000}"/>
    <cellStyle name="Calc cel 2 2 6 6" xfId="8344" xr:uid="{00000000-0005-0000-0000-000023000000}"/>
    <cellStyle name="Calc cel 2 2 6 6 2" xfId="24041" xr:uid="{00000000-0005-0000-0000-000023000000}"/>
    <cellStyle name="Calc cel 2 2 6 6 2 2" xfId="28630" xr:uid="{00000000-0005-0000-0000-000023000000}"/>
    <cellStyle name="Calc cel 2 2 6 6 2 3" xfId="38735" xr:uid="{00000000-0005-0000-0000-000023000000}"/>
    <cellStyle name="Calc cel 2 2 6 6 3" xfId="15464" xr:uid="{00000000-0005-0000-0000-000023000000}"/>
    <cellStyle name="Calc cel 2 2 6 6 4" xfId="10701" xr:uid="{00000000-0005-0000-0000-000023000000}"/>
    <cellStyle name="Calc cel 2 2 6 6 5" xfId="34109" xr:uid="{00000000-0005-0000-0000-000023000000}"/>
    <cellStyle name="Calc cel 2 2 6 7" xfId="5467" xr:uid="{00000000-0005-0000-0000-000023000000}"/>
    <cellStyle name="Calc cel 2 2 6 7 2" xfId="21178" xr:uid="{00000000-0005-0000-0000-000023000000}"/>
    <cellStyle name="Calc cel 2 2 6 7 2 2" xfId="25763" xr:uid="{00000000-0005-0000-0000-000023000000}"/>
    <cellStyle name="Calc cel 2 2 6 7 2 3" xfId="36827" xr:uid="{00000000-0005-0000-0000-000023000000}"/>
    <cellStyle name="Calc cel 2 2 6 7 3" xfId="22284" xr:uid="{00000000-0005-0000-0000-000023000000}"/>
    <cellStyle name="Calc cel 2 2 6 7 4" xfId="12509" xr:uid="{00000000-0005-0000-0000-000023000000}"/>
    <cellStyle name="Calc cel 2 2 6 7 5" xfId="31233" xr:uid="{00000000-0005-0000-0000-000023000000}"/>
    <cellStyle name="Calc cel 2 2 6 8" xfId="4119" xr:uid="{00000000-0005-0000-0000-000023000000}"/>
    <cellStyle name="Calc cel 2 2 6 8 2" xfId="16912" xr:uid="{00000000-0005-0000-0000-000023000000}"/>
    <cellStyle name="Calc cel 2 2 6 8 3" xfId="19897" xr:uid="{00000000-0005-0000-0000-000023000000}"/>
    <cellStyle name="Calc cel 2 2 6 8 4" xfId="35655" xr:uid="{00000000-0005-0000-0000-000023000000}"/>
    <cellStyle name="Calc cel 2 2 6 9" xfId="18823" xr:uid="{00000000-0005-0000-0000-000023000000}"/>
    <cellStyle name="Calc cel 2 2 7" xfId="368" xr:uid="{00000000-0005-0000-0000-000023000000}"/>
    <cellStyle name="Calc cel 2 2 7 10" xfId="30271" xr:uid="{00000000-0005-0000-0000-000023000000}"/>
    <cellStyle name="Calc cel 2 2 7 2" xfId="1120" xr:uid="{00000000-0005-0000-0000-000023000000}"/>
    <cellStyle name="Calc cel 2 2 7 2 2" xfId="2362" xr:uid="{00000000-0005-0000-0000-000023000000}"/>
    <cellStyle name="Calc cel 2 2 7 2 2 2" xfId="7020" xr:uid="{00000000-0005-0000-0000-000023000000}"/>
    <cellStyle name="Calc cel 2 2 7 2 2 2 2" xfId="27316" xr:uid="{00000000-0005-0000-0000-000023000000}"/>
    <cellStyle name="Calc cel 2 2 7 2 2 2 3" xfId="22726" xr:uid="{00000000-0005-0000-0000-000023000000}"/>
    <cellStyle name="Calc cel 2 2 7 2 2 2 4" xfId="37511" xr:uid="{00000000-0005-0000-0000-000023000000}"/>
    <cellStyle name="Calc cel 2 2 7 2 2 3" xfId="18552" xr:uid="{00000000-0005-0000-0000-000023000000}"/>
    <cellStyle name="Calc cel 2 2 7 2 2 4" xfId="9464" xr:uid="{00000000-0005-0000-0000-000023000000}"/>
    <cellStyle name="Calc cel 2 2 7 2 2 5" xfId="32786" xr:uid="{00000000-0005-0000-0000-000023000000}"/>
    <cellStyle name="Calc cel 2 2 7 2 3" xfId="8444" xr:uid="{00000000-0005-0000-0000-000023000000}"/>
    <cellStyle name="Calc cel 2 2 7 2 3 2" xfId="24139" xr:uid="{00000000-0005-0000-0000-000023000000}"/>
    <cellStyle name="Calc cel 2 2 7 2 3 2 2" xfId="28728" xr:uid="{00000000-0005-0000-0000-000023000000}"/>
    <cellStyle name="Calc cel 2 2 7 2 3 2 3" xfId="38833" xr:uid="{00000000-0005-0000-0000-000023000000}"/>
    <cellStyle name="Calc cel 2 2 7 2 3 3" xfId="16123" xr:uid="{00000000-0005-0000-0000-000023000000}"/>
    <cellStyle name="Calc cel 2 2 7 2 3 4" xfId="10565" xr:uid="{00000000-0005-0000-0000-000023000000}"/>
    <cellStyle name="Calc cel 2 2 7 2 3 5" xfId="34209" xr:uid="{00000000-0005-0000-0000-000023000000}"/>
    <cellStyle name="Calc cel 2 2 7 2 4" xfId="5862" xr:uid="{00000000-0005-0000-0000-000023000000}"/>
    <cellStyle name="Calc cel 2 2 7 2 4 2" xfId="26158" xr:uid="{00000000-0005-0000-0000-000023000000}"/>
    <cellStyle name="Calc cel 2 2 7 2 4 3" xfId="9970" xr:uid="{00000000-0005-0000-0000-000023000000}"/>
    <cellStyle name="Calc cel 2 2 7 2 4 4" xfId="31628" xr:uid="{00000000-0005-0000-0000-000023000000}"/>
    <cellStyle name="Calc cel 2 2 7 2 5" xfId="4220" xr:uid="{00000000-0005-0000-0000-000023000000}"/>
    <cellStyle name="Calc cel 2 2 7 2 5 2" xfId="19273" xr:uid="{00000000-0005-0000-0000-000023000000}"/>
    <cellStyle name="Calc cel 2 2 7 2 5 3" xfId="19994" xr:uid="{00000000-0005-0000-0000-000023000000}"/>
    <cellStyle name="Calc cel 2 2 7 2 5 4" xfId="35752" xr:uid="{00000000-0005-0000-0000-000023000000}"/>
    <cellStyle name="Calc cel 2 2 7 2 6" xfId="14804" xr:uid="{00000000-0005-0000-0000-000023000000}"/>
    <cellStyle name="Calc cel 2 2 7 2 7" xfId="11957" xr:uid="{00000000-0005-0000-0000-000023000000}"/>
    <cellStyle name="Calc cel 2 2 7 2 8" xfId="30043" xr:uid="{00000000-0005-0000-0000-000023000000}"/>
    <cellStyle name="Calc cel 2 2 7 3" xfId="1353" xr:uid="{00000000-0005-0000-0000-000023000000}"/>
    <cellStyle name="Calc cel 2 2 7 3 2" xfId="6074" xr:uid="{00000000-0005-0000-0000-000023000000}"/>
    <cellStyle name="Calc cel 2 2 7 3 2 2" xfId="26370" xr:uid="{00000000-0005-0000-0000-000023000000}"/>
    <cellStyle name="Calc cel 2 2 7 3 2 3" xfId="21784" xr:uid="{00000000-0005-0000-0000-000023000000}"/>
    <cellStyle name="Calc cel 2 2 7 3 2 4" xfId="37055" xr:uid="{00000000-0005-0000-0000-000023000000}"/>
    <cellStyle name="Calc cel 2 2 7 3 3" xfId="16663" xr:uid="{00000000-0005-0000-0000-000023000000}"/>
    <cellStyle name="Calc cel 2 2 7 3 4" xfId="14438" xr:uid="{00000000-0005-0000-0000-000023000000}"/>
    <cellStyle name="Calc cel 2 2 7 3 5" xfId="31840" xr:uid="{00000000-0005-0000-0000-000023000000}"/>
    <cellStyle name="Calc cel 2 2 7 4" xfId="2594" xr:uid="{00000000-0005-0000-0000-000023000000}"/>
    <cellStyle name="Calc cel 2 2 7 4 2" xfId="7252" xr:uid="{00000000-0005-0000-0000-000023000000}"/>
    <cellStyle name="Calc cel 2 2 7 4 2 2" xfId="27548" xr:uid="{00000000-0005-0000-0000-000023000000}"/>
    <cellStyle name="Calc cel 2 2 7 4 2 3" xfId="22958" xr:uid="{00000000-0005-0000-0000-000023000000}"/>
    <cellStyle name="Calc cel 2 2 7 4 2 4" xfId="37738" xr:uid="{00000000-0005-0000-0000-000023000000}"/>
    <cellStyle name="Calc cel 2 2 7 4 3" xfId="16587" xr:uid="{00000000-0005-0000-0000-000023000000}"/>
    <cellStyle name="Calc cel 2 2 7 4 4" xfId="10203" xr:uid="{00000000-0005-0000-0000-000023000000}"/>
    <cellStyle name="Calc cel 2 2 7 4 5" xfId="33018" xr:uid="{00000000-0005-0000-0000-000023000000}"/>
    <cellStyle name="Calc cel 2 2 7 5" xfId="8672" xr:uid="{00000000-0005-0000-0000-000023000000}"/>
    <cellStyle name="Calc cel 2 2 7 5 2" xfId="24348" xr:uid="{00000000-0005-0000-0000-000023000000}"/>
    <cellStyle name="Calc cel 2 2 7 5 2 2" xfId="28937" xr:uid="{00000000-0005-0000-0000-000023000000}"/>
    <cellStyle name="Calc cel 2 2 7 5 2 3" xfId="39042" xr:uid="{00000000-0005-0000-0000-000023000000}"/>
    <cellStyle name="Calc cel 2 2 7 5 3" xfId="16639" xr:uid="{00000000-0005-0000-0000-000023000000}"/>
    <cellStyle name="Calc cel 2 2 7 5 4" xfId="10128" xr:uid="{00000000-0005-0000-0000-000023000000}"/>
    <cellStyle name="Calc cel 2 2 7 5 5" xfId="34437" xr:uid="{00000000-0005-0000-0000-000023000000}"/>
    <cellStyle name="Calc cel 2 2 7 6" xfId="5211" xr:uid="{00000000-0005-0000-0000-000023000000}"/>
    <cellStyle name="Calc cel 2 2 7 6 2" xfId="25509" xr:uid="{00000000-0005-0000-0000-000023000000}"/>
    <cellStyle name="Calc cel 2 2 7 6 3" xfId="13178" xr:uid="{00000000-0005-0000-0000-000023000000}"/>
    <cellStyle name="Calc cel 2 2 7 6 4" xfId="30978" xr:uid="{00000000-0005-0000-0000-000023000000}"/>
    <cellStyle name="Calc cel 2 2 7 7" xfId="4449" xr:uid="{00000000-0005-0000-0000-000023000000}"/>
    <cellStyle name="Calc cel 2 2 7 7 2" xfId="21538" xr:uid="{00000000-0005-0000-0000-000023000000}"/>
    <cellStyle name="Calc cel 2 2 7 7 3" xfId="20203" xr:uid="{00000000-0005-0000-0000-000023000000}"/>
    <cellStyle name="Calc cel 2 2 7 7 4" xfId="35961" xr:uid="{00000000-0005-0000-0000-000023000000}"/>
    <cellStyle name="Calc cel 2 2 7 8" xfId="17090" xr:uid="{00000000-0005-0000-0000-000023000000}"/>
    <cellStyle name="Calc cel 2 2 7 9" xfId="10036" xr:uid="{00000000-0005-0000-0000-000023000000}"/>
    <cellStyle name="Calc cel 2 2 8" xfId="1567" xr:uid="{00000000-0005-0000-0000-000023000000}"/>
    <cellStyle name="Calc cel 2 2 8 2" xfId="2807" xr:uid="{00000000-0005-0000-0000-000023000000}"/>
    <cellStyle name="Calc cel 2 2 8 2 2" xfId="7465" xr:uid="{00000000-0005-0000-0000-000023000000}"/>
    <cellStyle name="Calc cel 2 2 8 2 2 2" xfId="27761" xr:uid="{00000000-0005-0000-0000-000023000000}"/>
    <cellStyle name="Calc cel 2 2 8 2 2 3" xfId="23171" xr:uid="{00000000-0005-0000-0000-000023000000}"/>
    <cellStyle name="Calc cel 2 2 8 2 2 4" xfId="37937" xr:uid="{00000000-0005-0000-0000-000023000000}"/>
    <cellStyle name="Calc cel 2 2 8 2 3" xfId="17740" xr:uid="{00000000-0005-0000-0000-000023000000}"/>
    <cellStyle name="Calc cel 2 2 8 2 4" xfId="12476" xr:uid="{00000000-0005-0000-0000-000023000000}"/>
    <cellStyle name="Calc cel 2 2 8 2 5" xfId="33231" xr:uid="{00000000-0005-0000-0000-000023000000}"/>
    <cellStyle name="Calc cel 2 2 8 3" xfId="8878" xr:uid="{00000000-0005-0000-0000-000023000000}"/>
    <cellStyle name="Calc cel 2 2 8 3 2" xfId="24543" xr:uid="{00000000-0005-0000-0000-000023000000}"/>
    <cellStyle name="Calc cel 2 2 8 3 2 2" xfId="29131" xr:uid="{00000000-0005-0000-0000-000023000000}"/>
    <cellStyle name="Calc cel 2 2 8 3 2 3" xfId="39236" xr:uid="{00000000-0005-0000-0000-000023000000}"/>
    <cellStyle name="Calc cel 2 2 8 3 3" xfId="15590" xr:uid="{00000000-0005-0000-0000-000023000000}"/>
    <cellStyle name="Calc cel 2 2 8 3 4" xfId="11730" xr:uid="{00000000-0005-0000-0000-000023000000}"/>
    <cellStyle name="Calc cel 2 2 8 3 5" xfId="34643" xr:uid="{00000000-0005-0000-0000-000023000000}"/>
    <cellStyle name="Calc cel 2 2 8 4" xfId="6263" xr:uid="{00000000-0005-0000-0000-000023000000}"/>
    <cellStyle name="Calc cel 2 2 8 4 2" xfId="26559" xr:uid="{00000000-0005-0000-0000-000023000000}"/>
    <cellStyle name="Calc cel 2 2 8 4 3" xfId="9424" xr:uid="{00000000-0005-0000-0000-000023000000}"/>
    <cellStyle name="Calc cel 2 2 8 4 4" xfId="32029" xr:uid="{00000000-0005-0000-0000-000023000000}"/>
    <cellStyle name="Calc cel 2 2 8 5" xfId="4656" xr:uid="{00000000-0005-0000-0000-000023000000}"/>
    <cellStyle name="Calc cel 2 2 8 5 2" xfId="24982" xr:uid="{00000000-0005-0000-0000-000023000000}"/>
    <cellStyle name="Calc cel 2 2 8 5 3" xfId="20394" xr:uid="{00000000-0005-0000-0000-000023000000}"/>
    <cellStyle name="Calc cel 2 2 8 5 4" xfId="36152" xr:uid="{00000000-0005-0000-0000-000023000000}"/>
    <cellStyle name="Calc cel 2 2 8 6" xfId="17196" xr:uid="{00000000-0005-0000-0000-000023000000}"/>
    <cellStyle name="Calc cel 2 2 8 7" xfId="14272" xr:uid="{00000000-0005-0000-0000-000023000000}"/>
    <cellStyle name="Calc cel 2 2 8 8" xfId="30477" xr:uid="{00000000-0005-0000-0000-000023000000}"/>
    <cellStyle name="Calc cel 2 2 9" xfId="347" xr:uid="{00000000-0005-0000-0000-000023000000}"/>
    <cellStyle name="Calc cel 2 2 9 2" xfId="3316" xr:uid="{00000000-0005-0000-0000-000023000000}"/>
    <cellStyle name="Calc cel 2 2 9 2 2" xfId="8164" xr:uid="{00000000-0005-0000-0000-000023000000}"/>
    <cellStyle name="Calc cel 2 2 9 2 2 2" xfId="28453" xr:uid="{00000000-0005-0000-0000-000023000000}"/>
    <cellStyle name="Calc cel 2 2 9 2 2 3" xfId="23864" xr:uid="{00000000-0005-0000-0000-000023000000}"/>
    <cellStyle name="Calc cel 2 2 9 2 2 4" xfId="38558" xr:uid="{00000000-0005-0000-0000-000023000000}"/>
    <cellStyle name="Calc cel 2 2 9 2 3" xfId="15932" xr:uid="{00000000-0005-0000-0000-000023000000}"/>
    <cellStyle name="Calc cel 2 2 9 2 4" xfId="12699" xr:uid="{00000000-0005-0000-0000-000023000000}"/>
    <cellStyle name="Calc cel 2 2 9 2 5" xfId="33929" xr:uid="{00000000-0005-0000-0000-000023000000}"/>
    <cellStyle name="Calc cel 2 2 9 3" xfId="5202" xr:uid="{00000000-0005-0000-0000-000023000000}"/>
    <cellStyle name="Calc cel 2 2 9 3 2" xfId="25500" xr:uid="{00000000-0005-0000-0000-000023000000}"/>
    <cellStyle name="Calc cel 2 2 9 3 3" xfId="10743" xr:uid="{00000000-0005-0000-0000-000023000000}"/>
    <cellStyle name="Calc cel 2 2 9 3 4" xfId="30969" xr:uid="{00000000-0005-0000-0000-000023000000}"/>
    <cellStyle name="Calc cel 2 2 9 4" xfId="3939" xr:uid="{00000000-0005-0000-0000-000023000000}"/>
    <cellStyle name="Calc cel 2 2 9 4 2" xfId="17458" xr:uid="{00000000-0005-0000-0000-000023000000}"/>
    <cellStyle name="Calc cel 2 2 9 4 3" xfId="19725" xr:uid="{00000000-0005-0000-0000-000023000000}"/>
    <cellStyle name="Calc cel 2 2 9 4 4" xfId="35483" xr:uid="{00000000-0005-0000-0000-000023000000}"/>
    <cellStyle name="Calc cel 2 2 9 5" xfId="17491" xr:uid="{00000000-0005-0000-0000-000023000000}"/>
    <cellStyle name="Calc cel 2 2 9 6" xfId="14162" xr:uid="{00000000-0005-0000-0000-000023000000}"/>
    <cellStyle name="Calc cel 2 2 9 7" xfId="29763" xr:uid="{00000000-0005-0000-0000-000023000000}"/>
    <cellStyle name="Calc cel 2 3" xfId="352" xr:uid="{00000000-0005-0000-0000-000022000000}"/>
    <cellStyle name="Calc cel 2 3 10" xfId="5106" xr:uid="{00000000-0005-0000-0000-000022000000}"/>
    <cellStyle name="Calc cel 2 3 10 2" xfId="20819" xr:uid="{00000000-0005-0000-0000-000022000000}"/>
    <cellStyle name="Calc cel 2 3 10 2 2" xfId="36575" xr:uid="{00000000-0005-0000-0000-000022000000}"/>
    <cellStyle name="Calc cel 2 3 10 3" xfId="25405" xr:uid="{00000000-0005-0000-0000-000022000000}"/>
    <cellStyle name="Calc cel 2 3 11" xfId="19421" xr:uid="{00000000-0005-0000-0000-000022000000}"/>
    <cellStyle name="Calc cel 2 3 11 2" xfId="15248" xr:uid="{00000000-0005-0000-0000-000022000000}"/>
    <cellStyle name="Calc cel 2 3 11 3" xfId="35181" xr:uid="{00000000-0005-0000-0000-000022000000}"/>
    <cellStyle name="Calc cel 2 3 2" xfId="487" xr:uid="{00000000-0005-0000-0000-000022000000}"/>
    <cellStyle name="Calc cel 2 3 2 10" xfId="2132" xr:uid="{00000000-0005-0000-0000-000022000000}"/>
    <cellStyle name="Calc cel 2 3 2 10 2" xfId="6790" xr:uid="{00000000-0005-0000-0000-000022000000}"/>
    <cellStyle name="Calc cel 2 3 2 10 2 2" xfId="27086" xr:uid="{00000000-0005-0000-0000-000022000000}"/>
    <cellStyle name="Calc cel 2 3 2 10 2 3" xfId="22496" xr:uid="{00000000-0005-0000-0000-000022000000}"/>
    <cellStyle name="Calc cel 2 3 2 10 2 4" xfId="37281" xr:uid="{00000000-0005-0000-0000-000022000000}"/>
    <cellStyle name="Calc cel 2 3 2 10 3" xfId="16877" xr:uid="{00000000-0005-0000-0000-000022000000}"/>
    <cellStyle name="Calc cel 2 3 2 10 4" xfId="10072" xr:uid="{00000000-0005-0000-0000-000022000000}"/>
    <cellStyle name="Calc cel 2 3 2 10 5" xfId="32556" xr:uid="{00000000-0005-0000-0000-000022000000}"/>
    <cellStyle name="Calc cel 2 3 2 11" xfId="5280" xr:uid="{00000000-0005-0000-0000-000022000000}"/>
    <cellStyle name="Calc cel 2 3 2 11 2" xfId="20991" xr:uid="{00000000-0005-0000-0000-000022000000}"/>
    <cellStyle name="Calc cel 2 3 2 11 2 2" xfId="25576" xr:uid="{00000000-0005-0000-0000-000022000000}"/>
    <cellStyle name="Calc cel 2 3 2 11 2 3" xfId="36706" xr:uid="{00000000-0005-0000-0000-000022000000}"/>
    <cellStyle name="Calc cel 2 3 2 11 3" xfId="20912" xr:uid="{00000000-0005-0000-0000-000022000000}"/>
    <cellStyle name="Calc cel 2 3 2 11 4" xfId="13752" xr:uid="{00000000-0005-0000-0000-000022000000}"/>
    <cellStyle name="Calc cel 2 3 2 11 5" xfId="31046" xr:uid="{00000000-0005-0000-0000-000022000000}"/>
    <cellStyle name="Calc cel 2 3 2 12" xfId="8036" xr:uid="{00000000-0005-0000-0000-000022000000}"/>
    <cellStyle name="Calc cel 2 3 2 12 2" xfId="28327" xr:uid="{00000000-0005-0000-0000-000022000000}"/>
    <cellStyle name="Calc cel 2 3 2 12 3" xfId="11621" xr:uid="{00000000-0005-0000-0000-000022000000}"/>
    <cellStyle name="Calc cel 2 3 2 12 4" xfId="33801" xr:uid="{00000000-0005-0000-0000-000022000000}"/>
    <cellStyle name="Calc cel 2 3 2 13" xfId="3807" xr:uid="{00000000-0005-0000-0000-000022000000}"/>
    <cellStyle name="Calc cel 2 3 2 13 2" xfId="21545" xr:uid="{00000000-0005-0000-0000-000022000000}"/>
    <cellStyle name="Calc cel 2 3 2 13 3" xfId="19597" xr:uid="{00000000-0005-0000-0000-000022000000}"/>
    <cellStyle name="Calc cel 2 3 2 13 4" xfId="35355" xr:uid="{00000000-0005-0000-0000-000022000000}"/>
    <cellStyle name="Calc cel 2 3 2 14" xfId="18145" xr:uid="{00000000-0005-0000-0000-000022000000}"/>
    <cellStyle name="Calc cel 2 3 2 15" xfId="14308" xr:uid="{00000000-0005-0000-0000-000022000000}"/>
    <cellStyle name="Calc cel 2 3 2 16" xfId="29632" xr:uid="{00000000-0005-0000-0000-000022000000}"/>
    <cellStyle name="Calc cel 2 3 2 2" xfId="634" xr:uid="{00000000-0005-0000-0000-000022000000}"/>
    <cellStyle name="Calc cel 2 3 2 2 10" xfId="17914" xr:uid="{00000000-0005-0000-0000-000022000000}"/>
    <cellStyle name="Calc cel 2 3 2 2 11" xfId="13130" xr:uid="{00000000-0005-0000-0000-000022000000}"/>
    <cellStyle name="Calc cel 2 3 2 2 12" xfId="29725" xr:uid="{00000000-0005-0000-0000-000022000000}"/>
    <cellStyle name="Calc cel 2 3 2 2 2" xfId="1864" xr:uid="{00000000-0005-0000-0000-000022000000}"/>
    <cellStyle name="Calc cel 2 3 2 2 2 2" xfId="3103" xr:uid="{00000000-0005-0000-0000-000022000000}"/>
    <cellStyle name="Calc cel 2 3 2 2 2 2 2" xfId="7761" xr:uid="{00000000-0005-0000-0000-000022000000}"/>
    <cellStyle name="Calc cel 2 3 2 2 2 2 2 2" xfId="28057" xr:uid="{00000000-0005-0000-0000-000022000000}"/>
    <cellStyle name="Calc cel 2 3 2 2 2 2 2 3" xfId="23467" xr:uid="{00000000-0005-0000-0000-000022000000}"/>
    <cellStyle name="Calc cel 2 3 2 2 2 2 2 4" xfId="38209" xr:uid="{00000000-0005-0000-0000-000022000000}"/>
    <cellStyle name="Calc cel 2 3 2 2 2 2 3" xfId="19235" xr:uid="{00000000-0005-0000-0000-000022000000}"/>
    <cellStyle name="Calc cel 2 3 2 2 2 2 4" xfId="9355" xr:uid="{00000000-0005-0000-0000-000022000000}"/>
    <cellStyle name="Calc cel 2 3 2 2 2 2 5" xfId="33527" xr:uid="{00000000-0005-0000-0000-000022000000}"/>
    <cellStyle name="Calc cel 2 3 2 2 2 3" xfId="9173" xr:uid="{00000000-0005-0000-0000-000022000000}"/>
    <cellStyle name="Calc cel 2 3 2 2 2 3 2" xfId="24820" xr:uid="{00000000-0005-0000-0000-000022000000}"/>
    <cellStyle name="Calc cel 2 3 2 2 2 3 2 2" xfId="29407" xr:uid="{00000000-0005-0000-0000-000022000000}"/>
    <cellStyle name="Calc cel 2 3 2 2 2 3 2 3" xfId="39512" xr:uid="{00000000-0005-0000-0000-000022000000}"/>
    <cellStyle name="Calc cel 2 3 2 2 2 3 3" xfId="21016" xr:uid="{00000000-0005-0000-0000-000022000000}"/>
    <cellStyle name="Calc cel 2 3 2 2 2 3 4" xfId="11273" xr:uid="{00000000-0005-0000-0000-000022000000}"/>
    <cellStyle name="Calc cel 2 3 2 2 2 3 5" xfId="34938" xr:uid="{00000000-0005-0000-0000-000022000000}"/>
    <cellStyle name="Calc cel 2 3 2 2 2 4" xfId="6528" xr:uid="{00000000-0005-0000-0000-000022000000}"/>
    <cellStyle name="Calc cel 2 3 2 2 2 4 2" xfId="26824" xr:uid="{00000000-0005-0000-0000-000022000000}"/>
    <cellStyle name="Calc cel 2 3 2 2 2 4 3" xfId="11257" xr:uid="{00000000-0005-0000-0000-000022000000}"/>
    <cellStyle name="Calc cel 2 3 2 2 2 4 4" xfId="32294" xr:uid="{00000000-0005-0000-0000-000022000000}"/>
    <cellStyle name="Calc cel 2 3 2 2 2 5" xfId="4952" xr:uid="{00000000-0005-0000-0000-000022000000}"/>
    <cellStyle name="Calc cel 2 3 2 2 2 5 2" xfId="25258" xr:uid="{00000000-0005-0000-0000-000022000000}"/>
    <cellStyle name="Calc cel 2 3 2 2 2 5 3" xfId="20672" xr:uid="{00000000-0005-0000-0000-000022000000}"/>
    <cellStyle name="Calc cel 2 3 2 2 2 5 4" xfId="36428" xr:uid="{00000000-0005-0000-0000-000022000000}"/>
    <cellStyle name="Calc cel 2 3 2 2 2 6" xfId="18794" xr:uid="{00000000-0005-0000-0000-000022000000}"/>
    <cellStyle name="Calc cel 2 3 2 2 2 7" xfId="12099" xr:uid="{00000000-0005-0000-0000-000022000000}"/>
    <cellStyle name="Calc cel 2 3 2 2 2 8" xfId="30772" xr:uid="{00000000-0005-0000-0000-000022000000}"/>
    <cellStyle name="Calc cel 2 3 2 2 3" xfId="1730" xr:uid="{00000000-0005-0000-0000-000022000000}"/>
    <cellStyle name="Calc cel 2 3 2 2 3 2" xfId="2969" xr:uid="{00000000-0005-0000-0000-000022000000}"/>
    <cellStyle name="Calc cel 2 3 2 2 3 2 2" xfId="7627" xr:uid="{00000000-0005-0000-0000-000022000000}"/>
    <cellStyle name="Calc cel 2 3 2 2 3 2 2 2" xfId="27923" xr:uid="{00000000-0005-0000-0000-000022000000}"/>
    <cellStyle name="Calc cel 2 3 2 2 3 2 2 3" xfId="23333" xr:uid="{00000000-0005-0000-0000-000022000000}"/>
    <cellStyle name="Calc cel 2 3 2 2 3 2 2 4" xfId="38099" xr:uid="{00000000-0005-0000-0000-000022000000}"/>
    <cellStyle name="Calc cel 2 3 2 2 3 2 3" xfId="17589" xr:uid="{00000000-0005-0000-0000-000022000000}"/>
    <cellStyle name="Calc cel 2 3 2 2 3 2 4" xfId="11129" xr:uid="{00000000-0005-0000-0000-000022000000}"/>
    <cellStyle name="Calc cel 2 3 2 2 3 2 5" xfId="33393" xr:uid="{00000000-0005-0000-0000-000022000000}"/>
    <cellStyle name="Calc cel 2 3 2 2 3 3" xfId="9039" xr:uid="{00000000-0005-0000-0000-000022000000}"/>
    <cellStyle name="Calc cel 2 3 2 2 3 3 2" xfId="24695" xr:uid="{00000000-0005-0000-0000-000022000000}"/>
    <cellStyle name="Calc cel 2 3 2 2 3 3 2 2" xfId="29283" xr:uid="{00000000-0005-0000-0000-000022000000}"/>
    <cellStyle name="Calc cel 2 3 2 2 3 3 2 3" xfId="39388" xr:uid="{00000000-0005-0000-0000-000022000000}"/>
    <cellStyle name="Calc cel 2 3 2 2 3 3 3" xfId="18930" xr:uid="{00000000-0005-0000-0000-000022000000}"/>
    <cellStyle name="Calc cel 2 3 2 2 3 3 4" xfId="3633" xr:uid="{00000000-0005-0000-0000-000022000000}"/>
    <cellStyle name="Calc cel 2 3 2 2 3 3 5" xfId="34804" xr:uid="{00000000-0005-0000-0000-000022000000}"/>
    <cellStyle name="Calc cel 2 3 2 2 3 4" xfId="6417" xr:uid="{00000000-0005-0000-0000-000022000000}"/>
    <cellStyle name="Calc cel 2 3 2 2 3 4 2" xfId="26713" xr:uid="{00000000-0005-0000-0000-000022000000}"/>
    <cellStyle name="Calc cel 2 3 2 2 3 4 3" xfId="13884" xr:uid="{00000000-0005-0000-0000-000022000000}"/>
    <cellStyle name="Calc cel 2 3 2 2 3 4 4" xfId="32183" xr:uid="{00000000-0005-0000-0000-000022000000}"/>
    <cellStyle name="Calc cel 2 3 2 2 3 5" xfId="4818" xr:uid="{00000000-0005-0000-0000-000022000000}"/>
    <cellStyle name="Calc cel 2 3 2 2 3 5 2" xfId="25134" xr:uid="{00000000-0005-0000-0000-000022000000}"/>
    <cellStyle name="Calc cel 2 3 2 2 3 5 3" xfId="20547" xr:uid="{00000000-0005-0000-0000-000022000000}"/>
    <cellStyle name="Calc cel 2 3 2 2 3 5 4" xfId="36304" xr:uid="{00000000-0005-0000-0000-000022000000}"/>
    <cellStyle name="Calc cel 2 3 2 2 3 6" xfId="15938" xr:uid="{00000000-0005-0000-0000-000022000000}"/>
    <cellStyle name="Calc cel 2 3 2 2 3 7" xfId="5128" xr:uid="{00000000-0005-0000-0000-000022000000}"/>
    <cellStyle name="Calc cel 2 3 2 2 3 8" xfId="30638" xr:uid="{00000000-0005-0000-0000-000022000000}"/>
    <cellStyle name="Calc cel 2 3 2 2 4" xfId="1549" xr:uid="{00000000-0005-0000-0000-000022000000}"/>
    <cellStyle name="Calc cel 2 3 2 2 4 2" xfId="2789" xr:uid="{00000000-0005-0000-0000-000022000000}"/>
    <cellStyle name="Calc cel 2 3 2 2 4 2 2" xfId="7447" xr:uid="{00000000-0005-0000-0000-000022000000}"/>
    <cellStyle name="Calc cel 2 3 2 2 4 2 2 2" xfId="27743" xr:uid="{00000000-0005-0000-0000-000022000000}"/>
    <cellStyle name="Calc cel 2 3 2 2 4 2 2 3" xfId="23153" xr:uid="{00000000-0005-0000-0000-000022000000}"/>
    <cellStyle name="Calc cel 2 3 2 2 4 2 2 4" xfId="37919" xr:uid="{00000000-0005-0000-0000-000022000000}"/>
    <cellStyle name="Calc cel 2 3 2 2 4 2 3" xfId="15785" xr:uid="{00000000-0005-0000-0000-000022000000}"/>
    <cellStyle name="Calc cel 2 3 2 2 4 2 4" xfId="12880" xr:uid="{00000000-0005-0000-0000-000022000000}"/>
    <cellStyle name="Calc cel 2 3 2 2 4 2 5" xfId="33213" xr:uid="{00000000-0005-0000-0000-000022000000}"/>
    <cellStyle name="Calc cel 2 3 2 2 4 3" xfId="8860" xr:uid="{00000000-0005-0000-0000-000022000000}"/>
    <cellStyle name="Calc cel 2 3 2 2 4 3 2" xfId="24525" xr:uid="{00000000-0005-0000-0000-000022000000}"/>
    <cellStyle name="Calc cel 2 3 2 2 4 3 2 2" xfId="29113" xr:uid="{00000000-0005-0000-0000-000022000000}"/>
    <cellStyle name="Calc cel 2 3 2 2 4 3 2 3" xfId="39218" xr:uid="{00000000-0005-0000-0000-000022000000}"/>
    <cellStyle name="Calc cel 2 3 2 2 4 3 3" xfId="15646" xr:uid="{00000000-0005-0000-0000-000022000000}"/>
    <cellStyle name="Calc cel 2 3 2 2 4 3 4" xfId="13165" xr:uid="{00000000-0005-0000-0000-000022000000}"/>
    <cellStyle name="Calc cel 2 3 2 2 4 3 5" xfId="34625" xr:uid="{00000000-0005-0000-0000-000022000000}"/>
    <cellStyle name="Calc cel 2 3 2 2 4 4" xfId="6245" xr:uid="{00000000-0005-0000-0000-000022000000}"/>
    <cellStyle name="Calc cel 2 3 2 2 4 4 2" xfId="26541" xr:uid="{00000000-0005-0000-0000-000022000000}"/>
    <cellStyle name="Calc cel 2 3 2 2 4 4 3" xfId="13161" xr:uid="{00000000-0005-0000-0000-000022000000}"/>
    <cellStyle name="Calc cel 2 3 2 2 4 4 4" xfId="32011" xr:uid="{00000000-0005-0000-0000-000022000000}"/>
    <cellStyle name="Calc cel 2 3 2 2 4 5" xfId="4638" xr:uid="{00000000-0005-0000-0000-000022000000}"/>
    <cellStyle name="Calc cel 2 3 2 2 4 5 2" xfId="14941" xr:uid="{00000000-0005-0000-0000-000022000000}"/>
    <cellStyle name="Calc cel 2 3 2 2 4 5 3" xfId="20377" xr:uid="{00000000-0005-0000-0000-000022000000}"/>
    <cellStyle name="Calc cel 2 3 2 2 4 5 4" xfId="36135" xr:uid="{00000000-0005-0000-0000-000022000000}"/>
    <cellStyle name="Calc cel 2 3 2 2 4 6" xfId="17955" xr:uid="{00000000-0005-0000-0000-000022000000}"/>
    <cellStyle name="Calc cel 2 3 2 2 4 7" xfId="13262" xr:uid="{00000000-0005-0000-0000-000022000000}"/>
    <cellStyle name="Calc cel 2 3 2 2 4 8" xfId="30459" xr:uid="{00000000-0005-0000-0000-000022000000}"/>
    <cellStyle name="Calc cel 2 3 2 2 5" xfId="938" xr:uid="{00000000-0005-0000-0000-000022000000}"/>
    <cellStyle name="Calc cel 2 3 2 2 5 2" xfId="3389" xr:uid="{00000000-0005-0000-0000-000022000000}"/>
    <cellStyle name="Calc cel 2 3 2 2 5 2 2" xfId="8264" xr:uid="{00000000-0005-0000-0000-000022000000}"/>
    <cellStyle name="Calc cel 2 3 2 2 5 2 2 2" xfId="28552" xr:uid="{00000000-0005-0000-0000-000022000000}"/>
    <cellStyle name="Calc cel 2 3 2 2 5 2 2 3" xfId="23963" xr:uid="{00000000-0005-0000-0000-000022000000}"/>
    <cellStyle name="Calc cel 2 3 2 2 5 2 2 4" xfId="38657" xr:uid="{00000000-0005-0000-0000-000022000000}"/>
    <cellStyle name="Calc cel 2 3 2 2 5 2 3" xfId="15106" xr:uid="{00000000-0005-0000-0000-000022000000}"/>
    <cellStyle name="Calc cel 2 3 2 2 5 2 4" xfId="13968" xr:uid="{00000000-0005-0000-0000-000022000000}"/>
    <cellStyle name="Calc cel 2 3 2 2 5 2 5" xfId="34029" xr:uid="{00000000-0005-0000-0000-000022000000}"/>
    <cellStyle name="Calc cel 2 3 2 2 5 3" xfId="5685" xr:uid="{00000000-0005-0000-0000-000022000000}"/>
    <cellStyle name="Calc cel 2 3 2 2 5 3 2" xfId="25981" xr:uid="{00000000-0005-0000-0000-000022000000}"/>
    <cellStyle name="Calc cel 2 3 2 2 5 3 3" xfId="13939" xr:uid="{00000000-0005-0000-0000-000022000000}"/>
    <cellStyle name="Calc cel 2 3 2 2 5 3 4" xfId="31451" xr:uid="{00000000-0005-0000-0000-000022000000}"/>
    <cellStyle name="Calc cel 2 3 2 2 5 4" xfId="4039" xr:uid="{00000000-0005-0000-0000-000022000000}"/>
    <cellStyle name="Calc cel 2 3 2 2 5 4 2" xfId="15805" xr:uid="{00000000-0005-0000-0000-000022000000}"/>
    <cellStyle name="Calc cel 2 3 2 2 5 4 3" xfId="19822" xr:uid="{00000000-0005-0000-0000-000022000000}"/>
    <cellStyle name="Calc cel 2 3 2 2 5 4 4" xfId="35580" xr:uid="{00000000-0005-0000-0000-000022000000}"/>
    <cellStyle name="Calc cel 2 3 2 2 5 5" xfId="15966" xr:uid="{00000000-0005-0000-0000-000022000000}"/>
    <cellStyle name="Calc cel 2 3 2 2 5 6" xfId="11004" xr:uid="{00000000-0005-0000-0000-000022000000}"/>
    <cellStyle name="Calc cel 2 3 2 2 5 7" xfId="29863" xr:uid="{00000000-0005-0000-0000-000022000000}"/>
    <cellStyle name="Calc cel 2 3 2 2 6" xfId="2181" xr:uid="{00000000-0005-0000-0000-000022000000}"/>
    <cellStyle name="Calc cel 2 3 2 2 6 2" xfId="6839" xr:uid="{00000000-0005-0000-0000-000022000000}"/>
    <cellStyle name="Calc cel 2 3 2 2 6 2 2" xfId="27135" xr:uid="{00000000-0005-0000-0000-000022000000}"/>
    <cellStyle name="Calc cel 2 3 2 2 6 2 3" xfId="22545" xr:uid="{00000000-0005-0000-0000-000022000000}"/>
    <cellStyle name="Calc cel 2 3 2 2 6 2 4" xfId="37330" xr:uid="{00000000-0005-0000-0000-000022000000}"/>
    <cellStyle name="Calc cel 2 3 2 2 6 3" xfId="17277" xr:uid="{00000000-0005-0000-0000-000022000000}"/>
    <cellStyle name="Calc cel 2 3 2 2 6 4" xfId="10193" xr:uid="{00000000-0005-0000-0000-000022000000}"/>
    <cellStyle name="Calc cel 2 3 2 2 6 5" xfId="32605" xr:uid="{00000000-0005-0000-0000-000022000000}"/>
    <cellStyle name="Calc cel 2 3 2 2 7" xfId="8126" xr:uid="{00000000-0005-0000-0000-000022000000}"/>
    <cellStyle name="Calc cel 2 3 2 2 7 2" xfId="23827" xr:uid="{00000000-0005-0000-0000-000022000000}"/>
    <cellStyle name="Calc cel 2 3 2 2 7 2 2" xfId="28416" xr:uid="{00000000-0005-0000-0000-000022000000}"/>
    <cellStyle name="Calc cel 2 3 2 2 7 2 3" xfId="38521" xr:uid="{00000000-0005-0000-0000-000022000000}"/>
    <cellStyle name="Calc cel 2 3 2 2 7 3" xfId="17039" xr:uid="{00000000-0005-0000-0000-000022000000}"/>
    <cellStyle name="Calc cel 2 3 2 2 7 4" xfId="11354" xr:uid="{00000000-0005-0000-0000-000022000000}"/>
    <cellStyle name="Calc cel 2 3 2 2 7 5" xfId="33891" xr:uid="{00000000-0005-0000-0000-000022000000}"/>
    <cellStyle name="Calc cel 2 3 2 2 8" xfId="3901" xr:uid="{00000000-0005-0000-0000-000022000000}"/>
    <cellStyle name="Calc cel 2 3 2 2 8 2" xfId="18421" xr:uid="{00000000-0005-0000-0000-000022000000}"/>
    <cellStyle name="Calc cel 2 3 2 2 8 3" xfId="18292" xr:uid="{00000000-0005-0000-0000-000022000000}"/>
    <cellStyle name="Calc cel 2 3 2 2 8 4" xfId="35156" xr:uid="{00000000-0005-0000-0000-000022000000}"/>
    <cellStyle name="Calc cel 2 3 2 2 9" xfId="19689" xr:uid="{00000000-0005-0000-0000-000022000000}"/>
    <cellStyle name="Calc cel 2 3 2 2 9 2" xfId="18896" xr:uid="{00000000-0005-0000-0000-000022000000}"/>
    <cellStyle name="Calc cel 2 3 2 2 9 3" xfId="35447" xr:uid="{00000000-0005-0000-0000-000022000000}"/>
    <cellStyle name="Calc cel 2 3 2 3" xfId="698" xr:uid="{00000000-0005-0000-0000-000022000000}"/>
    <cellStyle name="Calc cel 2 3 2 3 10" xfId="10348" xr:uid="{00000000-0005-0000-0000-000022000000}"/>
    <cellStyle name="Calc cel 2 3 2 3 11" xfId="29927" xr:uid="{00000000-0005-0000-0000-000022000000}"/>
    <cellStyle name="Calc cel 2 3 2 3 2" xfId="1928" xr:uid="{00000000-0005-0000-0000-000022000000}"/>
    <cellStyle name="Calc cel 2 3 2 3 2 2" xfId="3167" xr:uid="{00000000-0005-0000-0000-000022000000}"/>
    <cellStyle name="Calc cel 2 3 2 3 2 2 2" xfId="7825" xr:uid="{00000000-0005-0000-0000-000022000000}"/>
    <cellStyle name="Calc cel 2 3 2 3 2 2 2 2" xfId="28121" xr:uid="{00000000-0005-0000-0000-000022000000}"/>
    <cellStyle name="Calc cel 2 3 2 3 2 2 2 3" xfId="23531" xr:uid="{00000000-0005-0000-0000-000022000000}"/>
    <cellStyle name="Calc cel 2 3 2 3 2 2 2 4" xfId="38273" xr:uid="{00000000-0005-0000-0000-000022000000}"/>
    <cellStyle name="Calc cel 2 3 2 3 2 2 3" xfId="15167" xr:uid="{00000000-0005-0000-0000-000022000000}"/>
    <cellStyle name="Calc cel 2 3 2 3 2 2 4" xfId="11285" xr:uid="{00000000-0005-0000-0000-000022000000}"/>
    <cellStyle name="Calc cel 2 3 2 3 2 2 5" xfId="33591" xr:uid="{00000000-0005-0000-0000-000022000000}"/>
    <cellStyle name="Calc cel 2 3 2 3 2 3" xfId="9237" xr:uid="{00000000-0005-0000-0000-000022000000}"/>
    <cellStyle name="Calc cel 2 3 2 3 2 3 2" xfId="24880" xr:uid="{00000000-0005-0000-0000-000022000000}"/>
    <cellStyle name="Calc cel 2 3 2 3 2 3 2 2" xfId="29467" xr:uid="{00000000-0005-0000-0000-000022000000}"/>
    <cellStyle name="Calc cel 2 3 2 3 2 3 2 3" xfId="39572" xr:uid="{00000000-0005-0000-0000-000022000000}"/>
    <cellStyle name="Calc cel 2 3 2 3 2 3 3" xfId="16701" xr:uid="{00000000-0005-0000-0000-000022000000}"/>
    <cellStyle name="Calc cel 2 3 2 3 2 3 4" xfId="13357" xr:uid="{00000000-0005-0000-0000-000022000000}"/>
    <cellStyle name="Calc cel 2 3 2 3 2 3 5" xfId="35002" xr:uid="{00000000-0005-0000-0000-000022000000}"/>
    <cellStyle name="Calc cel 2 3 2 3 2 4" xfId="6588" xr:uid="{00000000-0005-0000-0000-000022000000}"/>
    <cellStyle name="Calc cel 2 3 2 3 2 4 2" xfId="26884" xr:uid="{00000000-0005-0000-0000-000022000000}"/>
    <cellStyle name="Calc cel 2 3 2 3 2 4 3" xfId="10468" xr:uid="{00000000-0005-0000-0000-000022000000}"/>
    <cellStyle name="Calc cel 2 3 2 3 2 4 4" xfId="32354" xr:uid="{00000000-0005-0000-0000-000022000000}"/>
    <cellStyle name="Calc cel 2 3 2 3 2 5" xfId="5016" xr:uid="{00000000-0005-0000-0000-000022000000}"/>
    <cellStyle name="Calc cel 2 3 2 3 2 5 2" xfId="25318" xr:uid="{00000000-0005-0000-0000-000022000000}"/>
    <cellStyle name="Calc cel 2 3 2 3 2 5 3" xfId="20732" xr:uid="{00000000-0005-0000-0000-000022000000}"/>
    <cellStyle name="Calc cel 2 3 2 3 2 5 4" xfId="36488" xr:uid="{00000000-0005-0000-0000-000022000000}"/>
    <cellStyle name="Calc cel 2 3 2 3 2 6" xfId="16318" xr:uid="{00000000-0005-0000-0000-000022000000}"/>
    <cellStyle name="Calc cel 2 3 2 3 2 7" xfId="14041" xr:uid="{00000000-0005-0000-0000-000022000000}"/>
    <cellStyle name="Calc cel 2 3 2 3 2 8" xfId="30836" xr:uid="{00000000-0005-0000-0000-000022000000}"/>
    <cellStyle name="Calc cel 2 3 2 3 3" xfId="1610" xr:uid="{00000000-0005-0000-0000-000022000000}"/>
    <cellStyle name="Calc cel 2 3 2 3 3 2" xfId="2850" xr:uid="{00000000-0005-0000-0000-000022000000}"/>
    <cellStyle name="Calc cel 2 3 2 3 3 2 2" xfId="7508" xr:uid="{00000000-0005-0000-0000-000022000000}"/>
    <cellStyle name="Calc cel 2 3 2 3 3 2 2 2" xfId="27804" xr:uid="{00000000-0005-0000-0000-000022000000}"/>
    <cellStyle name="Calc cel 2 3 2 3 3 2 2 3" xfId="23214" xr:uid="{00000000-0005-0000-0000-000022000000}"/>
    <cellStyle name="Calc cel 2 3 2 3 3 2 2 4" xfId="37980" xr:uid="{00000000-0005-0000-0000-000022000000}"/>
    <cellStyle name="Calc cel 2 3 2 3 3 2 3" xfId="17647" xr:uid="{00000000-0005-0000-0000-000022000000}"/>
    <cellStyle name="Calc cel 2 3 2 3 3 2 4" xfId="13138" xr:uid="{00000000-0005-0000-0000-000022000000}"/>
    <cellStyle name="Calc cel 2 3 2 3 3 2 5" xfId="33274" xr:uid="{00000000-0005-0000-0000-000022000000}"/>
    <cellStyle name="Calc cel 2 3 2 3 3 3" xfId="8921" xr:uid="{00000000-0005-0000-0000-000022000000}"/>
    <cellStyle name="Calc cel 2 3 2 3 3 3 2" xfId="24583" xr:uid="{00000000-0005-0000-0000-000022000000}"/>
    <cellStyle name="Calc cel 2 3 2 3 3 3 2 2" xfId="29171" xr:uid="{00000000-0005-0000-0000-000022000000}"/>
    <cellStyle name="Calc cel 2 3 2 3 3 3 2 3" xfId="39276" xr:uid="{00000000-0005-0000-0000-000022000000}"/>
    <cellStyle name="Calc cel 2 3 2 3 3 3 3" xfId="18338" xr:uid="{00000000-0005-0000-0000-000022000000}"/>
    <cellStyle name="Calc cel 2 3 2 3 3 3 4" xfId="12111" xr:uid="{00000000-0005-0000-0000-000022000000}"/>
    <cellStyle name="Calc cel 2 3 2 3 3 3 5" xfId="34686" xr:uid="{00000000-0005-0000-0000-000022000000}"/>
    <cellStyle name="Calc cel 2 3 2 3 3 4" xfId="6304" xr:uid="{00000000-0005-0000-0000-000022000000}"/>
    <cellStyle name="Calc cel 2 3 2 3 3 4 2" xfId="26600" xr:uid="{00000000-0005-0000-0000-000022000000}"/>
    <cellStyle name="Calc cel 2 3 2 3 3 4 3" xfId="13019" xr:uid="{00000000-0005-0000-0000-000022000000}"/>
    <cellStyle name="Calc cel 2 3 2 3 3 4 4" xfId="32070" xr:uid="{00000000-0005-0000-0000-000022000000}"/>
    <cellStyle name="Calc cel 2 3 2 3 3 5" xfId="4699" xr:uid="{00000000-0005-0000-0000-000022000000}"/>
    <cellStyle name="Calc cel 2 3 2 3 3 5 2" xfId="25022" xr:uid="{00000000-0005-0000-0000-000022000000}"/>
    <cellStyle name="Calc cel 2 3 2 3 3 5 3" xfId="20434" xr:uid="{00000000-0005-0000-0000-000022000000}"/>
    <cellStyle name="Calc cel 2 3 2 3 3 5 4" xfId="36192" xr:uid="{00000000-0005-0000-0000-000022000000}"/>
    <cellStyle name="Calc cel 2 3 2 3 3 6" xfId="17314" xr:uid="{00000000-0005-0000-0000-000022000000}"/>
    <cellStyle name="Calc cel 2 3 2 3 3 7" xfId="12140" xr:uid="{00000000-0005-0000-0000-000022000000}"/>
    <cellStyle name="Calc cel 2 3 2 3 3 8" xfId="30520" xr:uid="{00000000-0005-0000-0000-000022000000}"/>
    <cellStyle name="Calc cel 2 3 2 3 4" xfId="1002" xr:uid="{00000000-0005-0000-0000-000022000000}"/>
    <cellStyle name="Calc cel 2 3 2 3 4 2" xfId="5747" xr:uid="{00000000-0005-0000-0000-000022000000}"/>
    <cellStyle name="Calc cel 2 3 2 3 4 2 2" xfId="26043" xr:uid="{00000000-0005-0000-0000-000022000000}"/>
    <cellStyle name="Calc cel 2 3 2 3 4 2 3" xfId="21457" xr:uid="{00000000-0005-0000-0000-000022000000}"/>
    <cellStyle name="Calc cel 2 3 2 3 4 2 4" xfId="36971" xr:uid="{00000000-0005-0000-0000-000022000000}"/>
    <cellStyle name="Calc cel 2 3 2 3 4 3" xfId="18088" xr:uid="{00000000-0005-0000-0000-000022000000}"/>
    <cellStyle name="Calc cel 2 3 2 3 4 4" xfId="13042" xr:uid="{00000000-0005-0000-0000-000022000000}"/>
    <cellStyle name="Calc cel 2 3 2 3 4 5" xfId="31513" xr:uid="{00000000-0005-0000-0000-000022000000}"/>
    <cellStyle name="Calc cel 2 3 2 3 5" xfId="2245" xr:uid="{00000000-0005-0000-0000-000022000000}"/>
    <cellStyle name="Calc cel 2 3 2 3 5 2" xfId="6903" xr:uid="{00000000-0005-0000-0000-000022000000}"/>
    <cellStyle name="Calc cel 2 3 2 3 5 2 2" xfId="27199" xr:uid="{00000000-0005-0000-0000-000022000000}"/>
    <cellStyle name="Calc cel 2 3 2 3 5 2 3" xfId="22609" xr:uid="{00000000-0005-0000-0000-000022000000}"/>
    <cellStyle name="Calc cel 2 3 2 3 5 2 4" xfId="37394" xr:uid="{00000000-0005-0000-0000-000022000000}"/>
    <cellStyle name="Calc cel 2 3 2 3 5 3" xfId="15741" xr:uid="{00000000-0005-0000-0000-000022000000}"/>
    <cellStyle name="Calc cel 2 3 2 3 5 4" xfId="11774" xr:uid="{00000000-0005-0000-0000-000022000000}"/>
    <cellStyle name="Calc cel 2 3 2 3 5 5" xfId="32669" xr:uid="{00000000-0005-0000-0000-000022000000}"/>
    <cellStyle name="Calc cel 2 3 2 3 6" xfId="8328" xr:uid="{00000000-0005-0000-0000-000022000000}"/>
    <cellStyle name="Calc cel 2 3 2 3 6 2" xfId="24025" xr:uid="{00000000-0005-0000-0000-000022000000}"/>
    <cellStyle name="Calc cel 2 3 2 3 6 2 2" xfId="28614" xr:uid="{00000000-0005-0000-0000-000022000000}"/>
    <cellStyle name="Calc cel 2 3 2 3 6 2 3" xfId="38719" xr:uid="{00000000-0005-0000-0000-000022000000}"/>
    <cellStyle name="Calc cel 2 3 2 3 6 3" xfId="16266" xr:uid="{00000000-0005-0000-0000-000022000000}"/>
    <cellStyle name="Calc cel 2 3 2 3 6 4" xfId="10948" xr:uid="{00000000-0005-0000-0000-000022000000}"/>
    <cellStyle name="Calc cel 2 3 2 3 6 5" xfId="34093" xr:uid="{00000000-0005-0000-0000-000022000000}"/>
    <cellStyle name="Calc cel 2 3 2 3 7" xfId="5452" xr:uid="{00000000-0005-0000-0000-000022000000}"/>
    <cellStyle name="Calc cel 2 3 2 3 7 2" xfId="21163" xr:uid="{00000000-0005-0000-0000-000022000000}"/>
    <cellStyle name="Calc cel 2 3 2 3 7 2 2" xfId="25748" xr:uid="{00000000-0005-0000-0000-000022000000}"/>
    <cellStyle name="Calc cel 2 3 2 3 7 2 3" xfId="36812" xr:uid="{00000000-0005-0000-0000-000022000000}"/>
    <cellStyle name="Calc cel 2 3 2 3 7 3" xfId="19077" xr:uid="{00000000-0005-0000-0000-000022000000}"/>
    <cellStyle name="Calc cel 2 3 2 3 7 4" xfId="12318" xr:uid="{00000000-0005-0000-0000-000022000000}"/>
    <cellStyle name="Calc cel 2 3 2 3 7 5" xfId="31218" xr:uid="{00000000-0005-0000-0000-000022000000}"/>
    <cellStyle name="Calc cel 2 3 2 3 8" xfId="4103" xr:uid="{00000000-0005-0000-0000-000022000000}"/>
    <cellStyle name="Calc cel 2 3 2 3 8 2" xfId="18592" xr:uid="{00000000-0005-0000-0000-000022000000}"/>
    <cellStyle name="Calc cel 2 3 2 3 8 3" xfId="19882" xr:uid="{00000000-0005-0000-0000-000022000000}"/>
    <cellStyle name="Calc cel 2 3 2 3 8 4" xfId="35640" xr:uid="{00000000-0005-0000-0000-000022000000}"/>
    <cellStyle name="Calc cel 2 3 2 3 9" xfId="14934" xr:uid="{00000000-0005-0000-0000-000022000000}"/>
    <cellStyle name="Calc cel 2 3 2 4" xfId="759" xr:uid="{00000000-0005-0000-0000-000022000000}"/>
    <cellStyle name="Calc cel 2 3 2 4 10" xfId="9432" xr:uid="{00000000-0005-0000-0000-000022000000}"/>
    <cellStyle name="Calc cel 2 3 2 4 11" xfId="29988" xr:uid="{00000000-0005-0000-0000-000022000000}"/>
    <cellStyle name="Calc cel 2 3 2 4 2" xfId="1989" xr:uid="{00000000-0005-0000-0000-000022000000}"/>
    <cellStyle name="Calc cel 2 3 2 4 2 2" xfId="3228" xr:uid="{00000000-0005-0000-0000-000022000000}"/>
    <cellStyle name="Calc cel 2 3 2 4 2 2 2" xfId="7886" xr:uid="{00000000-0005-0000-0000-000022000000}"/>
    <cellStyle name="Calc cel 2 3 2 4 2 2 2 2" xfId="28182" xr:uid="{00000000-0005-0000-0000-000022000000}"/>
    <cellStyle name="Calc cel 2 3 2 4 2 2 2 3" xfId="23592" xr:uid="{00000000-0005-0000-0000-000022000000}"/>
    <cellStyle name="Calc cel 2 3 2 4 2 2 2 4" xfId="38334" xr:uid="{00000000-0005-0000-0000-000022000000}"/>
    <cellStyle name="Calc cel 2 3 2 4 2 2 3" xfId="16753" xr:uid="{00000000-0005-0000-0000-000022000000}"/>
    <cellStyle name="Calc cel 2 3 2 4 2 2 4" xfId="10351" xr:uid="{00000000-0005-0000-0000-000022000000}"/>
    <cellStyle name="Calc cel 2 3 2 4 2 2 5" xfId="33652" xr:uid="{00000000-0005-0000-0000-000022000000}"/>
    <cellStyle name="Calc cel 2 3 2 4 2 3" xfId="9298" xr:uid="{00000000-0005-0000-0000-000022000000}"/>
    <cellStyle name="Calc cel 2 3 2 4 2 3 2" xfId="24939" xr:uid="{00000000-0005-0000-0000-000022000000}"/>
    <cellStyle name="Calc cel 2 3 2 4 2 3 2 2" xfId="29526" xr:uid="{00000000-0005-0000-0000-000022000000}"/>
    <cellStyle name="Calc cel 2 3 2 4 2 3 2 3" xfId="39631" xr:uid="{00000000-0005-0000-0000-000022000000}"/>
    <cellStyle name="Calc cel 2 3 2 4 2 3 3" xfId="16814" xr:uid="{00000000-0005-0000-0000-000022000000}"/>
    <cellStyle name="Calc cel 2 3 2 4 2 3 4" xfId="5162" xr:uid="{00000000-0005-0000-0000-000022000000}"/>
    <cellStyle name="Calc cel 2 3 2 4 2 3 5" xfId="35063" xr:uid="{00000000-0005-0000-0000-000022000000}"/>
    <cellStyle name="Calc cel 2 3 2 4 2 4" xfId="6647" xr:uid="{00000000-0005-0000-0000-000022000000}"/>
    <cellStyle name="Calc cel 2 3 2 4 2 4 2" xfId="26943" xr:uid="{00000000-0005-0000-0000-000022000000}"/>
    <cellStyle name="Calc cel 2 3 2 4 2 4 3" xfId="12163" xr:uid="{00000000-0005-0000-0000-000022000000}"/>
    <cellStyle name="Calc cel 2 3 2 4 2 4 4" xfId="32413" xr:uid="{00000000-0005-0000-0000-000022000000}"/>
    <cellStyle name="Calc cel 2 3 2 4 2 5" xfId="5077" xr:uid="{00000000-0005-0000-0000-000022000000}"/>
    <cellStyle name="Calc cel 2 3 2 4 2 5 2" xfId="25377" xr:uid="{00000000-0005-0000-0000-000022000000}"/>
    <cellStyle name="Calc cel 2 3 2 4 2 5 3" xfId="20791" xr:uid="{00000000-0005-0000-0000-000022000000}"/>
    <cellStyle name="Calc cel 2 3 2 4 2 5 4" xfId="36547" xr:uid="{00000000-0005-0000-0000-000022000000}"/>
    <cellStyle name="Calc cel 2 3 2 4 2 6" xfId="19293" xr:uid="{00000000-0005-0000-0000-000022000000}"/>
    <cellStyle name="Calc cel 2 3 2 4 2 7" xfId="13278" xr:uid="{00000000-0005-0000-0000-000022000000}"/>
    <cellStyle name="Calc cel 2 3 2 4 2 8" xfId="30897" xr:uid="{00000000-0005-0000-0000-000022000000}"/>
    <cellStyle name="Calc cel 2 3 2 4 3" xfId="1667" xr:uid="{00000000-0005-0000-0000-000022000000}"/>
    <cellStyle name="Calc cel 2 3 2 4 3 2" xfId="2906" xr:uid="{00000000-0005-0000-0000-000022000000}"/>
    <cellStyle name="Calc cel 2 3 2 4 3 2 2" xfId="7564" xr:uid="{00000000-0005-0000-0000-000022000000}"/>
    <cellStyle name="Calc cel 2 3 2 4 3 2 2 2" xfId="27860" xr:uid="{00000000-0005-0000-0000-000022000000}"/>
    <cellStyle name="Calc cel 2 3 2 4 3 2 2 3" xfId="23270" xr:uid="{00000000-0005-0000-0000-000022000000}"/>
    <cellStyle name="Calc cel 2 3 2 4 3 2 2 4" xfId="38036" xr:uid="{00000000-0005-0000-0000-000022000000}"/>
    <cellStyle name="Calc cel 2 3 2 4 3 2 3" xfId="22192" xr:uid="{00000000-0005-0000-0000-000022000000}"/>
    <cellStyle name="Calc cel 2 3 2 4 3 2 4" xfId="14078" xr:uid="{00000000-0005-0000-0000-000022000000}"/>
    <cellStyle name="Calc cel 2 3 2 4 3 2 5" xfId="33330" xr:uid="{00000000-0005-0000-0000-000022000000}"/>
    <cellStyle name="Calc cel 2 3 2 4 3 3" xfId="8976" xr:uid="{00000000-0005-0000-0000-000022000000}"/>
    <cellStyle name="Calc cel 2 3 2 4 3 3 2" xfId="24636" xr:uid="{00000000-0005-0000-0000-000022000000}"/>
    <cellStyle name="Calc cel 2 3 2 4 3 3 2 2" xfId="29224" xr:uid="{00000000-0005-0000-0000-000022000000}"/>
    <cellStyle name="Calc cel 2 3 2 4 3 3 2 3" xfId="39329" xr:uid="{00000000-0005-0000-0000-000022000000}"/>
    <cellStyle name="Calc cel 2 3 2 4 3 3 3" xfId="14911" xr:uid="{00000000-0005-0000-0000-000022000000}"/>
    <cellStyle name="Calc cel 2 3 2 4 3 3 4" xfId="11026" xr:uid="{00000000-0005-0000-0000-000022000000}"/>
    <cellStyle name="Calc cel 2 3 2 4 3 3 5" xfId="34741" xr:uid="{00000000-0005-0000-0000-000022000000}"/>
    <cellStyle name="Calc cel 2 3 2 4 3 4" xfId="6358" xr:uid="{00000000-0005-0000-0000-000022000000}"/>
    <cellStyle name="Calc cel 2 3 2 4 3 4 2" xfId="26654" xr:uid="{00000000-0005-0000-0000-000022000000}"/>
    <cellStyle name="Calc cel 2 3 2 4 3 4 3" xfId="12188" xr:uid="{00000000-0005-0000-0000-000022000000}"/>
    <cellStyle name="Calc cel 2 3 2 4 3 4 4" xfId="32124" xr:uid="{00000000-0005-0000-0000-000022000000}"/>
    <cellStyle name="Calc cel 2 3 2 4 3 5" xfId="4755" xr:uid="{00000000-0005-0000-0000-000022000000}"/>
    <cellStyle name="Calc cel 2 3 2 4 3 5 2" xfId="25075" xr:uid="{00000000-0005-0000-0000-000022000000}"/>
    <cellStyle name="Calc cel 2 3 2 4 3 5 3" xfId="20487" xr:uid="{00000000-0005-0000-0000-000022000000}"/>
    <cellStyle name="Calc cel 2 3 2 4 3 5 4" xfId="36245" xr:uid="{00000000-0005-0000-0000-000022000000}"/>
    <cellStyle name="Calc cel 2 3 2 4 3 6" xfId="21287" xr:uid="{00000000-0005-0000-0000-000022000000}"/>
    <cellStyle name="Calc cel 2 3 2 4 3 7" xfId="3514" xr:uid="{00000000-0005-0000-0000-000022000000}"/>
    <cellStyle name="Calc cel 2 3 2 4 3 8" xfId="30575" xr:uid="{00000000-0005-0000-0000-000022000000}"/>
    <cellStyle name="Calc cel 2 3 2 4 4" xfId="1063" xr:uid="{00000000-0005-0000-0000-000022000000}"/>
    <cellStyle name="Calc cel 2 3 2 4 4 2" xfId="5808" xr:uid="{00000000-0005-0000-0000-000022000000}"/>
    <cellStyle name="Calc cel 2 3 2 4 4 2 2" xfId="26104" xr:uid="{00000000-0005-0000-0000-000022000000}"/>
    <cellStyle name="Calc cel 2 3 2 4 4 2 3" xfId="21518" xr:uid="{00000000-0005-0000-0000-000022000000}"/>
    <cellStyle name="Calc cel 2 3 2 4 4 2 4" xfId="37032" xr:uid="{00000000-0005-0000-0000-000022000000}"/>
    <cellStyle name="Calc cel 2 3 2 4 4 3" xfId="14999" xr:uid="{00000000-0005-0000-0000-000022000000}"/>
    <cellStyle name="Calc cel 2 3 2 4 4 4" xfId="12900" xr:uid="{00000000-0005-0000-0000-000022000000}"/>
    <cellStyle name="Calc cel 2 3 2 4 4 5" xfId="31574" xr:uid="{00000000-0005-0000-0000-000022000000}"/>
    <cellStyle name="Calc cel 2 3 2 4 5" xfId="2306" xr:uid="{00000000-0005-0000-0000-000022000000}"/>
    <cellStyle name="Calc cel 2 3 2 4 5 2" xfId="6964" xr:uid="{00000000-0005-0000-0000-000022000000}"/>
    <cellStyle name="Calc cel 2 3 2 4 5 2 2" xfId="27260" xr:uid="{00000000-0005-0000-0000-000022000000}"/>
    <cellStyle name="Calc cel 2 3 2 4 5 2 3" xfId="22670" xr:uid="{00000000-0005-0000-0000-000022000000}"/>
    <cellStyle name="Calc cel 2 3 2 4 5 2 4" xfId="37455" xr:uid="{00000000-0005-0000-0000-000022000000}"/>
    <cellStyle name="Calc cel 2 3 2 4 5 3" xfId="18082" xr:uid="{00000000-0005-0000-0000-000022000000}"/>
    <cellStyle name="Calc cel 2 3 2 4 5 4" xfId="10959" xr:uid="{00000000-0005-0000-0000-000022000000}"/>
    <cellStyle name="Calc cel 2 3 2 4 5 5" xfId="32730" xr:uid="{00000000-0005-0000-0000-000022000000}"/>
    <cellStyle name="Calc cel 2 3 2 4 6" xfId="8389" xr:uid="{00000000-0005-0000-0000-000022000000}"/>
    <cellStyle name="Calc cel 2 3 2 4 6 2" xfId="24086" xr:uid="{00000000-0005-0000-0000-000022000000}"/>
    <cellStyle name="Calc cel 2 3 2 4 6 2 2" xfId="28675" xr:uid="{00000000-0005-0000-0000-000022000000}"/>
    <cellStyle name="Calc cel 2 3 2 4 6 2 3" xfId="38780" xr:uid="{00000000-0005-0000-0000-000022000000}"/>
    <cellStyle name="Calc cel 2 3 2 4 6 3" xfId="17471" xr:uid="{00000000-0005-0000-0000-000022000000}"/>
    <cellStyle name="Calc cel 2 3 2 4 6 4" xfId="11720" xr:uid="{00000000-0005-0000-0000-000022000000}"/>
    <cellStyle name="Calc cel 2 3 2 4 6 5" xfId="34154" xr:uid="{00000000-0005-0000-0000-000022000000}"/>
    <cellStyle name="Calc cel 2 3 2 4 7" xfId="5511" xr:uid="{00000000-0005-0000-0000-000022000000}"/>
    <cellStyle name="Calc cel 2 3 2 4 7 2" xfId="21222" xr:uid="{00000000-0005-0000-0000-000022000000}"/>
    <cellStyle name="Calc cel 2 3 2 4 7 2 2" xfId="25807" xr:uid="{00000000-0005-0000-0000-000022000000}"/>
    <cellStyle name="Calc cel 2 3 2 4 7 2 3" xfId="36871" xr:uid="{00000000-0005-0000-0000-000022000000}"/>
    <cellStyle name="Calc cel 2 3 2 4 7 3" xfId="15766" xr:uid="{00000000-0005-0000-0000-000022000000}"/>
    <cellStyle name="Calc cel 2 3 2 4 7 4" xfId="13687" xr:uid="{00000000-0005-0000-0000-000022000000}"/>
    <cellStyle name="Calc cel 2 3 2 4 7 5" xfId="31277" xr:uid="{00000000-0005-0000-0000-000022000000}"/>
    <cellStyle name="Calc cel 2 3 2 4 8" xfId="4164" xr:uid="{00000000-0005-0000-0000-000022000000}"/>
    <cellStyle name="Calc cel 2 3 2 4 8 2" xfId="17284" xr:uid="{00000000-0005-0000-0000-000022000000}"/>
    <cellStyle name="Calc cel 2 3 2 4 8 3" xfId="19941" xr:uid="{00000000-0005-0000-0000-000022000000}"/>
    <cellStyle name="Calc cel 2 3 2 4 8 4" xfId="35699" xr:uid="{00000000-0005-0000-0000-000022000000}"/>
    <cellStyle name="Calc cel 2 3 2 4 9" xfId="18793" xr:uid="{00000000-0005-0000-0000-000022000000}"/>
    <cellStyle name="Calc cel 2 3 2 5" xfId="585" xr:uid="{00000000-0005-0000-0000-000022000000}"/>
    <cellStyle name="Calc cel 2 3 2 5 10" xfId="30421" xr:uid="{00000000-0005-0000-0000-000022000000}"/>
    <cellStyle name="Calc cel 2 3 2 5 2" xfId="1822" xr:uid="{00000000-0005-0000-0000-000022000000}"/>
    <cellStyle name="Calc cel 2 3 2 5 2 2" xfId="3061" xr:uid="{00000000-0005-0000-0000-000022000000}"/>
    <cellStyle name="Calc cel 2 3 2 5 2 2 2" xfId="7719" xr:uid="{00000000-0005-0000-0000-000022000000}"/>
    <cellStyle name="Calc cel 2 3 2 5 2 2 2 2" xfId="28015" xr:uid="{00000000-0005-0000-0000-000022000000}"/>
    <cellStyle name="Calc cel 2 3 2 5 2 2 2 3" xfId="23425" xr:uid="{00000000-0005-0000-0000-000022000000}"/>
    <cellStyle name="Calc cel 2 3 2 5 2 2 2 4" xfId="38167" xr:uid="{00000000-0005-0000-0000-000022000000}"/>
    <cellStyle name="Calc cel 2 3 2 5 2 2 3" xfId="17773" xr:uid="{00000000-0005-0000-0000-000022000000}"/>
    <cellStyle name="Calc cel 2 3 2 5 2 2 4" xfId="12954" xr:uid="{00000000-0005-0000-0000-000022000000}"/>
    <cellStyle name="Calc cel 2 3 2 5 2 2 5" xfId="33485" xr:uid="{00000000-0005-0000-0000-000022000000}"/>
    <cellStyle name="Calc cel 2 3 2 5 2 3" xfId="9131" xr:uid="{00000000-0005-0000-0000-000022000000}"/>
    <cellStyle name="Calc cel 2 3 2 5 2 3 2" xfId="24780" xr:uid="{00000000-0005-0000-0000-000022000000}"/>
    <cellStyle name="Calc cel 2 3 2 5 2 3 2 2" xfId="29367" xr:uid="{00000000-0005-0000-0000-000022000000}"/>
    <cellStyle name="Calc cel 2 3 2 5 2 3 2 3" xfId="39472" xr:uid="{00000000-0005-0000-0000-000022000000}"/>
    <cellStyle name="Calc cel 2 3 2 5 2 3 3" xfId="18692" xr:uid="{00000000-0005-0000-0000-000022000000}"/>
    <cellStyle name="Calc cel 2 3 2 5 2 3 4" xfId="11419" xr:uid="{00000000-0005-0000-0000-000022000000}"/>
    <cellStyle name="Calc cel 2 3 2 5 2 3 5" xfId="34896" xr:uid="{00000000-0005-0000-0000-000022000000}"/>
    <cellStyle name="Calc cel 2 3 2 5 2 4" xfId="6488" xr:uid="{00000000-0005-0000-0000-000022000000}"/>
    <cellStyle name="Calc cel 2 3 2 5 2 4 2" xfId="26784" xr:uid="{00000000-0005-0000-0000-000022000000}"/>
    <cellStyle name="Calc cel 2 3 2 5 2 4 3" xfId="13470" xr:uid="{00000000-0005-0000-0000-000022000000}"/>
    <cellStyle name="Calc cel 2 3 2 5 2 4 4" xfId="32254" xr:uid="{00000000-0005-0000-0000-000022000000}"/>
    <cellStyle name="Calc cel 2 3 2 5 2 5" xfId="4910" xr:uid="{00000000-0005-0000-0000-000022000000}"/>
    <cellStyle name="Calc cel 2 3 2 5 2 5 2" xfId="25218" xr:uid="{00000000-0005-0000-0000-000022000000}"/>
    <cellStyle name="Calc cel 2 3 2 5 2 5 3" xfId="20632" xr:uid="{00000000-0005-0000-0000-000022000000}"/>
    <cellStyle name="Calc cel 2 3 2 5 2 5 4" xfId="36388" xr:uid="{00000000-0005-0000-0000-000022000000}"/>
    <cellStyle name="Calc cel 2 3 2 5 2 6" xfId="21828" xr:uid="{00000000-0005-0000-0000-000022000000}"/>
    <cellStyle name="Calc cel 2 3 2 5 2 7" xfId="11099" xr:uid="{00000000-0005-0000-0000-000022000000}"/>
    <cellStyle name="Calc cel 2 3 2 5 2 8" xfId="30730" xr:uid="{00000000-0005-0000-0000-000022000000}"/>
    <cellStyle name="Calc cel 2 3 2 5 3" xfId="1510" xr:uid="{00000000-0005-0000-0000-000022000000}"/>
    <cellStyle name="Calc cel 2 3 2 5 3 2" xfId="6208" xr:uid="{00000000-0005-0000-0000-000022000000}"/>
    <cellStyle name="Calc cel 2 3 2 5 3 2 2" xfId="26504" xr:uid="{00000000-0005-0000-0000-000022000000}"/>
    <cellStyle name="Calc cel 2 3 2 5 3 2 3" xfId="21916" xr:uid="{00000000-0005-0000-0000-000022000000}"/>
    <cellStyle name="Calc cel 2 3 2 5 3 2 4" xfId="37135" xr:uid="{00000000-0005-0000-0000-000022000000}"/>
    <cellStyle name="Calc cel 2 3 2 5 3 3" xfId="22152" xr:uid="{00000000-0005-0000-0000-000022000000}"/>
    <cellStyle name="Calc cel 2 3 2 5 3 4" xfId="11709" xr:uid="{00000000-0005-0000-0000-000022000000}"/>
    <cellStyle name="Calc cel 2 3 2 5 3 5" xfId="31974" xr:uid="{00000000-0005-0000-0000-000022000000}"/>
    <cellStyle name="Calc cel 2 3 2 5 4" xfId="2750" xr:uid="{00000000-0005-0000-0000-000022000000}"/>
    <cellStyle name="Calc cel 2 3 2 5 4 2" xfId="7408" xr:uid="{00000000-0005-0000-0000-000022000000}"/>
    <cellStyle name="Calc cel 2 3 2 5 4 2 2" xfId="27704" xr:uid="{00000000-0005-0000-0000-000022000000}"/>
    <cellStyle name="Calc cel 2 3 2 5 4 2 3" xfId="23114" xr:uid="{00000000-0005-0000-0000-000022000000}"/>
    <cellStyle name="Calc cel 2 3 2 5 4 2 4" xfId="37880" xr:uid="{00000000-0005-0000-0000-000022000000}"/>
    <cellStyle name="Calc cel 2 3 2 5 4 3" xfId="21356" xr:uid="{00000000-0005-0000-0000-000022000000}"/>
    <cellStyle name="Calc cel 2 3 2 5 4 4" xfId="13291" xr:uid="{00000000-0005-0000-0000-000022000000}"/>
    <cellStyle name="Calc cel 2 3 2 5 4 5" xfId="33174" xr:uid="{00000000-0005-0000-0000-000022000000}"/>
    <cellStyle name="Calc cel 2 3 2 5 5" xfId="8822" xr:uid="{00000000-0005-0000-0000-000022000000}"/>
    <cellStyle name="Calc cel 2 3 2 5 5 2" xfId="24489" xr:uid="{00000000-0005-0000-0000-000022000000}"/>
    <cellStyle name="Calc cel 2 3 2 5 5 2 2" xfId="29077" xr:uid="{00000000-0005-0000-0000-000022000000}"/>
    <cellStyle name="Calc cel 2 3 2 5 5 2 3" xfId="39182" xr:uid="{00000000-0005-0000-0000-000022000000}"/>
    <cellStyle name="Calc cel 2 3 2 5 5 3" xfId="18422" xr:uid="{00000000-0005-0000-0000-000022000000}"/>
    <cellStyle name="Calc cel 2 3 2 5 5 4" xfId="12182" xr:uid="{00000000-0005-0000-0000-000022000000}"/>
    <cellStyle name="Calc cel 2 3 2 5 5 5" xfId="34587" xr:uid="{00000000-0005-0000-0000-000022000000}"/>
    <cellStyle name="Calc cel 2 3 2 5 6" xfId="5371" xr:uid="{00000000-0005-0000-0000-000022000000}"/>
    <cellStyle name="Calc cel 2 3 2 5 6 2" xfId="25667" xr:uid="{00000000-0005-0000-0000-000022000000}"/>
    <cellStyle name="Calc cel 2 3 2 5 6 3" xfId="12562" xr:uid="{00000000-0005-0000-0000-000022000000}"/>
    <cellStyle name="Calc cel 2 3 2 5 6 4" xfId="31137" xr:uid="{00000000-0005-0000-0000-000022000000}"/>
    <cellStyle name="Calc cel 2 3 2 5 7" xfId="4600" xr:uid="{00000000-0005-0000-0000-000022000000}"/>
    <cellStyle name="Calc cel 2 3 2 5 7 2" xfId="15894" xr:uid="{00000000-0005-0000-0000-000022000000}"/>
    <cellStyle name="Calc cel 2 3 2 5 7 3" xfId="20342" xr:uid="{00000000-0005-0000-0000-000022000000}"/>
    <cellStyle name="Calc cel 2 3 2 5 7 4" xfId="36100" xr:uid="{00000000-0005-0000-0000-000022000000}"/>
    <cellStyle name="Calc cel 2 3 2 5 8" xfId="22295" xr:uid="{00000000-0005-0000-0000-000022000000}"/>
    <cellStyle name="Calc cel 2 3 2 5 9" xfId="14417" xr:uid="{00000000-0005-0000-0000-000022000000}"/>
    <cellStyle name="Calc cel 2 3 2 6" xfId="1425" xr:uid="{00000000-0005-0000-0000-000022000000}"/>
    <cellStyle name="Calc cel 2 3 2 6 2" xfId="2665" xr:uid="{00000000-0005-0000-0000-000022000000}"/>
    <cellStyle name="Calc cel 2 3 2 6 2 2" xfId="7323" xr:uid="{00000000-0005-0000-0000-000022000000}"/>
    <cellStyle name="Calc cel 2 3 2 6 2 2 2" xfId="27619" xr:uid="{00000000-0005-0000-0000-000022000000}"/>
    <cellStyle name="Calc cel 2 3 2 6 2 2 3" xfId="23029" xr:uid="{00000000-0005-0000-0000-000022000000}"/>
    <cellStyle name="Calc cel 2 3 2 6 2 2 4" xfId="37805" xr:uid="{00000000-0005-0000-0000-000022000000}"/>
    <cellStyle name="Calc cel 2 3 2 6 2 3" xfId="21973" xr:uid="{00000000-0005-0000-0000-000022000000}"/>
    <cellStyle name="Calc cel 2 3 2 6 2 4" xfId="14415" xr:uid="{00000000-0005-0000-0000-000022000000}"/>
    <cellStyle name="Calc cel 2 3 2 6 2 5" xfId="33089" xr:uid="{00000000-0005-0000-0000-000022000000}"/>
    <cellStyle name="Calc cel 2 3 2 6 3" xfId="8737" xr:uid="{00000000-0005-0000-0000-000022000000}"/>
    <cellStyle name="Calc cel 2 3 2 6 3 2" xfId="24407" xr:uid="{00000000-0005-0000-0000-000022000000}"/>
    <cellStyle name="Calc cel 2 3 2 6 3 2 2" xfId="28996" xr:uid="{00000000-0005-0000-0000-000022000000}"/>
    <cellStyle name="Calc cel 2 3 2 6 3 2 3" xfId="39101" xr:uid="{00000000-0005-0000-0000-000022000000}"/>
    <cellStyle name="Calc cel 2 3 2 6 3 3" xfId="16618" xr:uid="{00000000-0005-0000-0000-000022000000}"/>
    <cellStyle name="Calc cel 2 3 2 6 3 4" xfId="12859" xr:uid="{00000000-0005-0000-0000-000022000000}"/>
    <cellStyle name="Calc cel 2 3 2 6 3 5" xfId="34502" xr:uid="{00000000-0005-0000-0000-000022000000}"/>
    <cellStyle name="Calc cel 2 3 2 6 4" xfId="6135" xr:uid="{00000000-0005-0000-0000-000022000000}"/>
    <cellStyle name="Calc cel 2 3 2 6 4 2" xfId="26431" xr:uid="{00000000-0005-0000-0000-000022000000}"/>
    <cellStyle name="Calc cel 2 3 2 6 4 3" xfId="13545" xr:uid="{00000000-0005-0000-0000-000022000000}"/>
    <cellStyle name="Calc cel 2 3 2 6 4 4" xfId="31901" xr:uid="{00000000-0005-0000-0000-000022000000}"/>
    <cellStyle name="Calc cel 2 3 2 6 5" xfId="4515" xr:uid="{00000000-0005-0000-0000-000022000000}"/>
    <cellStyle name="Calc cel 2 3 2 6 5 2" xfId="16538" xr:uid="{00000000-0005-0000-0000-000022000000}"/>
    <cellStyle name="Calc cel 2 3 2 6 5 3" xfId="20261" xr:uid="{00000000-0005-0000-0000-000022000000}"/>
    <cellStyle name="Calc cel 2 3 2 6 5 4" xfId="36019" xr:uid="{00000000-0005-0000-0000-000022000000}"/>
    <cellStyle name="Calc cel 2 3 2 6 6" xfId="18891" xr:uid="{00000000-0005-0000-0000-000022000000}"/>
    <cellStyle name="Calc cel 2 3 2 6 7" xfId="9593" xr:uid="{00000000-0005-0000-0000-000022000000}"/>
    <cellStyle name="Calc cel 2 3 2 6 8" xfId="30336" xr:uid="{00000000-0005-0000-0000-000022000000}"/>
    <cellStyle name="Calc cel 2 3 2 7" xfId="1295" xr:uid="{00000000-0005-0000-0000-000022000000}"/>
    <cellStyle name="Calc cel 2 3 2 7 2" xfId="2536" xr:uid="{00000000-0005-0000-0000-000022000000}"/>
    <cellStyle name="Calc cel 2 3 2 7 2 2" xfId="7194" xr:uid="{00000000-0005-0000-0000-000022000000}"/>
    <cellStyle name="Calc cel 2 3 2 7 2 2 2" xfId="27490" xr:uid="{00000000-0005-0000-0000-000022000000}"/>
    <cellStyle name="Calc cel 2 3 2 7 2 2 3" xfId="22900" xr:uid="{00000000-0005-0000-0000-000022000000}"/>
    <cellStyle name="Calc cel 2 3 2 7 2 2 4" xfId="37680" xr:uid="{00000000-0005-0000-0000-000022000000}"/>
    <cellStyle name="Calc cel 2 3 2 7 2 3" xfId="17889" xr:uid="{00000000-0005-0000-0000-000022000000}"/>
    <cellStyle name="Calc cel 2 3 2 7 2 4" xfId="13060" xr:uid="{00000000-0005-0000-0000-000022000000}"/>
    <cellStyle name="Calc cel 2 3 2 7 2 5" xfId="32960" xr:uid="{00000000-0005-0000-0000-000022000000}"/>
    <cellStyle name="Calc cel 2 3 2 7 3" xfId="8614" xr:uid="{00000000-0005-0000-0000-000022000000}"/>
    <cellStyle name="Calc cel 2 3 2 7 3 2" xfId="24294" xr:uid="{00000000-0005-0000-0000-000022000000}"/>
    <cellStyle name="Calc cel 2 3 2 7 3 2 2" xfId="28883" xr:uid="{00000000-0005-0000-0000-000022000000}"/>
    <cellStyle name="Calc cel 2 3 2 7 3 2 3" xfId="38988" xr:uid="{00000000-0005-0000-0000-000022000000}"/>
    <cellStyle name="Calc cel 2 3 2 7 3 3" xfId="17372" xr:uid="{00000000-0005-0000-0000-000022000000}"/>
    <cellStyle name="Calc cel 2 3 2 7 3 4" xfId="12894" xr:uid="{00000000-0005-0000-0000-000022000000}"/>
    <cellStyle name="Calc cel 2 3 2 7 3 5" xfId="34379" xr:uid="{00000000-0005-0000-0000-000022000000}"/>
    <cellStyle name="Calc cel 2 3 2 7 4" xfId="6020" xr:uid="{00000000-0005-0000-0000-000022000000}"/>
    <cellStyle name="Calc cel 2 3 2 7 4 2" xfId="26316" xr:uid="{00000000-0005-0000-0000-000022000000}"/>
    <cellStyle name="Calc cel 2 3 2 7 4 3" xfId="9730" xr:uid="{00000000-0005-0000-0000-000022000000}"/>
    <cellStyle name="Calc cel 2 3 2 7 4 4" xfId="31786" xr:uid="{00000000-0005-0000-0000-000022000000}"/>
    <cellStyle name="Calc cel 2 3 2 7 5" xfId="4391" xr:uid="{00000000-0005-0000-0000-000022000000}"/>
    <cellStyle name="Calc cel 2 3 2 7 5 2" xfId="15421" xr:uid="{00000000-0005-0000-0000-000022000000}"/>
    <cellStyle name="Calc cel 2 3 2 7 5 3" xfId="20149" xr:uid="{00000000-0005-0000-0000-000022000000}"/>
    <cellStyle name="Calc cel 2 3 2 7 5 4" xfId="35907" xr:uid="{00000000-0005-0000-0000-000022000000}"/>
    <cellStyle name="Calc cel 2 3 2 7 6" xfId="21416" xr:uid="{00000000-0005-0000-0000-000022000000}"/>
    <cellStyle name="Calc cel 2 3 2 7 7" xfId="12909" xr:uid="{00000000-0005-0000-0000-000022000000}"/>
    <cellStyle name="Calc cel 2 3 2 7 8" xfId="30213" xr:uid="{00000000-0005-0000-0000-000022000000}"/>
    <cellStyle name="Calc cel 2 3 2 8" xfId="1323" xr:uid="{00000000-0005-0000-0000-000022000000}"/>
    <cellStyle name="Calc cel 2 3 2 8 2" xfId="2564" xr:uid="{00000000-0005-0000-0000-000022000000}"/>
    <cellStyle name="Calc cel 2 3 2 8 2 2" xfId="7222" xr:uid="{00000000-0005-0000-0000-000022000000}"/>
    <cellStyle name="Calc cel 2 3 2 8 2 2 2" xfId="27518" xr:uid="{00000000-0005-0000-0000-000022000000}"/>
    <cellStyle name="Calc cel 2 3 2 8 2 2 3" xfId="22928" xr:uid="{00000000-0005-0000-0000-000022000000}"/>
    <cellStyle name="Calc cel 2 3 2 8 2 2 4" xfId="37708" xr:uid="{00000000-0005-0000-0000-000022000000}"/>
    <cellStyle name="Calc cel 2 3 2 8 2 3" xfId="16392" xr:uid="{00000000-0005-0000-0000-000022000000}"/>
    <cellStyle name="Calc cel 2 3 2 8 2 4" xfId="12081" xr:uid="{00000000-0005-0000-0000-000022000000}"/>
    <cellStyle name="Calc cel 2 3 2 8 2 5" xfId="32988" xr:uid="{00000000-0005-0000-0000-000022000000}"/>
    <cellStyle name="Calc cel 2 3 2 8 3" xfId="8642" xr:uid="{00000000-0005-0000-0000-000022000000}"/>
    <cellStyle name="Calc cel 2 3 2 8 3 2" xfId="24320" xr:uid="{00000000-0005-0000-0000-000022000000}"/>
    <cellStyle name="Calc cel 2 3 2 8 3 2 2" xfId="28909" xr:uid="{00000000-0005-0000-0000-000022000000}"/>
    <cellStyle name="Calc cel 2 3 2 8 3 2 3" xfId="39014" xr:uid="{00000000-0005-0000-0000-000022000000}"/>
    <cellStyle name="Calc cel 2 3 2 8 3 3" xfId="18352" xr:uid="{00000000-0005-0000-0000-000022000000}"/>
    <cellStyle name="Calc cel 2 3 2 8 3 4" xfId="9738" xr:uid="{00000000-0005-0000-0000-000022000000}"/>
    <cellStyle name="Calc cel 2 3 2 8 3 5" xfId="34407" xr:uid="{00000000-0005-0000-0000-000022000000}"/>
    <cellStyle name="Calc cel 2 3 2 8 4" xfId="6046" xr:uid="{00000000-0005-0000-0000-000022000000}"/>
    <cellStyle name="Calc cel 2 3 2 8 4 2" xfId="26342" xr:uid="{00000000-0005-0000-0000-000022000000}"/>
    <cellStyle name="Calc cel 2 3 2 8 4 3" xfId="10397" xr:uid="{00000000-0005-0000-0000-000022000000}"/>
    <cellStyle name="Calc cel 2 3 2 8 4 4" xfId="31812" xr:uid="{00000000-0005-0000-0000-000022000000}"/>
    <cellStyle name="Calc cel 2 3 2 8 5" xfId="4419" xr:uid="{00000000-0005-0000-0000-000022000000}"/>
    <cellStyle name="Calc cel 2 3 2 8 5 2" xfId="16733" xr:uid="{00000000-0005-0000-0000-000022000000}"/>
    <cellStyle name="Calc cel 2 3 2 8 5 3" xfId="20175" xr:uid="{00000000-0005-0000-0000-000022000000}"/>
    <cellStyle name="Calc cel 2 3 2 8 5 4" xfId="35933" xr:uid="{00000000-0005-0000-0000-000022000000}"/>
    <cellStyle name="Calc cel 2 3 2 8 6" xfId="16265" xr:uid="{00000000-0005-0000-0000-000022000000}"/>
    <cellStyle name="Calc cel 2 3 2 8 7" xfId="13454" xr:uid="{00000000-0005-0000-0000-000022000000}"/>
    <cellStyle name="Calc cel 2 3 2 8 8" xfId="30241" xr:uid="{00000000-0005-0000-0000-000022000000}"/>
    <cellStyle name="Calc cel 2 3 2 9" xfId="889" xr:uid="{00000000-0005-0000-0000-000022000000}"/>
    <cellStyle name="Calc cel 2 3 2 9 2" xfId="3362" xr:uid="{00000000-0005-0000-0000-000022000000}"/>
    <cellStyle name="Calc cel 2 3 2 9 2 2" xfId="8215" xr:uid="{00000000-0005-0000-0000-000022000000}"/>
    <cellStyle name="Calc cel 2 3 2 9 2 2 2" xfId="28504" xr:uid="{00000000-0005-0000-0000-000022000000}"/>
    <cellStyle name="Calc cel 2 3 2 9 2 2 3" xfId="23915" xr:uid="{00000000-0005-0000-0000-000022000000}"/>
    <cellStyle name="Calc cel 2 3 2 9 2 2 4" xfId="38609" xr:uid="{00000000-0005-0000-0000-000022000000}"/>
    <cellStyle name="Calc cel 2 3 2 9 2 3" xfId="17734" xr:uid="{00000000-0005-0000-0000-000022000000}"/>
    <cellStyle name="Calc cel 2 3 2 9 2 4" xfId="11006" xr:uid="{00000000-0005-0000-0000-000022000000}"/>
    <cellStyle name="Calc cel 2 3 2 9 2 5" xfId="33980" xr:uid="{00000000-0005-0000-0000-000022000000}"/>
    <cellStyle name="Calc cel 2 3 2 9 3" xfId="5637" xr:uid="{00000000-0005-0000-0000-000022000000}"/>
    <cellStyle name="Calc cel 2 3 2 9 3 2" xfId="25933" xr:uid="{00000000-0005-0000-0000-000022000000}"/>
    <cellStyle name="Calc cel 2 3 2 9 3 3" xfId="14301" xr:uid="{00000000-0005-0000-0000-000022000000}"/>
    <cellStyle name="Calc cel 2 3 2 9 3 4" xfId="31403" xr:uid="{00000000-0005-0000-0000-000022000000}"/>
    <cellStyle name="Calc cel 2 3 2 9 4" xfId="3990" xr:uid="{00000000-0005-0000-0000-000022000000}"/>
    <cellStyle name="Calc cel 2 3 2 9 4 2" xfId="16527" xr:uid="{00000000-0005-0000-0000-000022000000}"/>
    <cellStyle name="Calc cel 2 3 2 9 4 3" xfId="19775" xr:uid="{00000000-0005-0000-0000-000022000000}"/>
    <cellStyle name="Calc cel 2 3 2 9 4 4" xfId="35533" xr:uid="{00000000-0005-0000-0000-000022000000}"/>
    <cellStyle name="Calc cel 2 3 2 9 5" xfId="17925" xr:uid="{00000000-0005-0000-0000-000022000000}"/>
    <cellStyle name="Calc cel 2 3 2 9 6" xfId="9944" xr:uid="{00000000-0005-0000-0000-000022000000}"/>
    <cellStyle name="Calc cel 2 3 2 9 7" xfId="29814" xr:uid="{00000000-0005-0000-0000-000022000000}"/>
    <cellStyle name="Calc cel 2 3 3" xfId="269" xr:uid="{00000000-0005-0000-0000-000022000000}"/>
    <cellStyle name="Calc cel 2 3 3 10" xfId="14463" xr:uid="{00000000-0005-0000-0000-000022000000}"/>
    <cellStyle name="Calc cel 2 3 3 11" xfId="29650" xr:uid="{00000000-0005-0000-0000-000022000000}"/>
    <cellStyle name="Calc cel 2 3 3 2" xfId="1794" xr:uid="{00000000-0005-0000-0000-000022000000}"/>
    <cellStyle name="Calc cel 2 3 3 2 2" xfId="3033" xr:uid="{00000000-0005-0000-0000-000022000000}"/>
    <cellStyle name="Calc cel 2 3 3 2 2 2" xfId="9103" xr:uid="{00000000-0005-0000-0000-000022000000}"/>
    <cellStyle name="Calc cel 2 3 3 2 2 2 2" xfId="24754" xr:uid="{00000000-0005-0000-0000-000022000000}"/>
    <cellStyle name="Calc cel 2 3 3 2 2 2 2 2" xfId="29341" xr:uid="{00000000-0005-0000-0000-000022000000}"/>
    <cellStyle name="Calc cel 2 3 3 2 2 2 2 3" xfId="39446" xr:uid="{00000000-0005-0000-0000-000022000000}"/>
    <cellStyle name="Calc cel 2 3 3 2 2 2 3" xfId="20990" xr:uid="{00000000-0005-0000-0000-000022000000}"/>
    <cellStyle name="Calc cel 2 3 3 2 2 2 4" xfId="10460" xr:uid="{00000000-0005-0000-0000-000022000000}"/>
    <cellStyle name="Calc cel 2 3 3 2 2 2 5" xfId="34868" xr:uid="{00000000-0005-0000-0000-000022000000}"/>
    <cellStyle name="Calc cel 2 3 3 2 2 3" xfId="7691" xr:uid="{00000000-0005-0000-0000-000022000000}"/>
    <cellStyle name="Calc cel 2 3 3 2 2 3 2" xfId="27987" xr:uid="{00000000-0005-0000-0000-000022000000}"/>
    <cellStyle name="Calc cel 2 3 3 2 2 3 3" xfId="12392" xr:uid="{00000000-0005-0000-0000-000022000000}"/>
    <cellStyle name="Calc cel 2 3 3 2 2 3 4" xfId="33457" xr:uid="{00000000-0005-0000-0000-000022000000}"/>
    <cellStyle name="Calc cel 2 3 3 2 2 4" xfId="4882" xr:uid="{00000000-0005-0000-0000-000022000000}"/>
    <cellStyle name="Calc cel 2 3 3 2 2 4 2" xfId="25192" xr:uid="{00000000-0005-0000-0000-000022000000}"/>
    <cellStyle name="Calc cel 2 3 3 2 2 4 3" xfId="20606" xr:uid="{00000000-0005-0000-0000-000022000000}"/>
    <cellStyle name="Calc cel 2 3 3 2 2 4 4" xfId="36362" xr:uid="{00000000-0005-0000-0000-000022000000}"/>
    <cellStyle name="Calc cel 2 3 3 2 2 5" xfId="21729" xr:uid="{00000000-0005-0000-0000-000022000000}"/>
    <cellStyle name="Calc cel 2 3 3 2 2 6" xfId="10090" xr:uid="{00000000-0005-0000-0000-000022000000}"/>
    <cellStyle name="Calc cel 2 3 3 2 2 7" xfId="30702" xr:uid="{00000000-0005-0000-0000-000022000000}"/>
    <cellStyle name="Calc cel 2 3 3 2 3" xfId="8144" xr:uid="{00000000-0005-0000-0000-000022000000}"/>
    <cellStyle name="Calc cel 2 3 3 2 3 2" xfId="23845" xr:uid="{00000000-0005-0000-0000-000022000000}"/>
    <cellStyle name="Calc cel 2 3 3 2 3 2 2" xfId="28434" xr:uid="{00000000-0005-0000-0000-000022000000}"/>
    <cellStyle name="Calc cel 2 3 3 2 3 2 3" xfId="38539" xr:uid="{00000000-0005-0000-0000-000022000000}"/>
    <cellStyle name="Calc cel 2 3 3 2 3 3" xfId="18777" xr:uid="{00000000-0005-0000-0000-000022000000}"/>
    <cellStyle name="Calc cel 2 3 3 2 3 4" xfId="9978" xr:uid="{00000000-0005-0000-0000-000022000000}"/>
    <cellStyle name="Calc cel 2 3 3 2 3 5" xfId="33909" xr:uid="{00000000-0005-0000-0000-000022000000}"/>
    <cellStyle name="Calc cel 2 3 3 2 4" xfId="3919" xr:uid="{00000000-0005-0000-0000-000022000000}"/>
    <cellStyle name="Calc cel 2 3 3 2 4 2" xfId="15720" xr:uid="{00000000-0005-0000-0000-000022000000}"/>
    <cellStyle name="Calc cel 2 3 3 2 4 3" xfId="19707" xr:uid="{00000000-0005-0000-0000-000022000000}"/>
    <cellStyle name="Calc cel 2 3 3 2 4 4" xfId="35465" xr:uid="{00000000-0005-0000-0000-000022000000}"/>
    <cellStyle name="Calc cel 2 3 3 2 5" xfId="17120" xr:uid="{00000000-0005-0000-0000-000022000000}"/>
    <cellStyle name="Calc cel 2 3 3 2 6" xfId="9440" xr:uid="{00000000-0005-0000-0000-000022000000}"/>
    <cellStyle name="Calc cel 2 3 3 2 7" xfId="29743" xr:uid="{00000000-0005-0000-0000-000022000000}"/>
    <cellStyle name="Calc cel 2 3 3 3" xfId="1262" xr:uid="{00000000-0005-0000-0000-000022000000}"/>
    <cellStyle name="Calc cel 2 3 3 3 2" xfId="2503" xr:uid="{00000000-0005-0000-0000-000022000000}"/>
    <cellStyle name="Calc cel 2 3 3 3 2 2" xfId="7161" xr:uid="{00000000-0005-0000-0000-000022000000}"/>
    <cellStyle name="Calc cel 2 3 3 3 2 2 2" xfId="27457" xr:uid="{00000000-0005-0000-0000-000022000000}"/>
    <cellStyle name="Calc cel 2 3 3 3 2 2 3" xfId="22867" xr:uid="{00000000-0005-0000-0000-000022000000}"/>
    <cellStyle name="Calc cel 2 3 3 3 2 2 4" xfId="37648" xr:uid="{00000000-0005-0000-0000-000022000000}"/>
    <cellStyle name="Calc cel 2 3 3 3 2 3" xfId="17574" xr:uid="{00000000-0005-0000-0000-000022000000}"/>
    <cellStyle name="Calc cel 2 3 3 3 2 4" xfId="11988" xr:uid="{00000000-0005-0000-0000-000022000000}"/>
    <cellStyle name="Calc cel 2 3 3 3 2 5" xfId="32927" xr:uid="{00000000-0005-0000-0000-000022000000}"/>
    <cellStyle name="Calc cel 2 3 3 3 3" xfId="8581" xr:uid="{00000000-0005-0000-0000-000022000000}"/>
    <cellStyle name="Calc cel 2 3 3 3 3 2" xfId="24261" xr:uid="{00000000-0005-0000-0000-000022000000}"/>
    <cellStyle name="Calc cel 2 3 3 3 3 2 2" xfId="28850" xr:uid="{00000000-0005-0000-0000-000022000000}"/>
    <cellStyle name="Calc cel 2 3 3 3 3 2 3" xfId="38955" xr:uid="{00000000-0005-0000-0000-000022000000}"/>
    <cellStyle name="Calc cel 2 3 3 3 3 3" xfId="21667" xr:uid="{00000000-0005-0000-0000-000022000000}"/>
    <cellStyle name="Calc cel 2 3 3 3 3 4" xfId="13627" xr:uid="{00000000-0005-0000-0000-000022000000}"/>
    <cellStyle name="Calc cel 2 3 3 3 3 5" xfId="34346" xr:uid="{00000000-0005-0000-0000-000022000000}"/>
    <cellStyle name="Calc cel 2 3 3 3 4" xfId="5987" xr:uid="{00000000-0005-0000-0000-000022000000}"/>
    <cellStyle name="Calc cel 2 3 3 3 4 2" xfId="26283" xr:uid="{00000000-0005-0000-0000-000022000000}"/>
    <cellStyle name="Calc cel 2 3 3 3 4 3" xfId="10877" xr:uid="{00000000-0005-0000-0000-000022000000}"/>
    <cellStyle name="Calc cel 2 3 3 3 4 4" xfId="31753" xr:uid="{00000000-0005-0000-0000-000022000000}"/>
    <cellStyle name="Calc cel 2 3 3 3 5" xfId="4358" xr:uid="{00000000-0005-0000-0000-000022000000}"/>
    <cellStyle name="Calc cel 2 3 3 3 5 2" xfId="14952" xr:uid="{00000000-0005-0000-0000-000022000000}"/>
    <cellStyle name="Calc cel 2 3 3 3 5 3" xfId="20116" xr:uid="{00000000-0005-0000-0000-000022000000}"/>
    <cellStyle name="Calc cel 2 3 3 3 5 4" xfId="35874" xr:uid="{00000000-0005-0000-0000-000022000000}"/>
    <cellStyle name="Calc cel 2 3 3 3 6" xfId="15123" xr:uid="{00000000-0005-0000-0000-000022000000}"/>
    <cellStyle name="Calc cel 2 3 3 3 7" xfId="9734" xr:uid="{00000000-0005-0000-0000-000022000000}"/>
    <cellStyle name="Calc cel 2 3 3 3 8" xfId="30180" xr:uid="{00000000-0005-0000-0000-000022000000}"/>
    <cellStyle name="Calc cel 2 3 3 4" xfId="852" xr:uid="{00000000-0005-0000-0000-000022000000}"/>
    <cellStyle name="Calc cel 2 3 3 4 2" xfId="3327" xr:uid="{00000000-0005-0000-0000-000022000000}"/>
    <cellStyle name="Calc cel 2 3 3 4 2 2" xfId="8179" xr:uid="{00000000-0005-0000-0000-000022000000}"/>
    <cellStyle name="Calc cel 2 3 3 4 2 2 2" xfId="28468" xr:uid="{00000000-0005-0000-0000-000022000000}"/>
    <cellStyle name="Calc cel 2 3 3 4 2 2 3" xfId="23879" xr:uid="{00000000-0005-0000-0000-000022000000}"/>
    <cellStyle name="Calc cel 2 3 3 4 2 2 4" xfId="38573" xr:uid="{00000000-0005-0000-0000-000022000000}"/>
    <cellStyle name="Calc cel 2 3 3 4 2 3" xfId="23743" xr:uid="{00000000-0005-0000-0000-000022000000}"/>
    <cellStyle name="Calc cel 2 3 3 4 2 4" xfId="9847" xr:uid="{00000000-0005-0000-0000-000022000000}"/>
    <cellStyle name="Calc cel 2 3 3 4 2 5" xfId="33944" xr:uid="{00000000-0005-0000-0000-000022000000}"/>
    <cellStyle name="Calc cel 2 3 3 4 3" xfId="5601" xr:uid="{00000000-0005-0000-0000-000022000000}"/>
    <cellStyle name="Calc cel 2 3 3 4 3 2" xfId="25897" xr:uid="{00000000-0005-0000-0000-000022000000}"/>
    <cellStyle name="Calc cel 2 3 3 4 3 3" xfId="11925" xr:uid="{00000000-0005-0000-0000-000022000000}"/>
    <cellStyle name="Calc cel 2 3 3 4 3 4" xfId="31367" xr:uid="{00000000-0005-0000-0000-000022000000}"/>
    <cellStyle name="Calc cel 2 3 3 4 4" xfId="3954" xr:uid="{00000000-0005-0000-0000-000022000000}"/>
    <cellStyle name="Calc cel 2 3 3 4 4 2" xfId="16240" xr:uid="{00000000-0005-0000-0000-000022000000}"/>
    <cellStyle name="Calc cel 2 3 3 4 4 3" xfId="19740" xr:uid="{00000000-0005-0000-0000-000022000000}"/>
    <cellStyle name="Calc cel 2 3 3 4 4 4" xfId="35498" xr:uid="{00000000-0005-0000-0000-000022000000}"/>
    <cellStyle name="Calc cel 2 3 3 4 5" xfId="17929" xr:uid="{00000000-0005-0000-0000-000022000000}"/>
    <cellStyle name="Calc cel 2 3 3 4 6" xfId="10163" xr:uid="{00000000-0005-0000-0000-000022000000}"/>
    <cellStyle name="Calc cel 2 3 3 4 7" xfId="29778" xr:uid="{00000000-0005-0000-0000-000022000000}"/>
    <cellStyle name="Calc cel 2 3 3 5" xfId="2096" xr:uid="{00000000-0005-0000-0000-000022000000}"/>
    <cellStyle name="Calc cel 2 3 3 5 2" xfId="6754" xr:uid="{00000000-0005-0000-0000-000022000000}"/>
    <cellStyle name="Calc cel 2 3 3 5 2 2" xfId="27050" xr:uid="{00000000-0005-0000-0000-000022000000}"/>
    <cellStyle name="Calc cel 2 3 3 5 2 3" xfId="22460" xr:uid="{00000000-0005-0000-0000-000022000000}"/>
    <cellStyle name="Calc cel 2 3 3 5 2 4" xfId="37245" xr:uid="{00000000-0005-0000-0000-000022000000}"/>
    <cellStyle name="Calc cel 2 3 3 5 3" xfId="21304" xr:uid="{00000000-0005-0000-0000-000022000000}"/>
    <cellStyle name="Calc cel 2 3 3 5 4" xfId="12885" xr:uid="{00000000-0005-0000-0000-000022000000}"/>
    <cellStyle name="Calc cel 2 3 3 5 5" xfId="32520" xr:uid="{00000000-0005-0000-0000-000022000000}"/>
    <cellStyle name="Calc cel 2 3 3 6" xfId="8051" xr:uid="{00000000-0005-0000-0000-000022000000}"/>
    <cellStyle name="Calc cel 2 3 3 6 2" xfId="23753" xr:uid="{00000000-0005-0000-0000-000022000000}"/>
    <cellStyle name="Calc cel 2 3 3 6 2 2" xfId="28342" xr:uid="{00000000-0005-0000-0000-000022000000}"/>
    <cellStyle name="Calc cel 2 3 3 6 2 3" xfId="38447" xr:uid="{00000000-0005-0000-0000-000022000000}"/>
    <cellStyle name="Calc cel 2 3 3 6 3" xfId="14892" xr:uid="{00000000-0005-0000-0000-000022000000}"/>
    <cellStyle name="Calc cel 2 3 3 6 4" xfId="11782" xr:uid="{00000000-0005-0000-0000-000022000000}"/>
    <cellStyle name="Calc cel 2 3 3 6 5" xfId="33816" xr:uid="{00000000-0005-0000-0000-000022000000}"/>
    <cellStyle name="Calc cel 2 3 3 7" xfId="3825" xr:uid="{00000000-0005-0000-0000-000022000000}"/>
    <cellStyle name="Calc cel 2 3 3 7 2" xfId="19128" xr:uid="{00000000-0005-0000-0000-000022000000}"/>
    <cellStyle name="Calc cel 2 3 3 7 3" xfId="18239" xr:uid="{00000000-0005-0000-0000-000022000000}"/>
    <cellStyle name="Calc cel 2 3 3 7 4" xfId="35131" xr:uid="{00000000-0005-0000-0000-000022000000}"/>
    <cellStyle name="Calc cel 2 3 3 8" xfId="19615" xr:uid="{00000000-0005-0000-0000-000022000000}"/>
    <cellStyle name="Calc cel 2 3 3 8 2" xfId="19091" xr:uid="{00000000-0005-0000-0000-000022000000}"/>
    <cellStyle name="Calc cel 2 3 3 8 3" xfId="35373" xr:uid="{00000000-0005-0000-0000-000022000000}"/>
    <cellStyle name="Calc cel 2 3 3 9" xfId="16648" xr:uid="{00000000-0005-0000-0000-000022000000}"/>
    <cellStyle name="Calc cel 2 3 4" xfId="1772" xr:uid="{00000000-0005-0000-0000-000022000000}"/>
    <cellStyle name="Calc cel 2 3 4 2" xfId="3011" xr:uid="{00000000-0005-0000-0000-000022000000}"/>
    <cellStyle name="Calc cel 2 3 4 2 2" xfId="9081" xr:uid="{00000000-0005-0000-0000-000022000000}"/>
    <cellStyle name="Calc cel 2 3 4 2 2 2" xfId="24732" xr:uid="{00000000-0005-0000-0000-000022000000}"/>
    <cellStyle name="Calc cel 2 3 4 2 2 2 2" xfId="29320" xr:uid="{00000000-0005-0000-0000-000022000000}"/>
    <cellStyle name="Calc cel 2 3 4 2 2 2 3" xfId="39425" xr:uid="{00000000-0005-0000-0000-000022000000}"/>
    <cellStyle name="Calc cel 2 3 4 2 2 3" xfId="16533" xr:uid="{00000000-0005-0000-0000-000022000000}"/>
    <cellStyle name="Calc cel 2 3 4 2 2 4" xfId="10772" xr:uid="{00000000-0005-0000-0000-000022000000}"/>
    <cellStyle name="Calc cel 2 3 4 2 2 5" xfId="34846" xr:uid="{00000000-0005-0000-0000-000022000000}"/>
    <cellStyle name="Calc cel 2 3 4 2 3" xfId="7669" xr:uid="{00000000-0005-0000-0000-000022000000}"/>
    <cellStyle name="Calc cel 2 3 4 2 3 2" xfId="27965" xr:uid="{00000000-0005-0000-0000-000022000000}"/>
    <cellStyle name="Calc cel 2 3 4 2 3 3" xfId="14409" xr:uid="{00000000-0005-0000-0000-000022000000}"/>
    <cellStyle name="Calc cel 2 3 4 2 3 4" xfId="33435" xr:uid="{00000000-0005-0000-0000-000022000000}"/>
    <cellStyle name="Calc cel 2 3 4 2 4" xfId="4860" xr:uid="{00000000-0005-0000-0000-000022000000}"/>
    <cellStyle name="Calc cel 2 3 4 2 4 2" xfId="25171" xr:uid="{00000000-0005-0000-0000-000022000000}"/>
    <cellStyle name="Calc cel 2 3 4 2 4 3" xfId="20584" xr:uid="{00000000-0005-0000-0000-000022000000}"/>
    <cellStyle name="Calc cel 2 3 4 2 4 4" xfId="36341" xr:uid="{00000000-0005-0000-0000-000022000000}"/>
    <cellStyle name="Calc cel 2 3 4 2 5" xfId="15485" xr:uid="{00000000-0005-0000-0000-000022000000}"/>
    <cellStyle name="Calc cel 2 3 4 2 6" xfId="10719" xr:uid="{00000000-0005-0000-0000-000022000000}"/>
    <cellStyle name="Calc cel 2 3 4 2 7" xfId="30680" xr:uid="{00000000-0005-0000-0000-000022000000}"/>
    <cellStyle name="Calc cel 2 3 4 3" xfId="7945" xr:uid="{00000000-0005-0000-0000-000022000000}"/>
    <cellStyle name="Calc cel 2 3 4 3 2" xfId="23649" xr:uid="{00000000-0005-0000-0000-000022000000}"/>
    <cellStyle name="Calc cel 2 3 4 3 2 2" xfId="28238" xr:uid="{00000000-0005-0000-0000-000022000000}"/>
    <cellStyle name="Calc cel 2 3 4 3 2 3" xfId="38390" xr:uid="{00000000-0005-0000-0000-000022000000}"/>
    <cellStyle name="Calc cel 2 3 4 3 3" xfId="17796" xr:uid="{00000000-0005-0000-0000-000022000000}"/>
    <cellStyle name="Calc cel 2 3 4 3 4" xfId="13499" xr:uid="{00000000-0005-0000-0000-000022000000}"/>
    <cellStyle name="Calc cel 2 3 4 3 5" xfId="33710" xr:uid="{00000000-0005-0000-0000-000022000000}"/>
    <cellStyle name="Calc cel 2 3 4 4" xfId="6448" xr:uid="{00000000-0005-0000-0000-000022000000}"/>
    <cellStyle name="Calc cel 2 3 4 4 2" xfId="26744" xr:uid="{00000000-0005-0000-0000-000022000000}"/>
    <cellStyle name="Calc cel 2 3 4 4 3" xfId="12775" xr:uid="{00000000-0005-0000-0000-000022000000}"/>
    <cellStyle name="Calc cel 2 3 4 4 4" xfId="32214" xr:uid="{00000000-0005-0000-0000-000022000000}"/>
    <cellStyle name="Calc cel 2 3 4 5" xfId="3699" xr:uid="{00000000-0005-0000-0000-000022000000}"/>
    <cellStyle name="Calc cel 2 3 4 5 2" xfId="16033" xr:uid="{00000000-0005-0000-0000-000022000000}"/>
    <cellStyle name="Calc cel 2 3 4 5 3" xfId="19495" xr:uid="{00000000-0005-0000-0000-000022000000}"/>
    <cellStyle name="Calc cel 2 3 4 5 4" xfId="35254" xr:uid="{00000000-0005-0000-0000-000022000000}"/>
    <cellStyle name="Calc cel 2 3 4 6" xfId="14865" xr:uid="{00000000-0005-0000-0000-000022000000}"/>
    <cellStyle name="Calc cel 2 3 4 7" xfId="13198" xr:uid="{00000000-0005-0000-0000-000022000000}"/>
    <cellStyle name="Calc cel 2 3 4 8" xfId="14622" xr:uid="{00000000-0005-0000-0000-000022000000}"/>
    <cellStyle name="Calc cel 2 3 5" xfId="1530" xr:uid="{00000000-0005-0000-0000-000022000000}"/>
    <cellStyle name="Calc cel 2 3 5 2" xfId="2770" xr:uid="{00000000-0005-0000-0000-000022000000}"/>
    <cellStyle name="Calc cel 2 3 5 2 2" xfId="7428" xr:uid="{00000000-0005-0000-0000-000022000000}"/>
    <cellStyle name="Calc cel 2 3 5 2 2 2" xfId="27724" xr:uid="{00000000-0005-0000-0000-000022000000}"/>
    <cellStyle name="Calc cel 2 3 5 2 2 3" xfId="23134" xr:uid="{00000000-0005-0000-0000-000022000000}"/>
    <cellStyle name="Calc cel 2 3 5 2 2 4" xfId="37900" xr:uid="{00000000-0005-0000-0000-000022000000}"/>
    <cellStyle name="Calc cel 2 3 5 2 3" xfId="15194" xr:uid="{00000000-0005-0000-0000-000022000000}"/>
    <cellStyle name="Calc cel 2 3 5 2 4" xfId="12030" xr:uid="{00000000-0005-0000-0000-000022000000}"/>
    <cellStyle name="Calc cel 2 3 5 2 5" xfId="33194" xr:uid="{00000000-0005-0000-0000-000022000000}"/>
    <cellStyle name="Calc cel 2 3 5 3" xfId="7927" xr:uid="{00000000-0005-0000-0000-000022000000}"/>
    <cellStyle name="Calc cel 2 3 5 3 2" xfId="23632" xr:uid="{00000000-0005-0000-0000-000022000000}"/>
    <cellStyle name="Calc cel 2 3 5 3 2 2" xfId="28222" xr:uid="{00000000-0005-0000-0000-000022000000}"/>
    <cellStyle name="Calc cel 2 3 5 3 2 3" xfId="38374" xr:uid="{00000000-0005-0000-0000-000022000000}"/>
    <cellStyle name="Calc cel 2 3 5 3 3" xfId="17749" xr:uid="{00000000-0005-0000-0000-000022000000}"/>
    <cellStyle name="Calc cel 2 3 5 3 4" xfId="11493" xr:uid="{00000000-0005-0000-0000-000022000000}"/>
    <cellStyle name="Calc cel 2 3 5 3 5" xfId="33693" xr:uid="{00000000-0005-0000-0000-000022000000}"/>
    <cellStyle name="Calc cel 2 3 5 4" xfId="6227" xr:uid="{00000000-0005-0000-0000-000022000000}"/>
    <cellStyle name="Calc cel 2 3 5 4 2" xfId="26523" xr:uid="{00000000-0005-0000-0000-000022000000}"/>
    <cellStyle name="Calc cel 2 3 5 4 3" xfId="11414" xr:uid="{00000000-0005-0000-0000-000022000000}"/>
    <cellStyle name="Calc cel 2 3 5 4 4" xfId="31993" xr:uid="{00000000-0005-0000-0000-000022000000}"/>
    <cellStyle name="Calc cel 2 3 5 5" xfId="3681" xr:uid="{00000000-0005-0000-0000-000022000000}"/>
    <cellStyle name="Calc cel 2 3 5 5 2" xfId="15638" xr:uid="{00000000-0005-0000-0000-000022000000}"/>
    <cellStyle name="Calc cel 2 3 5 5 3" xfId="19478" xr:uid="{00000000-0005-0000-0000-000022000000}"/>
    <cellStyle name="Calc cel 2 3 5 5 4" xfId="35238" xr:uid="{00000000-0005-0000-0000-000022000000}"/>
    <cellStyle name="Calc cel 2 3 5 6" xfId="15166" xr:uid="{00000000-0005-0000-0000-000022000000}"/>
    <cellStyle name="Calc cel 2 3 5 7" xfId="3510" xr:uid="{00000000-0005-0000-0000-000022000000}"/>
    <cellStyle name="Calc cel 2 3 5 8" xfId="9896" xr:uid="{00000000-0005-0000-0000-000022000000}"/>
    <cellStyle name="Calc cel 2 3 6" xfId="1173" xr:uid="{00000000-0005-0000-0000-000022000000}"/>
    <cellStyle name="Calc cel 2 3 6 2" xfId="2415" xr:uid="{00000000-0005-0000-0000-000022000000}"/>
    <cellStyle name="Calc cel 2 3 6 2 2" xfId="7073" xr:uid="{00000000-0005-0000-0000-000022000000}"/>
    <cellStyle name="Calc cel 2 3 6 2 2 2" xfId="27369" xr:uid="{00000000-0005-0000-0000-000022000000}"/>
    <cellStyle name="Calc cel 2 3 6 2 2 3" xfId="22779" xr:uid="{00000000-0005-0000-0000-000022000000}"/>
    <cellStyle name="Calc cel 2 3 6 2 2 4" xfId="37562" xr:uid="{00000000-0005-0000-0000-000022000000}"/>
    <cellStyle name="Calc cel 2 3 6 2 3" xfId="19159" xr:uid="{00000000-0005-0000-0000-000022000000}"/>
    <cellStyle name="Calc cel 2 3 6 2 4" xfId="12653" xr:uid="{00000000-0005-0000-0000-000022000000}"/>
    <cellStyle name="Calc cel 2 3 6 2 5" xfId="32839" xr:uid="{00000000-0005-0000-0000-000022000000}"/>
    <cellStyle name="Calc cel 2 3 6 3" xfId="8496" xr:uid="{00000000-0005-0000-0000-000022000000}"/>
    <cellStyle name="Calc cel 2 3 6 3 2" xfId="24185" xr:uid="{00000000-0005-0000-0000-000022000000}"/>
    <cellStyle name="Calc cel 2 3 6 3 2 2" xfId="28774" xr:uid="{00000000-0005-0000-0000-000022000000}"/>
    <cellStyle name="Calc cel 2 3 6 3 2 3" xfId="38879" xr:uid="{00000000-0005-0000-0000-000022000000}"/>
    <cellStyle name="Calc cel 2 3 6 3 3" xfId="19277" xr:uid="{00000000-0005-0000-0000-000022000000}"/>
    <cellStyle name="Calc cel 2 3 6 3 4" xfId="12287" xr:uid="{00000000-0005-0000-0000-000022000000}"/>
    <cellStyle name="Calc cel 2 3 6 3 5" xfId="34261" xr:uid="{00000000-0005-0000-0000-000022000000}"/>
    <cellStyle name="Calc cel 2 3 6 4" xfId="5909" xr:uid="{00000000-0005-0000-0000-000022000000}"/>
    <cellStyle name="Calc cel 2 3 6 4 2" xfId="26205" xr:uid="{00000000-0005-0000-0000-000022000000}"/>
    <cellStyle name="Calc cel 2 3 6 4 3" xfId="12801" xr:uid="{00000000-0005-0000-0000-000022000000}"/>
    <cellStyle name="Calc cel 2 3 6 4 4" xfId="31675" xr:uid="{00000000-0005-0000-0000-000022000000}"/>
    <cellStyle name="Calc cel 2 3 6 5" xfId="4272" xr:uid="{00000000-0005-0000-0000-000022000000}"/>
    <cellStyle name="Calc cel 2 3 6 5 2" xfId="19063" xr:uid="{00000000-0005-0000-0000-000022000000}"/>
    <cellStyle name="Calc cel 2 3 6 5 3" xfId="20040" xr:uid="{00000000-0005-0000-0000-000022000000}"/>
    <cellStyle name="Calc cel 2 3 6 5 4" xfId="35798" xr:uid="{00000000-0005-0000-0000-000022000000}"/>
    <cellStyle name="Calc cel 2 3 6 6" xfId="21698" xr:uid="{00000000-0005-0000-0000-000022000000}"/>
    <cellStyle name="Calc cel 2 3 6 7" xfId="14671" xr:uid="{00000000-0005-0000-0000-000022000000}"/>
    <cellStyle name="Calc cel 2 3 6 8" xfId="30095" xr:uid="{00000000-0005-0000-0000-000022000000}"/>
    <cellStyle name="Calc cel 2 3 7" xfId="799" xr:uid="{00000000-0005-0000-0000-000022000000}"/>
    <cellStyle name="Calc cel 2 3 7 2" xfId="5550" xr:uid="{00000000-0005-0000-0000-000022000000}"/>
    <cellStyle name="Calc cel 2 3 7 2 2" xfId="25846" xr:uid="{00000000-0005-0000-0000-000022000000}"/>
    <cellStyle name="Calc cel 2 3 7 2 3" xfId="21261" xr:uid="{00000000-0005-0000-0000-000022000000}"/>
    <cellStyle name="Calc cel 2 3 7 2 4" xfId="36894" xr:uid="{00000000-0005-0000-0000-000022000000}"/>
    <cellStyle name="Calc cel 2 3 7 3" xfId="16882" xr:uid="{00000000-0005-0000-0000-000022000000}"/>
    <cellStyle name="Calc cel 2 3 7 4" xfId="10787" xr:uid="{00000000-0005-0000-0000-000022000000}"/>
    <cellStyle name="Calc cel 2 3 7 5" xfId="31316" xr:uid="{00000000-0005-0000-0000-000022000000}"/>
    <cellStyle name="Calc cel 2 3 8" xfId="2046" xr:uid="{00000000-0005-0000-0000-000022000000}"/>
    <cellStyle name="Calc cel 2 3 8 2" xfId="6704" xr:uid="{00000000-0005-0000-0000-000022000000}"/>
    <cellStyle name="Calc cel 2 3 8 2 2" xfId="27000" xr:uid="{00000000-0005-0000-0000-000022000000}"/>
    <cellStyle name="Calc cel 2 3 8 2 3" xfId="22410" xr:uid="{00000000-0005-0000-0000-000022000000}"/>
    <cellStyle name="Calc cel 2 3 8 2 4" xfId="37195" xr:uid="{00000000-0005-0000-0000-000022000000}"/>
    <cellStyle name="Calc cel 2 3 8 3" xfId="22304" xr:uid="{00000000-0005-0000-0000-000022000000}"/>
    <cellStyle name="Calc cel 2 3 8 4" xfId="13558" xr:uid="{00000000-0005-0000-0000-000022000000}"/>
    <cellStyle name="Calc cel 2 3 8 5" xfId="32470" xr:uid="{00000000-0005-0000-0000-000022000000}"/>
    <cellStyle name="Calc cel 2 3 9" xfId="796" xr:uid="{00000000-0005-0000-0000-000022000000}"/>
    <cellStyle name="Calc cel 2 3 9 2" xfId="20841" xr:uid="{00000000-0005-0000-0000-000022000000}"/>
    <cellStyle name="Calc cel 2 3 9 2 2" xfId="25427" xr:uid="{00000000-0005-0000-0000-000022000000}"/>
    <cellStyle name="Calc cel 2 3 9 2 3" xfId="36597" xr:uid="{00000000-0005-0000-0000-000022000000}"/>
    <cellStyle name="Calc cel 2 3 9 3" xfId="15202" xr:uid="{00000000-0005-0000-0000-000022000000}"/>
    <cellStyle name="Calc cel 2 3 9 3 2" xfId="35086" xr:uid="{00000000-0005-0000-0000-000022000000}"/>
    <cellStyle name="Calc cel 2 3 9 4" xfId="16145" xr:uid="{00000000-0005-0000-0000-000022000000}"/>
    <cellStyle name="Calc cel 2 4" xfId="809" xr:uid="{00000000-0005-0000-0000-000006000000}"/>
    <cellStyle name="Calc cel 2 4 2" xfId="20911" xr:uid="{00000000-0005-0000-0000-000006000000}"/>
    <cellStyle name="Calc cel 2 4 2 2" xfId="36648" xr:uid="{00000000-0005-0000-0000-000006000000}"/>
    <cellStyle name="Calc cel 2 4 3" xfId="25496" xr:uid="{00000000-0005-0000-0000-000006000000}"/>
    <cellStyle name="Calc cel 2 5" xfId="5092" xr:uid="{00000000-0005-0000-0000-000006000000}"/>
    <cellStyle name="Calc cel 2 5 2" xfId="20806" xr:uid="{00000000-0005-0000-0000-000006000000}"/>
    <cellStyle name="Calc cel 2 5 2 2" xfId="36562" xr:uid="{00000000-0005-0000-0000-000006000000}"/>
    <cellStyle name="Calc cel 2 5 3" xfId="25392" xr:uid="{00000000-0005-0000-0000-000006000000}"/>
    <cellStyle name="Calc cel 2 6" xfId="19406" xr:uid="{00000000-0005-0000-0000-000006000000}"/>
    <cellStyle name="Calc cel 2 6 2" xfId="17568" xr:uid="{00000000-0005-0000-0000-000006000000}"/>
    <cellStyle name="Calc cel 2 6 3" xfId="35168" xr:uid="{00000000-0005-0000-0000-000006000000}"/>
    <cellStyle name="Calc cel 3" xfId="12" xr:uid="{00000000-0005-0000-0000-000024000000}"/>
    <cellStyle name="Calc cel 3 2" xfId="252" xr:uid="{00000000-0005-0000-0000-000025000000}"/>
    <cellStyle name="Calc cel 3 2 10" xfId="516" xr:uid="{00000000-0005-0000-0000-000025000000}"/>
    <cellStyle name="Calc cel 3 2 10 2" xfId="5304" xr:uid="{00000000-0005-0000-0000-000025000000}"/>
    <cellStyle name="Calc cel 3 2 10 2 2" xfId="25600" xr:uid="{00000000-0005-0000-0000-000025000000}"/>
    <cellStyle name="Calc cel 3 2 10 2 3" xfId="21015" xr:uid="{00000000-0005-0000-0000-000025000000}"/>
    <cellStyle name="Calc cel 3 2 10 2 4" xfId="36723" xr:uid="{00000000-0005-0000-0000-000025000000}"/>
    <cellStyle name="Calc cel 3 2 10 3" xfId="21639" xr:uid="{00000000-0005-0000-0000-000025000000}"/>
    <cellStyle name="Calc cel 3 2 10 4" xfId="10793" xr:uid="{00000000-0005-0000-0000-000025000000}"/>
    <cellStyle name="Calc cel 3 2 10 5" xfId="31070" xr:uid="{00000000-0005-0000-0000-000025000000}"/>
    <cellStyle name="Calc cel 3 2 11" xfId="5152" xr:uid="{00000000-0005-0000-0000-000025000000}"/>
    <cellStyle name="Calc cel 3 2 11 2" xfId="20865" xr:uid="{00000000-0005-0000-0000-000025000000}"/>
    <cellStyle name="Calc cel 3 2 11 2 2" xfId="25450" xr:uid="{00000000-0005-0000-0000-000025000000}"/>
    <cellStyle name="Calc cel 3 2 11 2 3" xfId="36620" xr:uid="{00000000-0005-0000-0000-000025000000}"/>
    <cellStyle name="Calc cel 3 2 11 3" xfId="18590" xr:uid="{00000000-0005-0000-0000-000025000000}"/>
    <cellStyle name="Calc cel 3 2 11 4" xfId="12377" xr:uid="{00000000-0005-0000-0000-000025000000}"/>
    <cellStyle name="Calc cel 3 2 11 5" xfId="30921" xr:uid="{00000000-0005-0000-0000-000025000000}"/>
    <cellStyle name="Calc cel 3 2 12" xfId="3638" xr:uid="{00000000-0005-0000-0000-000025000000}"/>
    <cellStyle name="Calc cel 3 2 12 2" xfId="15432" xr:uid="{00000000-0005-0000-0000-000025000000}"/>
    <cellStyle name="Calc cel 3 2 12 3" xfId="19440" xr:uid="{00000000-0005-0000-0000-000025000000}"/>
    <cellStyle name="Calc cel 3 2 12 4" xfId="35200" xr:uid="{00000000-0005-0000-0000-000025000000}"/>
    <cellStyle name="Calc cel 3 2 13" xfId="15165" xr:uid="{00000000-0005-0000-0000-000025000000}"/>
    <cellStyle name="Calc cel 3 2 14" xfId="3435" xr:uid="{00000000-0005-0000-0000-000025000000}"/>
    <cellStyle name="Calc cel 3 2 15" xfId="10454" xr:uid="{00000000-0005-0000-0000-000025000000}"/>
    <cellStyle name="Calc cel 3 2 2" xfId="399" xr:uid="{00000000-0005-0000-0000-000025000000}"/>
    <cellStyle name="Calc cel 3 2 2 10" xfId="5235" xr:uid="{00000000-0005-0000-0000-000025000000}"/>
    <cellStyle name="Calc cel 3 2 2 10 2" xfId="20948" xr:uid="{00000000-0005-0000-0000-000025000000}"/>
    <cellStyle name="Calc cel 3 2 2 10 2 2" xfId="25533" xr:uid="{00000000-0005-0000-0000-000025000000}"/>
    <cellStyle name="Calc cel 3 2 2 10 2 3" xfId="36675" xr:uid="{00000000-0005-0000-0000-000025000000}"/>
    <cellStyle name="Calc cel 3 2 2 10 3" xfId="21030" xr:uid="{00000000-0005-0000-0000-000025000000}"/>
    <cellStyle name="Calc cel 3 2 2 10 4" xfId="13990" xr:uid="{00000000-0005-0000-0000-000025000000}"/>
    <cellStyle name="Calc cel 3 2 2 10 5" xfId="31002" xr:uid="{00000000-0005-0000-0000-000025000000}"/>
    <cellStyle name="Calc cel 3 2 2 11" xfId="8005" xr:uid="{00000000-0005-0000-0000-000025000000}"/>
    <cellStyle name="Calc cel 3 2 2 11 2" xfId="28297" xr:uid="{00000000-0005-0000-0000-000025000000}"/>
    <cellStyle name="Calc cel 3 2 2 11 3" xfId="13988" xr:uid="{00000000-0005-0000-0000-000025000000}"/>
    <cellStyle name="Calc cel 3 2 2 11 4" xfId="33770" xr:uid="{00000000-0005-0000-0000-000025000000}"/>
    <cellStyle name="Calc cel 3 2 2 12" xfId="3764" xr:uid="{00000000-0005-0000-0000-000025000000}"/>
    <cellStyle name="Calc cel 3 2 2 12 2" xfId="15703" xr:uid="{00000000-0005-0000-0000-000025000000}"/>
    <cellStyle name="Calc cel 3 2 2 12 3" xfId="19557" xr:uid="{00000000-0005-0000-0000-000025000000}"/>
    <cellStyle name="Calc cel 3 2 2 12 4" xfId="35316" xr:uid="{00000000-0005-0000-0000-000025000000}"/>
    <cellStyle name="Calc cel 3 2 2 13" xfId="18792" xr:uid="{00000000-0005-0000-0000-000025000000}"/>
    <cellStyle name="Calc cel 3 2 2 14" xfId="14165" xr:uid="{00000000-0005-0000-0000-000025000000}"/>
    <cellStyle name="Calc cel 3 2 2 15" xfId="29591" xr:uid="{00000000-0005-0000-0000-000025000000}"/>
    <cellStyle name="Calc cel 3 2 2 2" xfId="457" xr:uid="{00000000-0005-0000-0000-000025000000}"/>
    <cellStyle name="Calc cel 3 2 2 2 10" xfId="17282" xr:uid="{00000000-0005-0000-0000-000025000000}"/>
    <cellStyle name="Calc cel 3 2 2 2 11" xfId="12201" xr:uid="{00000000-0005-0000-0000-000025000000}"/>
    <cellStyle name="Calc cel 3 2 2 2 12" xfId="29683" xr:uid="{00000000-0005-0000-0000-000025000000}"/>
    <cellStyle name="Calc cel 3 2 2 2 2" xfId="557" xr:uid="{00000000-0005-0000-0000-000025000000}"/>
    <cellStyle name="Calc cel 3 2 2 2 2 10" xfId="30394" xr:uid="{00000000-0005-0000-0000-000025000000}"/>
    <cellStyle name="Calc cel 3 2 2 2 2 2" xfId="1802" xr:uid="{00000000-0005-0000-0000-000025000000}"/>
    <cellStyle name="Calc cel 3 2 2 2 2 2 2" xfId="3041" xr:uid="{00000000-0005-0000-0000-000025000000}"/>
    <cellStyle name="Calc cel 3 2 2 2 2 2 2 2" xfId="7699" xr:uid="{00000000-0005-0000-0000-000025000000}"/>
    <cellStyle name="Calc cel 3 2 2 2 2 2 2 2 2" xfId="27995" xr:uid="{00000000-0005-0000-0000-000025000000}"/>
    <cellStyle name="Calc cel 3 2 2 2 2 2 2 2 3" xfId="23405" xr:uid="{00000000-0005-0000-0000-000025000000}"/>
    <cellStyle name="Calc cel 3 2 2 2 2 2 2 2 4" xfId="38148" xr:uid="{00000000-0005-0000-0000-000025000000}"/>
    <cellStyle name="Calc cel 3 2 2 2 2 2 2 3" xfId="15583" xr:uid="{00000000-0005-0000-0000-000025000000}"/>
    <cellStyle name="Calc cel 3 2 2 2 2 2 2 4" xfId="11459" xr:uid="{00000000-0005-0000-0000-000025000000}"/>
    <cellStyle name="Calc cel 3 2 2 2 2 2 2 5" xfId="33465" xr:uid="{00000000-0005-0000-0000-000025000000}"/>
    <cellStyle name="Calc cel 3 2 2 2 2 2 3" xfId="9111" xr:uid="{00000000-0005-0000-0000-000025000000}"/>
    <cellStyle name="Calc cel 3 2 2 2 2 2 3 2" xfId="24762" xr:uid="{00000000-0005-0000-0000-000025000000}"/>
    <cellStyle name="Calc cel 3 2 2 2 2 2 3 2 2" xfId="29349" xr:uid="{00000000-0005-0000-0000-000025000000}"/>
    <cellStyle name="Calc cel 3 2 2 2 2 2 3 2 3" xfId="39454" xr:uid="{00000000-0005-0000-0000-000025000000}"/>
    <cellStyle name="Calc cel 3 2 2 2 2 2 3 3" xfId="15546" xr:uid="{00000000-0005-0000-0000-000025000000}"/>
    <cellStyle name="Calc cel 3 2 2 2 2 2 3 4" xfId="13972" xr:uid="{00000000-0005-0000-0000-000025000000}"/>
    <cellStyle name="Calc cel 3 2 2 2 2 2 3 5" xfId="34876" xr:uid="{00000000-0005-0000-0000-000025000000}"/>
    <cellStyle name="Calc cel 3 2 2 2 2 2 4" xfId="6470" xr:uid="{00000000-0005-0000-0000-000025000000}"/>
    <cellStyle name="Calc cel 3 2 2 2 2 2 4 2" xfId="26766" xr:uid="{00000000-0005-0000-0000-000025000000}"/>
    <cellStyle name="Calc cel 3 2 2 2 2 2 4 3" xfId="13154" xr:uid="{00000000-0005-0000-0000-000025000000}"/>
    <cellStyle name="Calc cel 3 2 2 2 2 2 4 4" xfId="32236" xr:uid="{00000000-0005-0000-0000-000025000000}"/>
    <cellStyle name="Calc cel 3 2 2 2 2 2 5" xfId="4890" xr:uid="{00000000-0005-0000-0000-000025000000}"/>
    <cellStyle name="Calc cel 3 2 2 2 2 2 5 2" xfId="25200" xr:uid="{00000000-0005-0000-0000-000025000000}"/>
    <cellStyle name="Calc cel 3 2 2 2 2 2 5 3" xfId="20614" xr:uid="{00000000-0005-0000-0000-000025000000}"/>
    <cellStyle name="Calc cel 3 2 2 2 2 2 5 4" xfId="36370" xr:uid="{00000000-0005-0000-0000-000025000000}"/>
    <cellStyle name="Calc cel 3 2 2 2 2 2 6" xfId="17325" xr:uid="{00000000-0005-0000-0000-000025000000}"/>
    <cellStyle name="Calc cel 3 2 2 2 2 2 7" xfId="11222" xr:uid="{00000000-0005-0000-0000-000025000000}"/>
    <cellStyle name="Calc cel 3 2 2 2 2 2 8" xfId="30710" xr:uid="{00000000-0005-0000-0000-000025000000}"/>
    <cellStyle name="Calc cel 3 2 2 2 2 3" xfId="1483" xr:uid="{00000000-0005-0000-0000-000025000000}"/>
    <cellStyle name="Calc cel 3 2 2 2 2 3 2" xfId="6181" xr:uid="{00000000-0005-0000-0000-000025000000}"/>
    <cellStyle name="Calc cel 3 2 2 2 2 3 2 2" xfId="26477" xr:uid="{00000000-0005-0000-0000-000025000000}"/>
    <cellStyle name="Calc cel 3 2 2 2 2 3 2 3" xfId="21889" xr:uid="{00000000-0005-0000-0000-000025000000}"/>
    <cellStyle name="Calc cel 3 2 2 2 2 3 2 4" xfId="37108" xr:uid="{00000000-0005-0000-0000-000025000000}"/>
    <cellStyle name="Calc cel 3 2 2 2 2 3 3" xfId="17845" xr:uid="{00000000-0005-0000-0000-000025000000}"/>
    <cellStyle name="Calc cel 3 2 2 2 2 3 4" xfId="11261" xr:uid="{00000000-0005-0000-0000-000025000000}"/>
    <cellStyle name="Calc cel 3 2 2 2 2 3 5" xfId="31947" xr:uid="{00000000-0005-0000-0000-000025000000}"/>
    <cellStyle name="Calc cel 3 2 2 2 2 4" xfId="2723" xr:uid="{00000000-0005-0000-0000-000025000000}"/>
    <cellStyle name="Calc cel 3 2 2 2 2 4 2" xfId="7381" xr:uid="{00000000-0005-0000-0000-000025000000}"/>
    <cellStyle name="Calc cel 3 2 2 2 2 4 2 2" xfId="27677" xr:uid="{00000000-0005-0000-0000-000025000000}"/>
    <cellStyle name="Calc cel 3 2 2 2 2 4 2 3" xfId="23087" xr:uid="{00000000-0005-0000-0000-000025000000}"/>
    <cellStyle name="Calc cel 3 2 2 2 2 4 2 4" xfId="37853" xr:uid="{00000000-0005-0000-0000-000025000000}"/>
    <cellStyle name="Calc cel 3 2 2 2 2 4 3" xfId="19044" xr:uid="{00000000-0005-0000-0000-000025000000}"/>
    <cellStyle name="Calc cel 3 2 2 2 2 4 4" xfId="12604" xr:uid="{00000000-0005-0000-0000-000025000000}"/>
    <cellStyle name="Calc cel 3 2 2 2 2 4 5" xfId="33147" xr:uid="{00000000-0005-0000-0000-000025000000}"/>
    <cellStyle name="Calc cel 3 2 2 2 2 5" xfId="8795" xr:uid="{00000000-0005-0000-0000-000025000000}"/>
    <cellStyle name="Calc cel 3 2 2 2 2 5 2" xfId="24463" xr:uid="{00000000-0005-0000-0000-000025000000}"/>
    <cellStyle name="Calc cel 3 2 2 2 2 5 2 2" xfId="29051" xr:uid="{00000000-0005-0000-0000-000025000000}"/>
    <cellStyle name="Calc cel 3 2 2 2 2 5 2 3" xfId="39156" xr:uid="{00000000-0005-0000-0000-000025000000}"/>
    <cellStyle name="Calc cel 3 2 2 2 2 5 3" xfId="17555" xr:uid="{00000000-0005-0000-0000-000025000000}"/>
    <cellStyle name="Calc cel 3 2 2 2 2 5 4" xfId="9479" xr:uid="{00000000-0005-0000-0000-000025000000}"/>
    <cellStyle name="Calc cel 3 2 2 2 2 5 5" xfId="34560" xr:uid="{00000000-0005-0000-0000-000025000000}"/>
    <cellStyle name="Calc cel 3 2 2 2 2 6" xfId="5344" xr:uid="{00000000-0005-0000-0000-000025000000}"/>
    <cellStyle name="Calc cel 3 2 2 2 2 6 2" xfId="21055" xr:uid="{00000000-0005-0000-0000-000025000000}"/>
    <cellStyle name="Calc cel 3 2 2 2 2 6 2 2" xfId="25640" xr:uid="{00000000-0005-0000-0000-000025000000}"/>
    <cellStyle name="Calc cel 3 2 2 2 2 6 2 3" xfId="36734" xr:uid="{00000000-0005-0000-0000-000025000000}"/>
    <cellStyle name="Calc cel 3 2 2 2 2 6 3" xfId="15577" xr:uid="{00000000-0005-0000-0000-000025000000}"/>
    <cellStyle name="Calc cel 3 2 2 2 2 6 4" xfId="12997" xr:uid="{00000000-0005-0000-0000-000025000000}"/>
    <cellStyle name="Calc cel 3 2 2 2 2 6 5" xfId="31110" xr:uid="{00000000-0005-0000-0000-000025000000}"/>
    <cellStyle name="Calc cel 3 2 2 2 2 7" xfId="4573" xr:uid="{00000000-0005-0000-0000-000025000000}"/>
    <cellStyle name="Calc cel 3 2 2 2 2 7 2" xfId="21979" xr:uid="{00000000-0005-0000-0000-000025000000}"/>
    <cellStyle name="Calc cel 3 2 2 2 2 7 3" xfId="20316" xr:uid="{00000000-0005-0000-0000-000025000000}"/>
    <cellStyle name="Calc cel 3 2 2 2 2 7 4" xfId="36074" xr:uid="{00000000-0005-0000-0000-000025000000}"/>
    <cellStyle name="Calc cel 3 2 2 2 2 8" xfId="15074" xr:uid="{00000000-0005-0000-0000-000025000000}"/>
    <cellStyle name="Calc cel 3 2 2 2 2 9" xfId="12039" xr:uid="{00000000-0005-0000-0000-000025000000}"/>
    <cellStyle name="Calc cel 3 2 2 2 3" xfId="1400" xr:uid="{00000000-0005-0000-0000-000025000000}"/>
    <cellStyle name="Calc cel 3 2 2 2 3 2" xfId="2640" xr:uid="{00000000-0005-0000-0000-000025000000}"/>
    <cellStyle name="Calc cel 3 2 2 2 3 2 2" xfId="7298" xr:uid="{00000000-0005-0000-0000-000025000000}"/>
    <cellStyle name="Calc cel 3 2 2 2 3 2 2 2" xfId="27594" xr:uid="{00000000-0005-0000-0000-000025000000}"/>
    <cellStyle name="Calc cel 3 2 2 2 3 2 2 3" xfId="23004" xr:uid="{00000000-0005-0000-0000-000025000000}"/>
    <cellStyle name="Calc cel 3 2 2 2 3 2 2 4" xfId="37780" xr:uid="{00000000-0005-0000-0000-000025000000}"/>
    <cellStyle name="Calc cel 3 2 2 2 3 2 3" xfId="15768" xr:uid="{00000000-0005-0000-0000-000025000000}"/>
    <cellStyle name="Calc cel 3 2 2 2 3 2 4" xfId="14100" xr:uid="{00000000-0005-0000-0000-000025000000}"/>
    <cellStyle name="Calc cel 3 2 2 2 3 2 5" xfId="33064" xr:uid="{00000000-0005-0000-0000-000025000000}"/>
    <cellStyle name="Calc cel 3 2 2 2 3 3" xfId="8714" xr:uid="{00000000-0005-0000-0000-000025000000}"/>
    <cellStyle name="Calc cel 3 2 2 2 3 3 2" xfId="24387" xr:uid="{00000000-0005-0000-0000-000025000000}"/>
    <cellStyle name="Calc cel 3 2 2 2 3 3 2 2" xfId="28976" xr:uid="{00000000-0005-0000-0000-000025000000}"/>
    <cellStyle name="Calc cel 3 2 2 2 3 3 2 3" xfId="39081" xr:uid="{00000000-0005-0000-0000-000025000000}"/>
    <cellStyle name="Calc cel 3 2 2 2 3 3 3" xfId="20885" xr:uid="{00000000-0005-0000-0000-000025000000}"/>
    <cellStyle name="Calc cel 3 2 2 2 3 3 4" xfId="11575" xr:uid="{00000000-0005-0000-0000-000025000000}"/>
    <cellStyle name="Calc cel 3 2 2 2 3 3 5" xfId="34479" xr:uid="{00000000-0005-0000-0000-000025000000}"/>
    <cellStyle name="Calc cel 3 2 2 2 3 4" xfId="6113" xr:uid="{00000000-0005-0000-0000-000025000000}"/>
    <cellStyle name="Calc cel 3 2 2 2 3 4 2" xfId="26409" xr:uid="{00000000-0005-0000-0000-000025000000}"/>
    <cellStyle name="Calc cel 3 2 2 2 3 4 3" xfId="12374" xr:uid="{00000000-0005-0000-0000-000025000000}"/>
    <cellStyle name="Calc cel 3 2 2 2 3 4 4" xfId="31879" xr:uid="{00000000-0005-0000-0000-000025000000}"/>
    <cellStyle name="Calc cel 3 2 2 2 3 5" xfId="4492" xr:uid="{00000000-0005-0000-0000-000025000000}"/>
    <cellStyle name="Calc cel 3 2 2 2 3 5 2" xfId="15304" xr:uid="{00000000-0005-0000-0000-000025000000}"/>
    <cellStyle name="Calc cel 3 2 2 2 3 5 3" xfId="20241" xr:uid="{00000000-0005-0000-0000-000025000000}"/>
    <cellStyle name="Calc cel 3 2 2 2 3 5 4" xfId="35999" xr:uid="{00000000-0005-0000-0000-000025000000}"/>
    <cellStyle name="Calc cel 3 2 2 2 3 6" xfId="17881" xr:uid="{00000000-0005-0000-0000-000025000000}"/>
    <cellStyle name="Calc cel 3 2 2 2 3 7" xfId="13740" xr:uid="{00000000-0005-0000-0000-000025000000}"/>
    <cellStyle name="Calc cel 3 2 2 2 3 8" xfId="30313" xr:uid="{00000000-0005-0000-0000-000025000000}"/>
    <cellStyle name="Calc cel 3 2 2 2 4" xfId="1342" xr:uid="{00000000-0005-0000-0000-000025000000}"/>
    <cellStyle name="Calc cel 3 2 2 2 4 2" xfId="2583" xr:uid="{00000000-0005-0000-0000-000025000000}"/>
    <cellStyle name="Calc cel 3 2 2 2 4 2 2" xfId="7241" xr:uid="{00000000-0005-0000-0000-000025000000}"/>
    <cellStyle name="Calc cel 3 2 2 2 4 2 2 2" xfId="27537" xr:uid="{00000000-0005-0000-0000-000025000000}"/>
    <cellStyle name="Calc cel 3 2 2 2 4 2 2 3" xfId="22947" xr:uid="{00000000-0005-0000-0000-000025000000}"/>
    <cellStyle name="Calc cel 3 2 2 2 4 2 2 4" xfId="37727" xr:uid="{00000000-0005-0000-0000-000025000000}"/>
    <cellStyle name="Calc cel 3 2 2 2 4 2 3" xfId="19376" xr:uid="{00000000-0005-0000-0000-000025000000}"/>
    <cellStyle name="Calc cel 3 2 2 2 4 2 4" xfId="14177" xr:uid="{00000000-0005-0000-0000-000025000000}"/>
    <cellStyle name="Calc cel 3 2 2 2 4 2 5" xfId="33007" xr:uid="{00000000-0005-0000-0000-000025000000}"/>
    <cellStyle name="Calc cel 3 2 2 2 4 3" xfId="8661" xr:uid="{00000000-0005-0000-0000-000025000000}"/>
    <cellStyle name="Calc cel 3 2 2 2 4 3 2" xfId="24339" xr:uid="{00000000-0005-0000-0000-000025000000}"/>
    <cellStyle name="Calc cel 3 2 2 2 4 3 2 2" xfId="28928" xr:uid="{00000000-0005-0000-0000-000025000000}"/>
    <cellStyle name="Calc cel 3 2 2 2 4 3 2 3" xfId="39033" xr:uid="{00000000-0005-0000-0000-000025000000}"/>
    <cellStyle name="Calc cel 3 2 2 2 4 3 3" xfId="19218" xr:uid="{00000000-0005-0000-0000-000025000000}"/>
    <cellStyle name="Calc cel 3 2 2 2 4 3 4" xfId="11541" xr:uid="{00000000-0005-0000-0000-000025000000}"/>
    <cellStyle name="Calc cel 3 2 2 2 4 3 5" xfId="34426" xr:uid="{00000000-0005-0000-0000-000025000000}"/>
    <cellStyle name="Calc cel 3 2 2 2 4 4" xfId="6065" xr:uid="{00000000-0005-0000-0000-000025000000}"/>
    <cellStyle name="Calc cel 3 2 2 2 4 4 2" xfId="26361" xr:uid="{00000000-0005-0000-0000-000025000000}"/>
    <cellStyle name="Calc cel 3 2 2 2 4 4 3" xfId="14226" xr:uid="{00000000-0005-0000-0000-000025000000}"/>
    <cellStyle name="Calc cel 3 2 2 2 4 4 4" xfId="31831" xr:uid="{00000000-0005-0000-0000-000025000000}"/>
    <cellStyle name="Calc cel 3 2 2 2 4 5" xfId="4438" xr:uid="{00000000-0005-0000-0000-000025000000}"/>
    <cellStyle name="Calc cel 3 2 2 2 4 5 2" xfId="22147" xr:uid="{00000000-0005-0000-0000-000025000000}"/>
    <cellStyle name="Calc cel 3 2 2 2 4 5 3" xfId="20194" xr:uid="{00000000-0005-0000-0000-000025000000}"/>
    <cellStyle name="Calc cel 3 2 2 2 4 5 4" xfId="35952" xr:uid="{00000000-0005-0000-0000-000025000000}"/>
    <cellStyle name="Calc cel 3 2 2 2 4 6" xfId="18882" xr:uid="{00000000-0005-0000-0000-000025000000}"/>
    <cellStyle name="Calc cel 3 2 2 2 4 7" xfId="9422" xr:uid="{00000000-0005-0000-0000-000025000000}"/>
    <cellStyle name="Calc cel 3 2 2 2 4 8" xfId="30260" xr:uid="{00000000-0005-0000-0000-000025000000}"/>
    <cellStyle name="Calc cel 3 2 2 2 5" xfId="1222" xr:uid="{00000000-0005-0000-0000-000025000000}"/>
    <cellStyle name="Calc cel 3 2 2 2 5 2" xfId="2463" xr:uid="{00000000-0005-0000-0000-000025000000}"/>
    <cellStyle name="Calc cel 3 2 2 2 5 2 2" xfId="7121" xr:uid="{00000000-0005-0000-0000-000025000000}"/>
    <cellStyle name="Calc cel 3 2 2 2 5 2 2 2" xfId="27417" xr:uid="{00000000-0005-0000-0000-000025000000}"/>
    <cellStyle name="Calc cel 3 2 2 2 5 2 2 3" xfId="22827" xr:uid="{00000000-0005-0000-0000-000025000000}"/>
    <cellStyle name="Calc cel 3 2 2 2 5 2 2 4" xfId="37609" xr:uid="{00000000-0005-0000-0000-000025000000}"/>
    <cellStyle name="Calc cel 3 2 2 2 5 2 3" xfId="19018" xr:uid="{00000000-0005-0000-0000-000025000000}"/>
    <cellStyle name="Calc cel 3 2 2 2 5 2 4" xfId="11344" xr:uid="{00000000-0005-0000-0000-000025000000}"/>
    <cellStyle name="Calc cel 3 2 2 2 5 2 5" xfId="32887" xr:uid="{00000000-0005-0000-0000-000025000000}"/>
    <cellStyle name="Calc cel 3 2 2 2 5 3" xfId="8541" xr:uid="{00000000-0005-0000-0000-000025000000}"/>
    <cellStyle name="Calc cel 3 2 2 2 5 3 2" xfId="24226" xr:uid="{00000000-0005-0000-0000-000025000000}"/>
    <cellStyle name="Calc cel 3 2 2 2 5 3 2 2" xfId="28815" xr:uid="{00000000-0005-0000-0000-000025000000}"/>
    <cellStyle name="Calc cel 3 2 2 2 5 3 2 3" xfId="38920" xr:uid="{00000000-0005-0000-0000-000025000000}"/>
    <cellStyle name="Calc cel 3 2 2 2 5 3 3" xfId="22044" xr:uid="{00000000-0005-0000-0000-000025000000}"/>
    <cellStyle name="Calc cel 3 2 2 2 5 3 4" xfId="10385" xr:uid="{00000000-0005-0000-0000-000025000000}"/>
    <cellStyle name="Calc cel 3 2 2 2 5 3 5" xfId="34306" xr:uid="{00000000-0005-0000-0000-000025000000}"/>
    <cellStyle name="Calc cel 3 2 2 2 5 4" xfId="5953" xr:uid="{00000000-0005-0000-0000-000025000000}"/>
    <cellStyle name="Calc cel 3 2 2 2 5 4 2" xfId="26249" xr:uid="{00000000-0005-0000-0000-000025000000}"/>
    <cellStyle name="Calc cel 3 2 2 2 5 4 3" xfId="12464" xr:uid="{00000000-0005-0000-0000-000025000000}"/>
    <cellStyle name="Calc cel 3 2 2 2 5 4 4" xfId="31719" xr:uid="{00000000-0005-0000-0000-000025000000}"/>
    <cellStyle name="Calc cel 3 2 2 2 5 5" xfId="4318" xr:uid="{00000000-0005-0000-0000-000025000000}"/>
    <cellStyle name="Calc cel 3 2 2 2 5 5 2" xfId="17403" xr:uid="{00000000-0005-0000-0000-000025000000}"/>
    <cellStyle name="Calc cel 3 2 2 2 5 5 3" xfId="20081" xr:uid="{00000000-0005-0000-0000-000025000000}"/>
    <cellStyle name="Calc cel 3 2 2 2 5 5 4" xfId="35839" xr:uid="{00000000-0005-0000-0000-000025000000}"/>
    <cellStyle name="Calc cel 3 2 2 2 5 6" xfId="16646" xr:uid="{00000000-0005-0000-0000-000025000000}"/>
    <cellStyle name="Calc cel 3 2 2 2 5 7" xfId="12279" xr:uid="{00000000-0005-0000-0000-000025000000}"/>
    <cellStyle name="Calc cel 3 2 2 2 5 8" xfId="30140" xr:uid="{00000000-0005-0000-0000-000025000000}"/>
    <cellStyle name="Calc cel 3 2 2 2 6" xfId="861" xr:uid="{00000000-0005-0000-0000-000025000000}"/>
    <cellStyle name="Calc cel 3 2 2 2 6 2" xfId="3336" xr:uid="{00000000-0005-0000-0000-000025000000}"/>
    <cellStyle name="Calc cel 3 2 2 2 6 2 2" xfId="8188" xr:uid="{00000000-0005-0000-0000-000025000000}"/>
    <cellStyle name="Calc cel 3 2 2 2 6 2 2 2" xfId="28477" xr:uid="{00000000-0005-0000-0000-000025000000}"/>
    <cellStyle name="Calc cel 3 2 2 2 6 2 2 3" xfId="23888" xr:uid="{00000000-0005-0000-0000-000025000000}"/>
    <cellStyle name="Calc cel 3 2 2 2 6 2 2 4" xfId="38582" xr:uid="{00000000-0005-0000-0000-000025000000}"/>
    <cellStyle name="Calc cel 3 2 2 2 6 2 3" xfId="18797" xr:uid="{00000000-0005-0000-0000-000025000000}"/>
    <cellStyle name="Calc cel 3 2 2 2 6 2 4" xfId="10166" xr:uid="{00000000-0005-0000-0000-000025000000}"/>
    <cellStyle name="Calc cel 3 2 2 2 6 2 5" xfId="33953" xr:uid="{00000000-0005-0000-0000-000025000000}"/>
    <cellStyle name="Calc cel 3 2 2 2 6 3" xfId="5610" xr:uid="{00000000-0005-0000-0000-000025000000}"/>
    <cellStyle name="Calc cel 3 2 2 2 6 3 2" xfId="25906" xr:uid="{00000000-0005-0000-0000-000025000000}"/>
    <cellStyle name="Calc cel 3 2 2 2 6 3 3" xfId="11036" xr:uid="{00000000-0005-0000-0000-000025000000}"/>
    <cellStyle name="Calc cel 3 2 2 2 6 3 4" xfId="31376" xr:uid="{00000000-0005-0000-0000-000025000000}"/>
    <cellStyle name="Calc cel 3 2 2 2 6 4" xfId="3963" xr:uid="{00000000-0005-0000-0000-000025000000}"/>
    <cellStyle name="Calc cel 3 2 2 2 6 4 2" xfId="18915" xr:uid="{00000000-0005-0000-0000-000025000000}"/>
    <cellStyle name="Calc cel 3 2 2 2 6 4 3" xfId="19749" xr:uid="{00000000-0005-0000-0000-000025000000}"/>
    <cellStyle name="Calc cel 3 2 2 2 6 4 4" xfId="35507" xr:uid="{00000000-0005-0000-0000-000025000000}"/>
    <cellStyle name="Calc cel 3 2 2 2 6 5" xfId="18646" xr:uid="{00000000-0005-0000-0000-000025000000}"/>
    <cellStyle name="Calc cel 3 2 2 2 6 6" xfId="13418" xr:uid="{00000000-0005-0000-0000-000025000000}"/>
    <cellStyle name="Calc cel 3 2 2 2 6 7" xfId="29787" xr:uid="{00000000-0005-0000-0000-000025000000}"/>
    <cellStyle name="Calc cel 3 2 2 2 7" xfId="2105" xr:uid="{00000000-0005-0000-0000-000025000000}"/>
    <cellStyle name="Calc cel 3 2 2 2 7 2" xfId="6763" xr:uid="{00000000-0005-0000-0000-000025000000}"/>
    <cellStyle name="Calc cel 3 2 2 2 7 2 2" xfId="27059" xr:uid="{00000000-0005-0000-0000-000025000000}"/>
    <cellStyle name="Calc cel 3 2 2 2 7 2 3" xfId="22469" xr:uid="{00000000-0005-0000-0000-000025000000}"/>
    <cellStyle name="Calc cel 3 2 2 2 7 2 4" xfId="37254" xr:uid="{00000000-0005-0000-0000-000025000000}"/>
    <cellStyle name="Calc cel 3 2 2 2 7 3" xfId="17629" xr:uid="{00000000-0005-0000-0000-000025000000}"/>
    <cellStyle name="Calc cel 3 2 2 2 7 4" xfId="13099" xr:uid="{00000000-0005-0000-0000-000025000000}"/>
    <cellStyle name="Calc cel 3 2 2 2 7 5" xfId="32529" xr:uid="{00000000-0005-0000-0000-000025000000}"/>
    <cellStyle name="Calc cel 3 2 2 2 8" xfId="8084" xr:uid="{00000000-0005-0000-0000-000025000000}"/>
    <cellStyle name="Calc cel 3 2 2 2 8 2" xfId="23786" xr:uid="{00000000-0005-0000-0000-000025000000}"/>
    <cellStyle name="Calc cel 3 2 2 2 8 2 2" xfId="28375" xr:uid="{00000000-0005-0000-0000-000025000000}"/>
    <cellStyle name="Calc cel 3 2 2 2 8 2 3" xfId="38480" xr:uid="{00000000-0005-0000-0000-000025000000}"/>
    <cellStyle name="Calc cel 3 2 2 2 8 3" xfId="17473" xr:uid="{00000000-0005-0000-0000-000025000000}"/>
    <cellStyle name="Calc cel 3 2 2 2 8 4" xfId="12397" xr:uid="{00000000-0005-0000-0000-000025000000}"/>
    <cellStyle name="Calc cel 3 2 2 2 8 5" xfId="33849" xr:uid="{00000000-0005-0000-0000-000025000000}"/>
    <cellStyle name="Calc cel 3 2 2 2 9" xfId="3859" xr:uid="{00000000-0005-0000-0000-000025000000}"/>
    <cellStyle name="Calc cel 3 2 2 2 9 2" xfId="21957" xr:uid="{00000000-0005-0000-0000-000025000000}"/>
    <cellStyle name="Calc cel 3 2 2 2 9 3" xfId="19648" xr:uid="{00000000-0005-0000-0000-000025000000}"/>
    <cellStyle name="Calc cel 3 2 2 2 9 4" xfId="35406" xr:uid="{00000000-0005-0000-0000-000025000000}"/>
    <cellStyle name="Calc cel 3 2 2 3" xfId="606" xr:uid="{00000000-0005-0000-0000-000025000000}"/>
    <cellStyle name="Calc cel 3 2 2 3 10" xfId="11726" xr:uid="{00000000-0005-0000-0000-000025000000}"/>
    <cellStyle name="Calc cel 3 2 2 3 11" xfId="29835" xr:uid="{00000000-0005-0000-0000-000025000000}"/>
    <cellStyle name="Calc cel 3 2 2 3 2" xfId="1836" xr:uid="{00000000-0005-0000-0000-000025000000}"/>
    <cellStyle name="Calc cel 3 2 2 3 2 2" xfId="3075" xr:uid="{00000000-0005-0000-0000-000025000000}"/>
    <cellStyle name="Calc cel 3 2 2 3 2 2 2" xfId="7733" xr:uid="{00000000-0005-0000-0000-000025000000}"/>
    <cellStyle name="Calc cel 3 2 2 3 2 2 2 2" xfId="28029" xr:uid="{00000000-0005-0000-0000-000025000000}"/>
    <cellStyle name="Calc cel 3 2 2 3 2 2 2 3" xfId="23439" xr:uid="{00000000-0005-0000-0000-000025000000}"/>
    <cellStyle name="Calc cel 3 2 2 3 2 2 2 4" xfId="38181" xr:uid="{00000000-0005-0000-0000-000025000000}"/>
    <cellStyle name="Calc cel 3 2 2 3 2 2 3" xfId="16346" xr:uid="{00000000-0005-0000-0000-000025000000}"/>
    <cellStyle name="Calc cel 3 2 2 3 2 2 4" xfId="11358" xr:uid="{00000000-0005-0000-0000-000025000000}"/>
    <cellStyle name="Calc cel 3 2 2 3 2 2 5" xfId="33499" xr:uid="{00000000-0005-0000-0000-000025000000}"/>
    <cellStyle name="Calc cel 3 2 2 3 2 3" xfId="9145" xr:uid="{00000000-0005-0000-0000-000025000000}"/>
    <cellStyle name="Calc cel 3 2 2 3 2 3 2" xfId="24794" xr:uid="{00000000-0005-0000-0000-000025000000}"/>
    <cellStyle name="Calc cel 3 2 2 3 2 3 2 2" xfId="29381" xr:uid="{00000000-0005-0000-0000-000025000000}"/>
    <cellStyle name="Calc cel 3 2 2 3 2 3 2 3" xfId="39486" xr:uid="{00000000-0005-0000-0000-000025000000}"/>
    <cellStyle name="Calc cel 3 2 2 3 2 3 3" xfId="18589" xr:uid="{00000000-0005-0000-0000-000025000000}"/>
    <cellStyle name="Calc cel 3 2 2 3 2 3 4" xfId="13869" xr:uid="{00000000-0005-0000-0000-000025000000}"/>
    <cellStyle name="Calc cel 3 2 2 3 2 3 5" xfId="34910" xr:uid="{00000000-0005-0000-0000-000025000000}"/>
    <cellStyle name="Calc cel 3 2 2 3 2 4" xfId="6502" xr:uid="{00000000-0005-0000-0000-000025000000}"/>
    <cellStyle name="Calc cel 3 2 2 3 2 4 2" xfId="26798" xr:uid="{00000000-0005-0000-0000-000025000000}"/>
    <cellStyle name="Calc cel 3 2 2 3 2 4 3" xfId="11378" xr:uid="{00000000-0005-0000-0000-000025000000}"/>
    <cellStyle name="Calc cel 3 2 2 3 2 4 4" xfId="32268" xr:uid="{00000000-0005-0000-0000-000025000000}"/>
    <cellStyle name="Calc cel 3 2 2 3 2 5" xfId="4924" xr:uid="{00000000-0005-0000-0000-000025000000}"/>
    <cellStyle name="Calc cel 3 2 2 3 2 5 2" xfId="25232" xr:uid="{00000000-0005-0000-0000-000025000000}"/>
    <cellStyle name="Calc cel 3 2 2 3 2 5 3" xfId="20646" xr:uid="{00000000-0005-0000-0000-000025000000}"/>
    <cellStyle name="Calc cel 3 2 2 3 2 5 4" xfId="36402" xr:uid="{00000000-0005-0000-0000-000025000000}"/>
    <cellStyle name="Calc cel 3 2 2 3 2 6" xfId="15022" xr:uid="{00000000-0005-0000-0000-000025000000}"/>
    <cellStyle name="Calc cel 3 2 2 3 2 7" xfId="13807" xr:uid="{00000000-0005-0000-0000-000025000000}"/>
    <cellStyle name="Calc cel 3 2 2 3 2 8" xfId="30744" xr:uid="{00000000-0005-0000-0000-000025000000}"/>
    <cellStyle name="Calc cel 3 2 2 3 3" xfId="1284" xr:uid="{00000000-0005-0000-0000-000025000000}"/>
    <cellStyle name="Calc cel 3 2 2 3 3 2" xfId="2525" xr:uid="{00000000-0005-0000-0000-000025000000}"/>
    <cellStyle name="Calc cel 3 2 2 3 3 2 2" xfId="7183" xr:uid="{00000000-0005-0000-0000-000025000000}"/>
    <cellStyle name="Calc cel 3 2 2 3 3 2 2 2" xfId="27479" xr:uid="{00000000-0005-0000-0000-000025000000}"/>
    <cellStyle name="Calc cel 3 2 2 3 3 2 2 3" xfId="22889" xr:uid="{00000000-0005-0000-0000-000025000000}"/>
    <cellStyle name="Calc cel 3 2 2 3 3 2 2 4" xfId="37669" xr:uid="{00000000-0005-0000-0000-000025000000}"/>
    <cellStyle name="Calc cel 3 2 2 3 3 2 3" xfId="15831" xr:uid="{00000000-0005-0000-0000-000025000000}"/>
    <cellStyle name="Calc cel 3 2 2 3 3 2 4" xfId="10925" xr:uid="{00000000-0005-0000-0000-000025000000}"/>
    <cellStyle name="Calc cel 3 2 2 3 3 2 5" xfId="32949" xr:uid="{00000000-0005-0000-0000-000025000000}"/>
    <cellStyle name="Calc cel 3 2 2 3 3 3" xfId="8603" xr:uid="{00000000-0005-0000-0000-000025000000}"/>
    <cellStyle name="Calc cel 3 2 2 3 3 3 2" xfId="24283" xr:uid="{00000000-0005-0000-0000-000025000000}"/>
    <cellStyle name="Calc cel 3 2 2 3 3 3 2 2" xfId="28872" xr:uid="{00000000-0005-0000-0000-000025000000}"/>
    <cellStyle name="Calc cel 3 2 2 3 3 3 2 3" xfId="38977" xr:uid="{00000000-0005-0000-0000-000025000000}"/>
    <cellStyle name="Calc cel 3 2 2 3 3 3 3" xfId="23712" xr:uid="{00000000-0005-0000-0000-000025000000}"/>
    <cellStyle name="Calc cel 3 2 2 3 3 3 4" xfId="9485" xr:uid="{00000000-0005-0000-0000-000025000000}"/>
    <cellStyle name="Calc cel 3 2 2 3 3 3 5" xfId="34368" xr:uid="{00000000-0005-0000-0000-000025000000}"/>
    <cellStyle name="Calc cel 3 2 2 3 3 4" xfId="6009" xr:uid="{00000000-0005-0000-0000-000025000000}"/>
    <cellStyle name="Calc cel 3 2 2 3 3 4 2" xfId="26305" xr:uid="{00000000-0005-0000-0000-000025000000}"/>
    <cellStyle name="Calc cel 3 2 2 3 3 4 3" xfId="12695" xr:uid="{00000000-0005-0000-0000-000025000000}"/>
    <cellStyle name="Calc cel 3 2 2 3 3 4 4" xfId="31775" xr:uid="{00000000-0005-0000-0000-000025000000}"/>
    <cellStyle name="Calc cel 3 2 2 3 3 5" xfId="4380" xr:uid="{00000000-0005-0000-0000-000025000000}"/>
    <cellStyle name="Calc cel 3 2 2 3 3 5 2" xfId="18856" xr:uid="{00000000-0005-0000-0000-000025000000}"/>
    <cellStyle name="Calc cel 3 2 2 3 3 5 3" xfId="20138" xr:uid="{00000000-0005-0000-0000-000025000000}"/>
    <cellStyle name="Calc cel 3 2 2 3 3 5 4" xfId="35896" xr:uid="{00000000-0005-0000-0000-000025000000}"/>
    <cellStyle name="Calc cel 3 2 2 3 3 6" xfId="21682" xr:uid="{00000000-0005-0000-0000-000025000000}"/>
    <cellStyle name="Calc cel 3 2 2 3 3 7" xfId="9960" xr:uid="{00000000-0005-0000-0000-000025000000}"/>
    <cellStyle name="Calc cel 3 2 2 3 3 8" xfId="30202" xr:uid="{00000000-0005-0000-0000-000025000000}"/>
    <cellStyle name="Calc cel 3 2 2 3 4" xfId="910" xr:uid="{00000000-0005-0000-0000-000025000000}"/>
    <cellStyle name="Calc cel 3 2 2 3 4 2" xfId="5658" xr:uid="{00000000-0005-0000-0000-000025000000}"/>
    <cellStyle name="Calc cel 3 2 2 3 4 2 2" xfId="25954" xr:uid="{00000000-0005-0000-0000-000025000000}"/>
    <cellStyle name="Calc cel 3 2 2 3 4 2 3" xfId="21368" xr:uid="{00000000-0005-0000-0000-000025000000}"/>
    <cellStyle name="Calc cel 3 2 2 3 4 2 4" xfId="36908" xr:uid="{00000000-0005-0000-0000-000025000000}"/>
    <cellStyle name="Calc cel 3 2 2 3 4 3" xfId="15798" xr:uid="{00000000-0005-0000-0000-000025000000}"/>
    <cellStyle name="Calc cel 3 2 2 3 4 4" xfId="13964" xr:uid="{00000000-0005-0000-0000-000025000000}"/>
    <cellStyle name="Calc cel 3 2 2 3 4 5" xfId="31424" xr:uid="{00000000-0005-0000-0000-000025000000}"/>
    <cellStyle name="Calc cel 3 2 2 3 5" xfId="2153" xr:uid="{00000000-0005-0000-0000-000025000000}"/>
    <cellStyle name="Calc cel 3 2 2 3 5 2" xfId="6811" xr:uid="{00000000-0005-0000-0000-000025000000}"/>
    <cellStyle name="Calc cel 3 2 2 3 5 2 2" xfId="27107" xr:uid="{00000000-0005-0000-0000-000025000000}"/>
    <cellStyle name="Calc cel 3 2 2 3 5 2 3" xfId="22517" xr:uid="{00000000-0005-0000-0000-000025000000}"/>
    <cellStyle name="Calc cel 3 2 2 3 5 2 4" xfId="37302" xr:uid="{00000000-0005-0000-0000-000025000000}"/>
    <cellStyle name="Calc cel 3 2 2 3 5 3" xfId="21327" xr:uid="{00000000-0005-0000-0000-000025000000}"/>
    <cellStyle name="Calc cel 3 2 2 3 5 4" xfId="13157" xr:uid="{00000000-0005-0000-0000-000025000000}"/>
    <cellStyle name="Calc cel 3 2 2 3 5 5" xfId="32577" xr:uid="{00000000-0005-0000-0000-000025000000}"/>
    <cellStyle name="Calc cel 3 2 2 3 6" xfId="8236" xr:uid="{00000000-0005-0000-0000-000025000000}"/>
    <cellStyle name="Calc cel 3 2 2 3 6 2" xfId="23936" xr:uid="{00000000-0005-0000-0000-000025000000}"/>
    <cellStyle name="Calc cel 3 2 2 3 6 2 2" xfId="28525" xr:uid="{00000000-0005-0000-0000-000025000000}"/>
    <cellStyle name="Calc cel 3 2 2 3 6 2 3" xfId="38630" xr:uid="{00000000-0005-0000-0000-000025000000}"/>
    <cellStyle name="Calc cel 3 2 2 3 6 3" xfId="19271" xr:uid="{00000000-0005-0000-0000-000025000000}"/>
    <cellStyle name="Calc cel 3 2 2 3 6 4" xfId="13625" xr:uid="{00000000-0005-0000-0000-000025000000}"/>
    <cellStyle name="Calc cel 3 2 2 3 6 5" xfId="34001" xr:uid="{00000000-0005-0000-0000-000025000000}"/>
    <cellStyle name="Calc cel 3 2 2 3 7" xfId="5392" xr:uid="{00000000-0005-0000-0000-000025000000}"/>
    <cellStyle name="Calc cel 3 2 2 3 7 2" xfId="21103" xr:uid="{00000000-0005-0000-0000-000025000000}"/>
    <cellStyle name="Calc cel 3 2 2 3 7 2 2" xfId="25688" xr:uid="{00000000-0005-0000-0000-000025000000}"/>
    <cellStyle name="Calc cel 3 2 2 3 7 2 3" xfId="36752" xr:uid="{00000000-0005-0000-0000-000025000000}"/>
    <cellStyle name="Calc cel 3 2 2 3 7 3" xfId="17065" xr:uid="{00000000-0005-0000-0000-000025000000}"/>
    <cellStyle name="Calc cel 3 2 2 3 7 4" xfId="13401" xr:uid="{00000000-0005-0000-0000-000025000000}"/>
    <cellStyle name="Calc cel 3 2 2 3 7 5" xfId="31158" xr:uid="{00000000-0005-0000-0000-000025000000}"/>
    <cellStyle name="Calc cel 3 2 2 3 8" xfId="4011" xr:uid="{00000000-0005-0000-0000-000025000000}"/>
    <cellStyle name="Calc cel 3 2 2 3 8 2" xfId="15173" xr:uid="{00000000-0005-0000-0000-000025000000}"/>
    <cellStyle name="Calc cel 3 2 2 3 8 3" xfId="19796" xr:uid="{00000000-0005-0000-0000-000025000000}"/>
    <cellStyle name="Calc cel 3 2 2 3 8 4" xfId="35554" xr:uid="{00000000-0005-0000-0000-000025000000}"/>
    <cellStyle name="Calc cel 3 2 2 3 9" xfId="18430" xr:uid="{00000000-0005-0000-0000-000025000000}"/>
    <cellStyle name="Calc cel 3 2 2 4" xfId="670" xr:uid="{00000000-0005-0000-0000-000025000000}"/>
    <cellStyle name="Calc cel 3 2 2 4 10" xfId="12938" xr:uid="{00000000-0005-0000-0000-000025000000}"/>
    <cellStyle name="Calc cel 3 2 2 4 11" xfId="29899" xr:uid="{00000000-0005-0000-0000-000025000000}"/>
    <cellStyle name="Calc cel 3 2 2 4 2" xfId="1900" xr:uid="{00000000-0005-0000-0000-000025000000}"/>
    <cellStyle name="Calc cel 3 2 2 4 2 2" xfId="3139" xr:uid="{00000000-0005-0000-0000-000025000000}"/>
    <cellStyle name="Calc cel 3 2 2 4 2 2 2" xfId="7797" xr:uid="{00000000-0005-0000-0000-000025000000}"/>
    <cellStyle name="Calc cel 3 2 2 4 2 2 2 2" xfId="28093" xr:uid="{00000000-0005-0000-0000-000025000000}"/>
    <cellStyle name="Calc cel 3 2 2 4 2 2 2 3" xfId="23503" xr:uid="{00000000-0005-0000-0000-000025000000}"/>
    <cellStyle name="Calc cel 3 2 2 4 2 2 2 4" xfId="38245" xr:uid="{00000000-0005-0000-0000-000025000000}"/>
    <cellStyle name="Calc cel 3 2 2 4 2 2 3" xfId="15728" xr:uid="{00000000-0005-0000-0000-000025000000}"/>
    <cellStyle name="Calc cel 3 2 2 4 2 2 4" xfId="13881" xr:uid="{00000000-0005-0000-0000-000025000000}"/>
    <cellStyle name="Calc cel 3 2 2 4 2 2 5" xfId="33563" xr:uid="{00000000-0005-0000-0000-000025000000}"/>
    <cellStyle name="Calc cel 3 2 2 4 2 3" xfId="9209" xr:uid="{00000000-0005-0000-0000-000025000000}"/>
    <cellStyle name="Calc cel 3 2 2 4 2 3 2" xfId="24854" xr:uid="{00000000-0005-0000-0000-000025000000}"/>
    <cellStyle name="Calc cel 3 2 2 4 2 3 2 2" xfId="29441" xr:uid="{00000000-0005-0000-0000-000025000000}"/>
    <cellStyle name="Calc cel 3 2 2 4 2 3 2 3" xfId="39546" xr:uid="{00000000-0005-0000-0000-000025000000}"/>
    <cellStyle name="Calc cel 3 2 2 4 2 3 3" xfId="18774" xr:uid="{00000000-0005-0000-0000-000025000000}"/>
    <cellStyle name="Calc cel 3 2 2 4 2 3 4" xfId="9564" xr:uid="{00000000-0005-0000-0000-000025000000}"/>
    <cellStyle name="Calc cel 3 2 2 4 2 3 5" xfId="34974" xr:uid="{00000000-0005-0000-0000-000025000000}"/>
    <cellStyle name="Calc cel 3 2 2 4 2 4" xfId="6562" xr:uid="{00000000-0005-0000-0000-000025000000}"/>
    <cellStyle name="Calc cel 3 2 2 4 2 4 2" xfId="26858" xr:uid="{00000000-0005-0000-0000-000025000000}"/>
    <cellStyle name="Calc cel 3 2 2 4 2 4 3" xfId="11771" xr:uid="{00000000-0005-0000-0000-000025000000}"/>
    <cellStyle name="Calc cel 3 2 2 4 2 4 4" xfId="32328" xr:uid="{00000000-0005-0000-0000-000025000000}"/>
    <cellStyle name="Calc cel 3 2 2 4 2 5" xfId="4988" xr:uid="{00000000-0005-0000-0000-000025000000}"/>
    <cellStyle name="Calc cel 3 2 2 4 2 5 2" xfId="25292" xr:uid="{00000000-0005-0000-0000-000025000000}"/>
    <cellStyle name="Calc cel 3 2 2 4 2 5 3" xfId="20706" xr:uid="{00000000-0005-0000-0000-000025000000}"/>
    <cellStyle name="Calc cel 3 2 2 4 2 5 4" xfId="36462" xr:uid="{00000000-0005-0000-0000-000025000000}"/>
    <cellStyle name="Calc cel 3 2 2 4 2 6" xfId="17801" xr:uid="{00000000-0005-0000-0000-000025000000}"/>
    <cellStyle name="Calc cel 3 2 2 4 2 7" xfId="13554" xr:uid="{00000000-0005-0000-0000-000025000000}"/>
    <cellStyle name="Calc cel 3 2 2 4 2 8" xfId="30808" xr:uid="{00000000-0005-0000-0000-000025000000}"/>
    <cellStyle name="Calc cel 3 2 2 4 3" xfId="1582" xr:uid="{00000000-0005-0000-0000-000025000000}"/>
    <cellStyle name="Calc cel 3 2 2 4 3 2" xfId="2822" xr:uid="{00000000-0005-0000-0000-000025000000}"/>
    <cellStyle name="Calc cel 3 2 2 4 3 2 2" xfId="7480" xr:uid="{00000000-0005-0000-0000-000025000000}"/>
    <cellStyle name="Calc cel 3 2 2 4 3 2 2 2" xfId="27776" xr:uid="{00000000-0005-0000-0000-000025000000}"/>
    <cellStyle name="Calc cel 3 2 2 4 3 2 2 3" xfId="23186" xr:uid="{00000000-0005-0000-0000-000025000000}"/>
    <cellStyle name="Calc cel 3 2 2 4 3 2 2 4" xfId="37952" xr:uid="{00000000-0005-0000-0000-000025000000}"/>
    <cellStyle name="Calc cel 3 2 2 4 3 2 3" xfId="21798" xr:uid="{00000000-0005-0000-0000-000025000000}"/>
    <cellStyle name="Calc cel 3 2 2 4 3 2 4" xfId="11641" xr:uid="{00000000-0005-0000-0000-000025000000}"/>
    <cellStyle name="Calc cel 3 2 2 4 3 2 5" xfId="33246" xr:uid="{00000000-0005-0000-0000-000025000000}"/>
    <cellStyle name="Calc cel 3 2 2 4 3 3" xfId="8893" xr:uid="{00000000-0005-0000-0000-000025000000}"/>
    <cellStyle name="Calc cel 3 2 2 4 3 3 2" xfId="24557" xr:uid="{00000000-0005-0000-0000-000025000000}"/>
    <cellStyle name="Calc cel 3 2 2 4 3 3 2 2" xfId="29145" xr:uid="{00000000-0005-0000-0000-000025000000}"/>
    <cellStyle name="Calc cel 3 2 2 4 3 3 2 3" xfId="39250" xr:uid="{00000000-0005-0000-0000-000025000000}"/>
    <cellStyle name="Calc cel 3 2 2 4 3 3 3" xfId="15717" xr:uid="{00000000-0005-0000-0000-000025000000}"/>
    <cellStyle name="Calc cel 3 2 2 4 3 3 4" xfId="11053" xr:uid="{00000000-0005-0000-0000-000025000000}"/>
    <cellStyle name="Calc cel 3 2 2 4 3 3 5" xfId="34658" xr:uid="{00000000-0005-0000-0000-000025000000}"/>
    <cellStyle name="Calc cel 3 2 2 4 3 4" xfId="6278" xr:uid="{00000000-0005-0000-0000-000025000000}"/>
    <cellStyle name="Calc cel 3 2 2 4 3 4 2" xfId="26574" xr:uid="{00000000-0005-0000-0000-000025000000}"/>
    <cellStyle name="Calc cel 3 2 2 4 3 4 3" xfId="12927" xr:uid="{00000000-0005-0000-0000-000025000000}"/>
    <cellStyle name="Calc cel 3 2 2 4 3 4 4" xfId="32044" xr:uid="{00000000-0005-0000-0000-000025000000}"/>
    <cellStyle name="Calc cel 3 2 2 4 3 5" xfId="4671" xr:uid="{00000000-0005-0000-0000-000025000000}"/>
    <cellStyle name="Calc cel 3 2 2 4 3 5 2" xfId="24996" xr:uid="{00000000-0005-0000-0000-000025000000}"/>
    <cellStyle name="Calc cel 3 2 2 4 3 5 3" xfId="20408" xr:uid="{00000000-0005-0000-0000-000025000000}"/>
    <cellStyle name="Calc cel 3 2 2 4 3 5 4" xfId="36166" xr:uid="{00000000-0005-0000-0000-000025000000}"/>
    <cellStyle name="Calc cel 3 2 2 4 3 6" xfId="15971" xr:uid="{00000000-0005-0000-0000-000025000000}"/>
    <cellStyle name="Calc cel 3 2 2 4 3 7" xfId="12705" xr:uid="{00000000-0005-0000-0000-000025000000}"/>
    <cellStyle name="Calc cel 3 2 2 4 3 8" xfId="30492" xr:uid="{00000000-0005-0000-0000-000025000000}"/>
    <cellStyle name="Calc cel 3 2 2 4 4" xfId="974" xr:uid="{00000000-0005-0000-0000-000025000000}"/>
    <cellStyle name="Calc cel 3 2 2 4 4 2" xfId="5719" xr:uid="{00000000-0005-0000-0000-000025000000}"/>
    <cellStyle name="Calc cel 3 2 2 4 4 2 2" xfId="26015" xr:uid="{00000000-0005-0000-0000-000025000000}"/>
    <cellStyle name="Calc cel 3 2 2 4 4 2 3" xfId="21429" xr:uid="{00000000-0005-0000-0000-000025000000}"/>
    <cellStyle name="Calc cel 3 2 2 4 4 2 4" xfId="36943" xr:uid="{00000000-0005-0000-0000-000025000000}"/>
    <cellStyle name="Calc cel 3 2 2 4 4 3" xfId="15141" xr:uid="{00000000-0005-0000-0000-000025000000}"/>
    <cellStyle name="Calc cel 3 2 2 4 4 4" xfId="11483" xr:uid="{00000000-0005-0000-0000-000025000000}"/>
    <cellStyle name="Calc cel 3 2 2 4 4 5" xfId="31485" xr:uid="{00000000-0005-0000-0000-000025000000}"/>
    <cellStyle name="Calc cel 3 2 2 4 5" xfId="2217" xr:uid="{00000000-0005-0000-0000-000025000000}"/>
    <cellStyle name="Calc cel 3 2 2 4 5 2" xfId="6875" xr:uid="{00000000-0005-0000-0000-000025000000}"/>
    <cellStyle name="Calc cel 3 2 2 4 5 2 2" xfId="27171" xr:uid="{00000000-0005-0000-0000-000025000000}"/>
    <cellStyle name="Calc cel 3 2 2 4 5 2 3" xfId="22581" xr:uid="{00000000-0005-0000-0000-000025000000}"/>
    <cellStyle name="Calc cel 3 2 2 4 5 2 4" xfId="37366" xr:uid="{00000000-0005-0000-0000-000025000000}"/>
    <cellStyle name="Calc cel 3 2 2 4 5 3" xfId="16176" xr:uid="{00000000-0005-0000-0000-000025000000}"/>
    <cellStyle name="Calc cel 3 2 2 4 5 4" xfId="14043" xr:uid="{00000000-0005-0000-0000-000025000000}"/>
    <cellStyle name="Calc cel 3 2 2 4 5 5" xfId="32641" xr:uid="{00000000-0005-0000-0000-000025000000}"/>
    <cellStyle name="Calc cel 3 2 2 4 6" xfId="8300" xr:uid="{00000000-0005-0000-0000-000025000000}"/>
    <cellStyle name="Calc cel 3 2 2 4 6 2" xfId="23997" xr:uid="{00000000-0005-0000-0000-000025000000}"/>
    <cellStyle name="Calc cel 3 2 2 4 6 2 2" xfId="28586" xr:uid="{00000000-0005-0000-0000-000025000000}"/>
    <cellStyle name="Calc cel 3 2 2 4 6 2 3" xfId="38691" xr:uid="{00000000-0005-0000-0000-000025000000}"/>
    <cellStyle name="Calc cel 3 2 2 4 6 3" xfId="18027" xr:uid="{00000000-0005-0000-0000-000025000000}"/>
    <cellStyle name="Calc cel 3 2 2 4 6 4" xfId="12385" xr:uid="{00000000-0005-0000-0000-000025000000}"/>
    <cellStyle name="Calc cel 3 2 2 4 6 5" xfId="34065" xr:uid="{00000000-0005-0000-0000-000025000000}"/>
    <cellStyle name="Calc cel 3 2 2 4 7" xfId="5426" xr:uid="{00000000-0005-0000-0000-000025000000}"/>
    <cellStyle name="Calc cel 3 2 2 4 7 2" xfId="21137" xr:uid="{00000000-0005-0000-0000-000025000000}"/>
    <cellStyle name="Calc cel 3 2 2 4 7 2 2" xfId="25722" xr:uid="{00000000-0005-0000-0000-000025000000}"/>
    <cellStyle name="Calc cel 3 2 2 4 7 2 3" xfId="36786" xr:uid="{00000000-0005-0000-0000-000025000000}"/>
    <cellStyle name="Calc cel 3 2 2 4 7 3" xfId="18358" xr:uid="{00000000-0005-0000-0000-000025000000}"/>
    <cellStyle name="Calc cel 3 2 2 4 7 4" xfId="12372" xr:uid="{00000000-0005-0000-0000-000025000000}"/>
    <cellStyle name="Calc cel 3 2 2 4 7 5" xfId="31192" xr:uid="{00000000-0005-0000-0000-000025000000}"/>
    <cellStyle name="Calc cel 3 2 2 4 8" xfId="4075" xr:uid="{00000000-0005-0000-0000-000025000000}"/>
    <cellStyle name="Calc cel 3 2 2 4 8 2" xfId="22125" xr:uid="{00000000-0005-0000-0000-000025000000}"/>
    <cellStyle name="Calc cel 3 2 2 4 8 3" xfId="19856" xr:uid="{00000000-0005-0000-0000-000025000000}"/>
    <cellStyle name="Calc cel 3 2 2 4 8 4" xfId="35614" xr:uid="{00000000-0005-0000-0000-000025000000}"/>
    <cellStyle name="Calc cel 3 2 2 4 9" xfId="21664" xr:uid="{00000000-0005-0000-0000-000025000000}"/>
    <cellStyle name="Calc cel 3 2 2 5" xfId="732" xr:uid="{00000000-0005-0000-0000-000025000000}"/>
    <cellStyle name="Calc cel 3 2 2 5 10" xfId="11198" xr:uid="{00000000-0005-0000-0000-000025000000}"/>
    <cellStyle name="Calc cel 3 2 2 5 11" xfId="29961" xr:uid="{00000000-0005-0000-0000-000025000000}"/>
    <cellStyle name="Calc cel 3 2 2 5 2" xfId="1962" xr:uid="{00000000-0005-0000-0000-000025000000}"/>
    <cellStyle name="Calc cel 3 2 2 5 2 2" xfId="3201" xr:uid="{00000000-0005-0000-0000-000025000000}"/>
    <cellStyle name="Calc cel 3 2 2 5 2 2 2" xfId="7859" xr:uid="{00000000-0005-0000-0000-000025000000}"/>
    <cellStyle name="Calc cel 3 2 2 5 2 2 2 2" xfId="28155" xr:uid="{00000000-0005-0000-0000-000025000000}"/>
    <cellStyle name="Calc cel 3 2 2 5 2 2 2 3" xfId="23565" xr:uid="{00000000-0005-0000-0000-000025000000}"/>
    <cellStyle name="Calc cel 3 2 2 5 2 2 2 4" xfId="38307" xr:uid="{00000000-0005-0000-0000-000025000000}"/>
    <cellStyle name="Calc cel 3 2 2 5 2 2 3" xfId="21556" xr:uid="{00000000-0005-0000-0000-000025000000}"/>
    <cellStyle name="Calc cel 3 2 2 5 2 2 4" xfId="11799" xr:uid="{00000000-0005-0000-0000-000025000000}"/>
    <cellStyle name="Calc cel 3 2 2 5 2 2 5" xfId="33625" xr:uid="{00000000-0005-0000-0000-000025000000}"/>
    <cellStyle name="Calc cel 3 2 2 5 2 3" xfId="9271" xr:uid="{00000000-0005-0000-0000-000025000000}"/>
    <cellStyle name="Calc cel 3 2 2 5 2 3 2" xfId="24913" xr:uid="{00000000-0005-0000-0000-000025000000}"/>
    <cellStyle name="Calc cel 3 2 2 5 2 3 2 2" xfId="29500" xr:uid="{00000000-0005-0000-0000-000025000000}"/>
    <cellStyle name="Calc cel 3 2 2 5 2 3 2 3" xfId="39605" xr:uid="{00000000-0005-0000-0000-000025000000}"/>
    <cellStyle name="Calc cel 3 2 2 5 2 3 3" xfId="18093" xr:uid="{00000000-0005-0000-0000-000025000000}"/>
    <cellStyle name="Calc cel 3 2 2 5 2 3 4" xfId="11534" xr:uid="{00000000-0005-0000-0000-000025000000}"/>
    <cellStyle name="Calc cel 3 2 2 5 2 3 5" xfId="35036" xr:uid="{00000000-0005-0000-0000-000025000000}"/>
    <cellStyle name="Calc cel 3 2 2 5 2 4" xfId="6621" xr:uid="{00000000-0005-0000-0000-000025000000}"/>
    <cellStyle name="Calc cel 3 2 2 5 2 4 2" xfId="26917" xr:uid="{00000000-0005-0000-0000-000025000000}"/>
    <cellStyle name="Calc cel 3 2 2 5 2 4 3" xfId="12066" xr:uid="{00000000-0005-0000-0000-000025000000}"/>
    <cellStyle name="Calc cel 3 2 2 5 2 4 4" xfId="32387" xr:uid="{00000000-0005-0000-0000-000025000000}"/>
    <cellStyle name="Calc cel 3 2 2 5 2 5" xfId="5050" xr:uid="{00000000-0005-0000-0000-000025000000}"/>
    <cellStyle name="Calc cel 3 2 2 5 2 5 2" xfId="25351" xr:uid="{00000000-0005-0000-0000-000025000000}"/>
    <cellStyle name="Calc cel 3 2 2 5 2 5 3" xfId="20765" xr:uid="{00000000-0005-0000-0000-000025000000}"/>
    <cellStyle name="Calc cel 3 2 2 5 2 5 4" xfId="36521" xr:uid="{00000000-0005-0000-0000-000025000000}"/>
    <cellStyle name="Calc cel 3 2 2 5 2 6" xfId="16056" xr:uid="{00000000-0005-0000-0000-000025000000}"/>
    <cellStyle name="Calc cel 3 2 2 5 2 7" xfId="14736" xr:uid="{00000000-0005-0000-0000-000025000000}"/>
    <cellStyle name="Calc cel 3 2 2 5 2 8" xfId="30870" xr:uid="{00000000-0005-0000-0000-000025000000}"/>
    <cellStyle name="Calc cel 3 2 2 5 3" xfId="1640" xr:uid="{00000000-0005-0000-0000-000025000000}"/>
    <cellStyle name="Calc cel 3 2 2 5 3 2" xfId="2879" xr:uid="{00000000-0005-0000-0000-000025000000}"/>
    <cellStyle name="Calc cel 3 2 2 5 3 2 2" xfId="7537" xr:uid="{00000000-0005-0000-0000-000025000000}"/>
    <cellStyle name="Calc cel 3 2 2 5 3 2 2 2" xfId="27833" xr:uid="{00000000-0005-0000-0000-000025000000}"/>
    <cellStyle name="Calc cel 3 2 2 5 3 2 2 3" xfId="23243" xr:uid="{00000000-0005-0000-0000-000025000000}"/>
    <cellStyle name="Calc cel 3 2 2 5 3 2 2 4" xfId="38009" xr:uid="{00000000-0005-0000-0000-000025000000}"/>
    <cellStyle name="Calc cel 3 2 2 5 3 2 3" xfId="15857" xr:uid="{00000000-0005-0000-0000-000025000000}"/>
    <cellStyle name="Calc cel 3 2 2 5 3 2 4" xfId="11917" xr:uid="{00000000-0005-0000-0000-000025000000}"/>
    <cellStyle name="Calc cel 3 2 2 5 3 2 5" xfId="33303" xr:uid="{00000000-0005-0000-0000-000025000000}"/>
    <cellStyle name="Calc cel 3 2 2 5 3 3" xfId="8949" xr:uid="{00000000-0005-0000-0000-000025000000}"/>
    <cellStyle name="Calc cel 3 2 2 5 3 3 2" xfId="24610" xr:uid="{00000000-0005-0000-0000-000025000000}"/>
    <cellStyle name="Calc cel 3 2 2 5 3 3 2 2" xfId="29198" xr:uid="{00000000-0005-0000-0000-000025000000}"/>
    <cellStyle name="Calc cel 3 2 2 5 3 3 2 3" xfId="39303" xr:uid="{00000000-0005-0000-0000-000025000000}"/>
    <cellStyle name="Calc cel 3 2 2 5 3 3 3" xfId="15403" xr:uid="{00000000-0005-0000-0000-000025000000}"/>
    <cellStyle name="Calc cel 3 2 2 5 3 3 4" xfId="9484" xr:uid="{00000000-0005-0000-0000-000025000000}"/>
    <cellStyle name="Calc cel 3 2 2 5 3 3 5" xfId="34714" xr:uid="{00000000-0005-0000-0000-000025000000}"/>
    <cellStyle name="Calc cel 3 2 2 5 3 4" xfId="6332" xr:uid="{00000000-0005-0000-0000-000025000000}"/>
    <cellStyle name="Calc cel 3 2 2 5 3 4 2" xfId="26628" xr:uid="{00000000-0005-0000-0000-000025000000}"/>
    <cellStyle name="Calc cel 3 2 2 5 3 4 3" xfId="9555" xr:uid="{00000000-0005-0000-0000-000025000000}"/>
    <cellStyle name="Calc cel 3 2 2 5 3 4 4" xfId="32098" xr:uid="{00000000-0005-0000-0000-000025000000}"/>
    <cellStyle name="Calc cel 3 2 2 5 3 5" xfId="4728" xr:uid="{00000000-0005-0000-0000-000025000000}"/>
    <cellStyle name="Calc cel 3 2 2 5 3 5 2" xfId="25049" xr:uid="{00000000-0005-0000-0000-000025000000}"/>
    <cellStyle name="Calc cel 3 2 2 5 3 5 3" xfId="20461" xr:uid="{00000000-0005-0000-0000-000025000000}"/>
    <cellStyle name="Calc cel 3 2 2 5 3 5 4" xfId="36219" xr:uid="{00000000-0005-0000-0000-000025000000}"/>
    <cellStyle name="Calc cel 3 2 2 5 3 6" xfId="18786" xr:uid="{00000000-0005-0000-0000-000025000000}"/>
    <cellStyle name="Calc cel 3 2 2 5 3 7" xfId="12821" xr:uid="{00000000-0005-0000-0000-000025000000}"/>
    <cellStyle name="Calc cel 3 2 2 5 3 8" xfId="30548" xr:uid="{00000000-0005-0000-0000-000025000000}"/>
    <cellStyle name="Calc cel 3 2 2 5 4" xfId="1036" xr:uid="{00000000-0005-0000-0000-000025000000}"/>
    <cellStyle name="Calc cel 3 2 2 5 4 2" xfId="5781" xr:uid="{00000000-0005-0000-0000-000025000000}"/>
    <cellStyle name="Calc cel 3 2 2 5 4 2 2" xfId="26077" xr:uid="{00000000-0005-0000-0000-000025000000}"/>
    <cellStyle name="Calc cel 3 2 2 5 4 2 3" xfId="21491" xr:uid="{00000000-0005-0000-0000-000025000000}"/>
    <cellStyle name="Calc cel 3 2 2 5 4 2 4" xfId="37005" xr:uid="{00000000-0005-0000-0000-000025000000}"/>
    <cellStyle name="Calc cel 3 2 2 5 4 3" xfId="21661" xr:uid="{00000000-0005-0000-0000-000025000000}"/>
    <cellStyle name="Calc cel 3 2 2 5 4 4" xfId="14493" xr:uid="{00000000-0005-0000-0000-000025000000}"/>
    <cellStyle name="Calc cel 3 2 2 5 4 5" xfId="31547" xr:uid="{00000000-0005-0000-0000-000025000000}"/>
    <cellStyle name="Calc cel 3 2 2 5 5" xfId="2279" xr:uid="{00000000-0005-0000-0000-000025000000}"/>
    <cellStyle name="Calc cel 3 2 2 5 5 2" xfId="6937" xr:uid="{00000000-0005-0000-0000-000025000000}"/>
    <cellStyle name="Calc cel 3 2 2 5 5 2 2" xfId="27233" xr:uid="{00000000-0005-0000-0000-000025000000}"/>
    <cellStyle name="Calc cel 3 2 2 5 5 2 3" xfId="22643" xr:uid="{00000000-0005-0000-0000-000025000000}"/>
    <cellStyle name="Calc cel 3 2 2 5 5 2 4" xfId="37428" xr:uid="{00000000-0005-0000-0000-000025000000}"/>
    <cellStyle name="Calc cel 3 2 2 5 5 3" xfId="23733" xr:uid="{00000000-0005-0000-0000-000025000000}"/>
    <cellStyle name="Calc cel 3 2 2 5 5 4" xfId="13660" xr:uid="{00000000-0005-0000-0000-000025000000}"/>
    <cellStyle name="Calc cel 3 2 2 5 5 5" xfId="32703" xr:uid="{00000000-0005-0000-0000-000025000000}"/>
    <cellStyle name="Calc cel 3 2 2 5 6" xfId="8362" xr:uid="{00000000-0005-0000-0000-000025000000}"/>
    <cellStyle name="Calc cel 3 2 2 5 6 2" xfId="24059" xr:uid="{00000000-0005-0000-0000-000025000000}"/>
    <cellStyle name="Calc cel 3 2 2 5 6 2 2" xfId="28648" xr:uid="{00000000-0005-0000-0000-000025000000}"/>
    <cellStyle name="Calc cel 3 2 2 5 6 2 3" xfId="38753" xr:uid="{00000000-0005-0000-0000-000025000000}"/>
    <cellStyle name="Calc cel 3 2 2 5 6 3" xfId="19195" xr:uid="{00000000-0005-0000-0000-000025000000}"/>
    <cellStyle name="Calc cel 3 2 2 5 6 4" xfId="9378" xr:uid="{00000000-0005-0000-0000-000025000000}"/>
    <cellStyle name="Calc cel 3 2 2 5 6 5" xfId="34127" xr:uid="{00000000-0005-0000-0000-000025000000}"/>
    <cellStyle name="Calc cel 3 2 2 5 7" xfId="5485" xr:uid="{00000000-0005-0000-0000-000025000000}"/>
    <cellStyle name="Calc cel 3 2 2 5 7 2" xfId="21196" xr:uid="{00000000-0005-0000-0000-000025000000}"/>
    <cellStyle name="Calc cel 3 2 2 5 7 2 2" xfId="25781" xr:uid="{00000000-0005-0000-0000-000025000000}"/>
    <cellStyle name="Calc cel 3 2 2 5 7 2 3" xfId="36845" xr:uid="{00000000-0005-0000-0000-000025000000}"/>
    <cellStyle name="Calc cel 3 2 2 5 7 3" xfId="22225" xr:uid="{00000000-0005-0000-0000-000025000000}"/>
    <cellStyle name="Calc cel 3 2 2 5 7 4" xfId="10306" xr:uid="{00000000-0005-0000-0000-000025000000}"/>
    <cellStyle name="Calc cel 3 2 2 5 7 5" xfId="31251" xr:uid="{00000000-0005-0000-0000-000025000000}"/>
    <cellStyle name="Calc cel 3 2 2 5 8" xfId="4137" xr:uid="{00000000-0005-0000-0000-000025000000}"/>
    <cellStyle name="Calc cel 3 2 2 5 8 2" xfId="20922" xr:uid="{00000000-0005-0000-0000-000025000000}"/>
    <cellStyle name="Calc cel 3 2 2 5 8 3" xfId="19915" xr:uid="{00000000-0005-0000-0000-000025000000}"/>
    <cellStyle name="Calc cel 3 2 2 5 8 4" xfId="35673" xr:uid="{00000000-0005-0000-0000-000025000000}"/>
    <cellStyle name="Calc cel 3 2 2 5 9" xfId="17915" xr:uid="{00000000-0005-0000-0000-000025000000}"/>
    <cellStyle name="Calc cel 3 2 2 6" xfId="537" xr:uid="{00000000-0005-0000-0000-000025000000}"/>
    <cellStyle name="Calc cel 3 2 2 6 2" xfId="1464" xr:uid="{00000000-0005-0000-0000-000025000000}"/>
    <cellStyle name="Calc cel 3 2 2 6 2 2" xfId="6162" xr:uid="{00000000-0005-0000-0000-000025000000}"/>
    <cellStyle name="Calc cel 3 2 2 6 2 2 2" xfId="26458" xr:uid="{00000000-0005-0000-0000-000025000000}"/>
    <cellStyle name="Calc cel 3 2 2 6 2 2 3" xfId="21870" xr:uid="{00000000-0005-0000-0000-000025000000}"/>
    <cellStyle name="Calc cel 3 2 2 6 2 2 4" xfId="37091" xr:uid="{00000000-0005-0000-0000-000025000000}"/>
    <cellStyle name="Calc cel 3 2 2 6 2 3" xfId="19131" xr:uid="{00000000-0005-0000-0000-000025000000}"/>
    <cellStyle name="Calc cel 3 2 2 6 2 4" xfId="13373" xr:uid="{00000000-0005-0000-0000-000025000000}"/>
    <cellStyle name="Calc cel 3 2 2 6 2 5" xfId="31928" xr:uid="{00000000-0005-0000-0000-000025000000}"/>
    <cellStyle name="Calc cel 3 2 2 6 3" xfId="2704" xr:uid="{00000000-0005-0000-0000-000025000000}"/>
    <cellStyle name="Calc cel 3 2 2 6 3 2" xfId="7362" xr:uid="{00000000-0005-0000-0000-000025000000}"/>
    <cellStyle name="Calc cel 3 2 2 6 3 2 2" xfId="27658" xr:uid="{00000000-0005-0000-0000-000025000000}"/>
    <cellStyle name="Calc cel 3 2 2 6 3 2 3" xfId="23068" xr:uid="{00000000-0005-0000-0000-000025000000}"/>
    <cellStyle name="Calc cel 3 2 2 6 3 2 4" xfId="37834" xr:uid="{00000000-0005-0000-0000-000025000000}"/>
    <cellStyle name="Calc cel 3 2 2 6 3 3" xfId="15580" xr:uid="{00000000-0005-0000-0000-000025000000}"/>
    <cellStyle name="Calc cel 3 2 2 6 3 4" xfId="13522" xr:uid="{00000000-0005-0000-0000-000025000000}"/>
    <cellStyle name="Calc cel 3 2 2 6 3 5" xfId="33128" xr:uid="{00000000-0005-0000-0000-000025000000}"/>
    <cellStyle name="Calc cel 3 2 2 6 4" xfId="8776" xr:uid="{00000000-0005-0000-0000-000025000000}"/>
    <cellStyle name="Calc cel 3 2 2 6 4 2" xfId="24444" xr:uid="{00000000-0005-0000-0000-000025000000}"/>
    <cellStyle name="Calc cel 3 2 2 6 4 2 2" xfId="29032" xr:uid="{00000000-0005-0000-0000-000025000000}"/>
    <cellStyle name="Calc cel 3 2 2 6 4 2 3" xfId="39137" xr:uid="{00000000-0005-0000-0000-000025000000}"/>
    <cellStyle name="Calc cel 3 2 2 6 4 3" xfId="17917" xr:uid="{00000000-0005-0000-0000-000025000000}"/>
    <cellStyle name="Calc cel 3 2 2 6 4 4" xfId="11279" xr:uid="{00000000-0005-0000-0000-000025000000}"/>
    <cellStyle name="Calc cel 3 2 2 6 4 5" xfId="34541" xr:uid="{00000000-0005-0000-0000-000025000000}"/>
    <cellStyle name="Calc cel 3 2 2 6 5" xfId="5325" xr:uid="{00000000-0005-0000-0000-000025000000}"/>
    <cellStyle name="Calc cel 3 2 2 6 5 2" xfId="25621" xr:uid="{00000000-0005-0000-0000-000025000000}"/>
    <cellStyle name="Calc cel 3 2 2 6 5 3" xfId="14693" xr:uid="{00000000-0005-0000-0000-000025000000}"/>
    <cellStyle name="Calc cel 3 2 2 6 5 4" xfId="31091" xr:uid="{00000000-0005-0000-0000-000025000000}"/>
    <cellStyle name="Calc cel 3 2 2 6 6" xfId="4554" xr:uid="{00000000-0005-0000-0000-000025000000}"/>
    <cellStyle name="Calc cel 3 2 2 6 6 2" xfId="16456" xr:uid="{00000000-0005-0000-0000-000025000000}"/>
    <cellStyle name="Calc cel 3 2 2 6 6 3" xfId="20297" xr:uid="{00000000-0005-0000-0000-000025000000}"/>
    <cellStyle name="Calc cel 3 2 2 6 6 4" xfId="36055" xr:uid="{00000000-0005-0000-0000-000025000000}"/>
    <cellStyle name="Calc cel 3 2 2 6 7" xfId="16673" xr:uid="{00000000-0005-0000-0000-000025000000}"/>
    <cellStyle name="Calc cel 3 2 2 6 8" xfId="10500" xr:uid="{00000000-0005-0000-0000-000025000000}"/>
    <cellStyle name="Calc cel 3 2 2 6 9" xfId="30375" xr:uid="{00000000-0005-0000-0000-000025000000}"/>
    <cellStyle name="Calc cel 3 2 2 7" xfId="1181" xr:uid="{00000000-0005-0000-0000-000025000000}"/>
    <cellStyle name="Calc cel 3 2 2 7 2" xfId="2422" xr:uid="{00000000-0005-0000-0000-000025000000}"/>
    <cellStyle name="Calc cel 3 2 2 7 2 2" xfId="7080" xr:uid="{00000000-0005-0000-0000-000025000000}"/>
    <cellStyle name="Calc cel 3 2 2 7 2 2 2" xfId="27376" xr:uid="{00000000-0005-0000-0000-000025000000}"/>
    <cellStyle name="Calc cel 3 2 2 7 2 2 3" xfId="22786" xr:uid="{00000000-0005-0000-0000-000025000000}"/>
    <cellStyle name="Calc cel 3 2 2 7 2 2 4" xfId="37569" xr:uid="{00000000-0005-0000-0000-000025000000}"/>
    <cellStyle name="Calc cel 3 2 2 7 2 3" xfId="22201" xr:uid="{00000000-0005-0000-0000-000025000000}"/>
    <cellStyle name="Calc cel 3 2 2 7 2 4" xfId="12864" xr:uid="{00000000-0005-0000-0000-000025000000}"/>
    <cellStyle name="Calc cel 3 2 2 7 2 5" xfId="32846" xr:uid="{00000000-0005-0000-0000-000025000000}"/>
    <cellStyle name="Calc cel 3 2 2 7 3" xfId="8502" xr:uid="{00000000-0005-0000-0000-000025000000}"/>
    <cellStyle name="Calc cel 3 2 2 7 3 2" xfId="24191" xr:uid="{00000000-0005-0000-0000-000025000000}"/>
    <cellStyle name="Calc cel 3 2 2 7 3 2 2" xfId="28780" xr:uid="{00000000-0005-0000-0000-000025000000}"/>
    <cellStyle name="Calc cel 3 2 2 7 3 2 3" xfId="38885" xr:uid="{00000000-0005-0000-0000-000025000000}"/>
    <cellStyle name="Calc cel 3 2 2 7 3 3" xfId="17099" xr:uid="{00000000-0005-0000-0000-000025000000}"/>
    <cellStyle name="Calc cel 3 2 2 7 3 4" xfId="12652" xr:uid="{00000000-0005-0000-0000-000025000000}"/>
    <cellStyle name="Calc cel 3 2 2 7 3 5" xfId="34267" xr:uid="{00000000-0005-0000-0000-000025000000}"/>
    <cellStyle name="Calc cel 3 2 2 7 4" xfId="5916" xr:uid="{00000000-0005-0000-0000-000025000000}"/>
    <cellStyle name="Calc cel 3 2 2 7 4 2" xfId="26212" xr:uid="{00000000-0005-0000-0000-000025000000}"/>
    <cellStyle name="Calc cel 3 2 2 7 4 3" xfId="9448" xr:uid="{00000000-0005-0000-0000-000025000000}"/>
    <cellStyle name="Calc cel 3 2 2 7 4 4" xfId="31682" xr:uid="{00000000-0005-0000-0000-000025000000}"/>
    <cellStyle name="Calc cel 3 2 2 7 5" xfId="4279" xr:uid="{00000000-0005-0000-0000-000025000000}"/>
    <cellStyle name="Calc cel 3 2 2 7 5 2" xfId="16932" xr:uid="{00000000-0005-0000-0000-000025000000}"/>
    <cellStyle name="Calc cel 3 2 2 7 5 3" xfId="20046" xr:uid="{00000000-0005-0000-0000-000025000000}"/>
    <cellStyle name="Calc cel 3 2 2 7 5 4" xfId="35804" xr:uid="{00000000-0005-0000-0000-000025000000}"/>
    <cellStyle name="Calc cel 3 2 2 7 6" xfId="21308" xr:uid="{00000000-0005-0000-0000-000025000000}"/>
    <cellStyle name="Calc cel 3 2 2 7 7" xfId="11280" xr:uid="{00000000-0005-0000-0000-000025000000}"/>
    <cellStyle name="Calc cel 3 2 2 7 8" xfId="30101" xr:uid="{00000000-0005-0000-0000-000025000000}"/>
    <cellStyle name="Calc cel 3 2 2 8" xfId="838" xr:uid="{00000000-0005-0000-0000-000025000000}"/>
    <cellStyle name="Calc cel 3 2 2 8 2" xfId="3318" xr:uid="{00000000-0005-0000-0000-000025000000}"/>
    <cellStyle name="Calc cel 3 2 2 8 2 2" xfId="8166" xr:uid="{00000000-0005-0000-0000-000025000000}"/>
    <cellStyle name="Calc cel 3 2 2 8 2 2 2" xfId="28455" xr:uid="{00000000-0005-0000-0000-000025000000}"/>
    <cellStyle name="Calc cel 3 2 2 8 2 2 3" xfId="23866" xr:uid="{00000000-0005-0000-0000-000025000000}"/>
    <cellStyle name="Calc cel 3 2 2 8 2 2 4" xfId="38560" xr:uid="{00000000-0005-0000-0000-000025000000}"/>
    <cellStyle name="Calc cel 3 2 2 8 2 3" xfId="18719" xr:uid="{00000000-0005-0000-0000-000025000000}"/>
    <cellStyle name="Calc cel 3 2 2 8 2 4" xfId="9993" xr:uid="{00000000-0005-0000-0000-000025000000}"/>
    <cellStyle name="Calc cel 3 2 2 8 2 5" xfId="33931" xr:uid="{00000000-0005-0000-0000-000025000000}"/>
    <cellStyle name="Calc cel 3 2 2 8 3" xfId="5587" xr:uid="{00000000-0005-0000-0000-000025000000}"/>
    <cellStyle name="Calc cel 3 2 2 8 3 2" xfId="25883" xr:uid="{00000000-0005-0000-0000-000025000000}"/>
    <cellStyle name="Calc cel 3 2 2 8 3 3" xfId="9913" xr:uid="{00000000-0005-0000-0000-000025000000}"/>
    <cellStyle name="Calc cel 3 2 2 8 3 4" xfId="31353" xr:uid="{00000000-0005-0000-0000-000025000000}"/>
    <cellStyle name="Calc cel 3 2 2 8 4" xfId="3941" xr:uid="{00000000-0005-0000-0000-000025000000}"/>
    <cellStyle name="Calc cel 3 2 2 8 4 2" xfId="22209" xr:uid="{00000000-0005-0000-0000-000025000000}"/>
    <cellStyle name="Calc cel 3 2 2 8 4 3" xfId="19727" xr:uid="{00000000-0005-0000-0000-000025000000}"/>
    <cellStyle name="Calc cel 3 2 2 8 4 4" xfId="35485" xr:uid="{00000000-0005-0000-0000-000025000000}"/>
    <cellStyle name="Calc cel 3 2 2 8 5" xfId="19117" xr:uid="{00000000-0005-0000-0000-000025000000}"/>
    <cellStyle name="Calc cel 3 2 2 8 6" xfId="11684" xr:uid="{00000000-0005-0000-0000-000025000000}"/>
    <cellStyle name="Calc cel 3 2 2 8 7" xfId="29765" xr:uid="{00000000-0005-0000-0000-000025000000}"/>
    <cellStyle name="Calc cel 3 2 2 9" xfId="2082" xr:uid="{00000000-0005-0000-0000-000025000000}"/>
    <cellStyle name="Calc cel 3 2 2 9 2" xfId="6740" xr:uid="{00000000-0005-0000-0000-000025000000}"/>
    <cellStyle name="Calc cel 3 2 2 9 2 2" xfId="27036" xr:uid="{00000000-0005-0000-0000-000025000000}"/>
    <cellStyle name="Calc cel 3 2 2 9 2 3" xfId="22446" xr:uid="{00000000-0005-0000-0000-000025000000}"/>
    <cellStyle name="Calc cel 3 2 2 9 2 4" xfId="37231" xr:uid="{00000000-0005-0000-0000-000025000000}"/>
    <cellStyle name="Calc cel 3 2 2 9 3" xfId="18951" xr:uid="{00000000-0005-0000-0000-000025000000}"/>
    <cellStyle name="Calc cel 3 2 2 9 4" xfId="9429" xr:uid="{00000000-0005-0000-0000-000025000000}"/>
    <cellStyle name="Calc cel 3 2 2 9 5" xfId="32506" xr:uid="{00000000-0005-0000-0000-000025000000}"/>
    <cellStyle name="Calc cel 3 2 3" xfId="381" xr:uid="{00000000-0005-0000-0000-000025000000}"/>
    <cellStyle name="Calc cel 3 2 3 10" xfId="2064" xr:uid="{00000000-0005-0000-0000-000025000000}"/>
    <cellStyle name="Calc cel 3 2 3 10 2" xfId="6722" xr:uid="{00000000-0005-0000-0000-000025000000}"/>
    <cellStyle name="Calc cel 3 2 3 10 2 2" xfId="27018" xr:uid="{00000000-0005-0000-0000-000025000000}"/>
    <cellStyle name="Calc cel 3 2 3 10 2 3" xfId="22428" xr:uid="{00000000-0005-0000-0000-000025000000}"/>
    <cellStyle name="Calc cel 3 2 3 10 2 4" xfId="37213" xr:uid="{00000000-0005-0000-0000-000025000000}"/>
    <cellStyle name="Calc cel 3 2 3 10 3" xfId="18987" xr:uid="{00000000-0005-0000-0000-000025000000}"/>
    <cellStyle name="Calc cel 3 2 3 10 4" xfId="13296" xr:uid="{00000000-0005-0000-0000-000025000000}"/>
    <cellStyle name="Calc cel 3 2 3 10 5" xfId="32488" xr:uid="{00000000-0005-0000-0000-000025000000}"/>
    <cellStyle name="Calc cel 3 2 3 11" xfId="5217" xr:uid="{00000000-0005-0000-0000-000025000000}"/>
    <cellStyle name="Calc cel 3 2 3 11 2" xfId="20930" xr:uid="{00000000-0005-0000-0000-000025000000}"/>
    <cellStyle name="Calc cel 3 2 3 11 2 2" xfId="25515" xr:uid="{00000000-0005-0000-0000-000025000000}"/>
    <cellStyle name="Calc cel 3 2 3 11 2 3" xfId="36657" xr:uid="{00000000-0005-0000-0000-000025000000}"/>
    <cellStyle name="Calc cel 3 2 3 11 3" xfId="21079" xr:uid="{00000000-0005-0000-0000-000025000000}"/>
    <cellStyle name="Calc cel 3 2 3 11 4" xfId="11158" xr:uid="{00000000-0005-0000-0000-000025000000}"/>
    <cellStyle name="Calc cel 3 2 3 11 5" xfId="30984" xr:uid="{00000000-0005-0000-0000-000025000000}"/>
    <cellStyle name="Calc cel 3 2 3 12" xfId="8040" xr:uid="{00000000-0005-0000-0000-000025000000}"/>
    <cellStyle name="Calc cel 3 2 3 12 2" xfId="28331" xr:uid="{00000000-0005-0000-0000-000025000000}"/>
    <cellStyle name="Calc cel 3 2 3 12 3" xfId="11660" xr:uid="{00000000-0005-0000-0000-000025000000}"/>
    <cellStyle name="Calc cel 3 2 3 12 4" xfId="33805" xr:uid="{00000000-0005-0000-0000-000025000000}"/>
    <cellStyle name="Calc cel 3 2 3 13" xfId="3813" xr:uid="{00000000-0005-0000-0000-000025000000}"/>
    <cellStyle name="Calc cel 3 2 3 13 2" xfId="17474" xr:uid="{00000000-0005-0000-0000-000025000000}"/>
    <cellStyle name="Calc cel 3 2 3 13 3" xfId="19603" xr:uid="{00000000-0005-0000-0000-000025000000}"/>
    <cellStyle name="Calc cel 3 2 3 13 4" xfId="35361" xr:uid="{00000000-0005-0000-0000-000025000000}"/>
    <cellStyle name="Calc cel 3 2 3 14" xfId="15565" xr:uid="{00000000-0005-0000-0000-000025000000}"/>
    <cellStyle name="Calc cel 3 2 3 15" xfId="10260" xr:uid="{00000000-0005-0000-0000-000025000000}"/>
    <cellStyle name="Calc cel 3 2 3 16" xfId="29638" xr:uid="{00000000-0005-0000-0000-000025000000}"/>
    <cellStyle name="Calc cel 3 2 3 2" xfId="440" xr:uid="{00000000-0005-0000-0000-000025000000}"/>
    <cellStyle name="Calc cel 3 2 3 2 10" xfId="10946" xr:uid="{00000000-0005-0000-0000-000025000000}"/>
    <cellStyle name="Calc cel 3 2 3 2 11" xfId="29731" xr:uid="{00000000-0005-0000-0000-000025000000}"/>
    <cellStyle name="Calc cel 3 2 3 2 2" xfId="589" xr:uid="{00000000-0005-0000-0000-000025000000}"/>
    <cellStyle name="Calc cel 3 2 3 2 2 2" xfId="1514" xr:uid="{00000000-0005-0000-0000-000025000000}"/>
    <cellStyle name="Calc cel 3 2 3 2 2 2 2" xfId="6212" xr:uid="{00000000-0005-0000-0000-000025000000}"/>
    <cellStyle name="Calc cel 3 2 3 2 2 2 2 2" xfId="26508" xr:uid="{00000000-0005-0000-0000-000025000000}"/>
    <cellStyle name="Calc cel 3 2 3 2 2 2 2 3" xfId="21920" xr:uid="{00000000-0005-0000-0000-000025000000}"/>
    <cellStyle name="Calc cel 3 2 3 2 2 2 2 4" xfId="37139" xr:uid="{00000000-0005-0000-0000-000025000000}"/>
    <cellStyle name="Calc cel 3 2 3 2 2 2 3" xfId="17906" xr:uid="{00000000-0005-0000-0000-000025000000}"/>
    <cellStyle name="Calc cel 3 2 3 2 2 2 4" xfId="10954" xr:uid="{00000000-0005-0000-0000-000025000000}"/>
    <cellStyle name="Calc cel 3 2 3 2 2 2 5" xfId="31978" xr:uid="{00000000-0005-0000-0000-000025000000}"/>
    <cellStyle name="Calc cel 3 2 3 2 2 3" xfId="2754" xr:uid="{00000000-0005-0000-0000-000025000000}"/>
    <cellStyle name="Calc cel 3 2 3 2 2 3 2" xfId="7412" xr:uid="{00000000-0005-0000-0000-000025000000}"/>
    <cellStyle name="Calc cel 3 2 3 2 2 3 2 2" xfId="27708" xr:uid="{00000000-0005-0000-0000-000025000000}"/>
    <cellStyle name="Calc cel 3 2 3 2 2 3 2 3" xfId="23118" xr:uid="{00000000-0005-0000-0000-000025000000}"/>
    <cellStyle name="Calc cel 3 2 3 2 2 3 2 4" xfId="37884" xr:uid="{00000000-0005-0000-0000-000025000000}"/>
    <cellStyle name="Calc cel 3 2 3 2 2 3 3" xfId="18723" xr:uid="{00000000-0005-0000-0000-000025000000}"/>
    <cellStyle name="Calc cel 3 2 3 2 2 3 4" xfId="12281" xr:uid="{00000000-0005-0000-0000-000025000000}"/>
    <cellStyle name="Calc cel 3 2 3 2 2 3 5" xfId="33178" xr:uid="{00000000-0005-0000-0000-000025000000}"/>
    <cellStyle name="Calc cel 3 2 3 2 2 4" xfId="8826" xr:uid="{00000000-0005-0000-0000-000025000000}"/>
    <cellStyle name="Calc cel 3 2 3 2 2 4 2" xfId="24493" xr:uid="{00000000-0005-0000-0000-000025000000}"/>
    <cellStyle name="Calc cel 3 2 3 2 2 4 2 2" xfId="29081" xr:uid="{00000000-0005-0000-0000-000025000000}"/>
    <cellStyle name="Calc cel 3 2 3 2 2 4 2 3" xfId="39186" xr:uid="{00000000-0005-0000-0000-000025000000}"/>
    <cellStyle name="Calc cel 3 2 3 2 2 4 3" xfId="21762" xr:uid="{00000000-0005-0000-0000-000025000000}"/>
    <cellStyle name="Calc cel 3 2 3 2 2 4 4" xfId="9778" xr:uid="{00000000-0005-0000-0000-000025000000}"/>
    <cellStyle name="Calc cel 3 2 3 2 2 4 5" xfId="34591" xr:uid="{00000000-0005-0000-0000-000025000000}"/>
    <cellStyle name="Calc cel 3 2 3 2 2 5" xfId="5375" xr:uid="{00000000-0005-0000-0000-000025000000}"/>
    <cellStyle name="Calc cel 3 2 3 2 2 5 2" xfId="25671" xr:uid="{00000000-0005-0000-0000-000025000000}"/>
    <cellStyle name="Calc cel 3 2 3 2 2 5 3" xfId="12585" xr:uid="{00000000-0005-0000-0000-000025000000}"/>
    <cellStyle name="Calc cel 3 2 3 2 2 5 4" xfId="31141" xr:uid="{00000000-0005-0000-0000-000025000000}"/>
    <cellStyle name="Calc cel 3 2 3 2 2 6" xfId="4604" xr:uid="{00000000-0005-0000-0000-000025000000}"/>
    <cellStyle name="Calc cel 3 2 3 2 2 6 2" xfId="16233" xr:uid="{00000000-0005-0000-0000-000025000000}"/>
    <cellStyle name="Calc cel 3 2 3 2 2 6 3" xfId="20346" xr:uid="{00000000-0005-0000-0000-000025000000}"/>
    <cellStyle name="Calc cel 3 2 3 2 2 6 4" xfId="36104" xr:uid="{00000000-0005-0000-0000-000025000000}"/>
    <cellStyle name="Calc cel 3 2 3 2 2 7" xfId="15311" xr:uid="{00000000-0005-0000-0000-000025000000}"/>
    <cellStyle name="Calc cel 3 2 3 2 2 8" xfId="14720" xr:uid="{00000000-0005-0000-0000-000025000000}"/>
    <cellStyle name="Calc cel 3 2 3 2 2 9" xfId="30425" xr:uid="{00000000-0005-0000-0000-000025000000}"/>
    <cellStyle name="Calc cel 3 2 3 2 3" xfId="1718" xr:uid="{00000000-0005-0000-0000-000025000000}"/>
    <cellStyle name="Calc cel 3 2 3 2 3 2" xfId="2957" xr:uid="{00000000-0005-0000-0000-000025000000}"/>
    <cellStyle name="Calc cel 3 2 3 2 3 2 2" xfId="7615" xr:uid="{00000000-0005-0000-0000-000025000000}"/>
    <cellStyle name="Calc cel 3 2 3 2 3 2 2 2" xfId="27911" xr:uid="{00000000-0005-0000-0000-000025000000}"/>
    <cellStyle name="Calc cel 3 2 3 2 3 2 2 3" xfId="23321" xr:uid="{00000000-0005-0000-0000-000025000000}"/>
    <cellStyle name="Calc cel 3 2 3 2 3 2 2 4" xfId="38087" xr:uid="{00000000-0005-0000-0000-000025000000}"/>
    <cellStyle name="Calc cel 3 2 3 2 3 2 3" xfId="16540" xr:uid="{00000000-0005-0000-0000-000025000000}"/>
    <cellStyle name="Calc cel 3 2 3 2 3 2 4" xfId="11533" xr:uid="{00000000-0005-0000-0000-000025000000}"/>
    <cellStyle name="Calc cel 3 2 3 2 3 2 5" xfId="33381" xr:uid="{00000000-0005-0000-0000-000025000000}"/>
    <cellStyle name="Calc cel 3 2 3 2 3 3" xfId="9027" xr:uid="{00000000-0005-0000-0000-000025000000}"/>
    <cellStyle name="Calc cel 3 2 3 2 3 3 2" xfId="24684" xr:uid="{00000000-0005-0000-0000-000025000000}"/>
    <cellStyle name="Calc cel 3 2 3 2 3 3 2 2" xfId="29272" xr:uid="{00000000-0005-0000-0000-000025000000}"/>
    <cellStyle name="Calc cel 3 2 3 2 3 3 2 3" xfId="39377" xr:uid="{00000000-0005-0000-0000-000025000000}"/>
    <cellStyle name="Calc cel 3 2 3 2 3 3 3" xfId="18759" xr:uid="{00000000-0005-0000-0000-000025000000}"/>
    <cellStyle name="Calc cel 3 2 3 2 3 3 4" xfId="10206" xr:uid="{00000000-0005-0000-0000-000025000000}"/>
    <cellStyle name="Calc cel 3 2 3 2 3 3 5" xfId="34792" xr:uid="{00000000-0005-0000-0000-000025000000}"/>
    <cellStyle name="Calc cel 3 2 3 2 3 4" xfId="6406" xr:uid="{00000000-0005-0000-0000-000025000000}"/>
    <cellStyle name="Calc cel 3 2 3 2 3 4 2" xfId="26702" xr:uid="{00000000-0005-0000-0000-000025000000}"/>
    <cellStyle name="Calc cel 3 2 3 2 3 4 3" xfId="9854" xr:uid="{00000000-0005-0000-0000-000025000000}"/>
    <cellStyle name="Calc cel 3 2 3 2 3 4 4" xfId="32172" xr:uid="{00000000-0005-0000-0000-000025000000}"/>
    <cellStyle name="Calc cel 3 2 3 2 3 5" xfId="4806" xr:uid="{00000000-0005-0000-0000-000025000000}"/>
    <cellStyle name="Calc cel 3 2 3 2 3 5 2" xfId="25123" xr:uid="{00000000-0005-0000-0000-000025000000}"/>
    <cellStyle name="Calc cel 3 2 3 2 3 5 3" xfId="20536" xr:uid="{00000000-0005-0000-0000-000025000000}"/>
    <cellStyle name="Calc cel 3 2 3 2 3 5 4" xfId="36293" xr:uid="{00000000-0005-0000-0000-000025000000}"/>
    <cellStyle name="Calc cel 3 2 3 2 3 6" xfId="19281" xr:uid="{00000000-0005-0000-0000-000025000000}"/>
    <cellStyle name="Calc cel 3 2 3 2 3 7" xfId="3502" xr:uid="{00000000-0005-0000-0000-000025000000}"/>
    <cellStyle name="Calc cel 3 2 3 2 3 8" xfId="30626" xr:uid="{00000000-0005-0000-0000-000025000000}"/>
    <cellStyle name="Calc cel 3 2 3 2 4" xfId="1267" xr:uid="{00000000-0005-0000-0000-000025000000}"/>
    <cellStyle name="Calc cel 3 2 3 2 4 2" xfId="2508" xr:uid="{00000000-0005-0000-0000-000025000000}"/>
    <cellStyle name="Calc cel 3 2 3 2 4 2 2" xfId="7166" xr:uid="{00000000-0005-0000-0000-000025000000}"/>
    <cellStyle name="Calc cel 3 2 3 2 4 2 2 2" xfId="27462" xr:uid="{00000000-0005-0000-0000-000025000000}"/>
    <cellStyle name="Calc cel 3 2 3 2 4 2 2 3" xfId="22872" xr:uid="{00000000-0005-0000-0000-000025000000}"/>
    <cellStyle name="Calc cel 3 2 3 2 4 2 2 4" xfId="37652" xr:uid="{00000000-0005-0000-0000-000025000000}"/>
    <cellStyle name="Calc cel 3 2 3 2 4 2 3" xfId="16491" xr:uid="{00000000-0005-0000-0000-000025000000}"/>
    <cellStyle name="Calc cel 3 2 3 2 4 2 4" xfId="14285" xr:uid="{00000000-0005-0000-0000-000025000000}"/>
    <cellStyle name="Calc cel 3 2 3 2 4 2 5" xfId="32932" xr:uid="{00000000-0005-0000-0000-000025000000}"/>
    <cellStyle name="Calc cel 3 2 3 2 4 3" xfId="8586" xr:uid="{00000000-0005-0000-0000-000025000000}"/>
    <cellStyle name="Calc cel 3 2 3 2 4 3 2" xfId="24266" xr:uid="{00000000-0005-0000-0000-000025000000}"/>
    <cellStyle name="Calc cel 3 2 3 2 4 3 2 2" xfId="28855" xr:uid="{00000000-0005-0000-0000-000025000000}"/>
    <cellStyle name="Calc cel 3 2 3 2 4 3 2 3" xfId="38960" xr:uid="{00000000-0005-0000-0000-000025000000}"/>
    <cellStyle name="Calc cel 3 2 3 2 4 3 3" xfId="18711" xr:uid="{00000000-0005-0000-0000-000025000000}"/>
    <cellStyle name="Calc cel 3 2 3 2 4 3 4" xfId="11580" xr:uid="{00000000-0005-0000-0000-000025000000}"/>
    <cellStyle name="Calc cel 3 2 3 2 4 3 5" xfId="34351" xr:uid="{00000000-0005-0000-0000-000025000000}"/>
    <cellStyle name="Calc cel 3 2 3 2 4 4" xfId="5992" xr:uid="{00000000-0005-0000-0000-000025000000}"/>
    <cellStyle name="Calc cel 3 2 3 2 4 4 2" xfId="26288" xr:uid="{00000000-0005-0000-0000-000025000000}"/>
    <cellStyle name="Calc cel 3 2 3 2 4 4 3" xfId="13666" xr:uid="{00000000-0005-0000-0000-000025000000}"/>
    <cellStyle name="Calc cel 3 2 3 2 4 4 4" xfId="31758" xr:uid="{00000000-0005-0000-0000-000025000000}"/>
    <cellStyle name="Calc cel 3 2 3 2 4 5" xfId="4363" xr:uid="{00000000-0005-0000-0000-000025000000}"/>
    <cellStyle name="Calc cel 3 2 3 2 4 5 2" xfId="14975" xr:uid="{00000000-0005-0000-0000-000025000000}"/>
    <cellStyle name="Calc cel 3 2 3 2 4 5 3" xfId="20121" xr:uid="{00000000-0005-0000-0000-000025000000}"/>
    <cellStyle name="Calc cel 3 2 3 2 4 5 4" xfId="35879" xr:uid="{00000000-0005-0000-0000-000025000000}"/>
    <cellStyle name="Calc cel 3 2 3 2 4 6" xfId="15420" xr:uid="{00000000-0005-0000-0000-000025000000}"/>
    <cellStyle name="Calc cel 3 2 3 2 4 7" xfId="11593" xr:uid="{00000000-0005-0000-0000-000025000000}"/>
    <cellStyle name="Calc cel 3 2 3 2 4 8" xfId="30185" xr:uid="{00000000-0005-0000-0000-000025000000}"/>
    <cellStyle name="Calc cel 3 2 3 2 5" xfId="893" xr:uid="{00000000-0005-0000-0000-000025000000}"/>
    <cellStyle name="Calc cel 3 2 3 2 5 2" xfId="3366" xr:uid="{00000000-0005-0000-0000-000025000000}"/>
    <cellStyle name="Calc cel 3 2 3 2 5 2 2" xfId="8219" xr:uid="{00000000-0005-0000-0000-000025000000}"/>
    <cellStyle name="Calc cel 3 2 3 2 5 2 2 2" xfId="28508" xr:uid="{00000000-0005-0000-0000-000025000000}"/>
    <cellStyle name="Calc cel 3 2 3 2 5 2 2 3" xfId="23919" xr:uid="{00000000-0005-0000-0000-000025000000}"/>
    <cellStyle name="Calc cel 3 2 3 2 5 2 2 4" xfId="38613" xr:uid="{00000000-0005-0000-0000-000025000000}"/>
    <cellStyle name="Calc cel 3 2 3 2 5 2 3" xfId="18030" xr:uid="{00000000-0005-0000-0000-000025000000}"/>
    <cellStyle name="Calc cel 3 2 3 2 5 2 4" xfId="11636" xr:uid="{00000000-0005-0000-0000-000025000000}"/>
    <cellStyle name="Calc cel 3 2 3 2 5 2 5" xfId="33984" xr:uid="{00000000-0005-0000-0000-000025000000}"/>
    <cellStyle name="Calc cel 3 2 3 2 5 3" xfId="5641" xr:uid="{00000000-0005-0000-0000-000025000000}"/>
    <cellStyle name="Calc cel 3 2 3 2 5 3 2" xfId="25937" xr:uid="{00000000-0005-0000-0000-000025000000}"/>
    <cellStyle name="Calc cel 3 2 3 2 5 3 3" xfId="13256" xr:uid="{00000000-0005-0000-0000-000025000000}"/>
    <cellStyle name="Calc cel 3 2 3 2 5 3 4" xfId="31407" xr:uid="{00000000-0005-0000-0000-000025000000}"/>
    <cellStyle name="Calc cel 3 2 3 2 5 4" xfId="3994" xr:uid="{00000000-0005-0000-0000-000025000000}"/>
    <cellStyle name="Calc cel 3 2 3 2 5 4 2" xfId="19183" xr:uid="{00000000-0005-0000-0000-000025000000}"/>
    <cellStyle name="Calc cel 3 2 3 2 5 4 3" xfId="19779" xr:uid="{00000000-0005-0000-0000-000025000000}"/>
    <cellStyle name="Calc cel 3 2 3 2 5 4 4" xfId="35537" xr:uid="{00000000-0005-0000-0000-000025000000}"/>
    <cellStyle name="Calc cel 3 2 3 2 5 5" xfId="21246" xr:uid="{00000000-0005-0000-0000-000025000000}"/>
    <cellStyle name="Calc cel 3 2 3 2 5 6" xfId="10462" xr:uid="{00000000-0005-0000-0000-000025000000}"/>
    <cellStyle name="Calc cel 3 2 3 2 5 7" xfId="29818" xr:uid="{00000000-0005-0000-0000-000025000000}"/>
    <cellStyle name="Calc cel 3 2 3 2 6" xfId="2136" xr:uid="{00000000-0005-0000-0000-000025000000}"/>
    <cellStyle name="Calc cel 3 2 3 2 6 2" xfId="6794" xr:uid="{00000000-0005-0000-0000-000025000000}"/>
    <cellStyle name="Calc cel 3 2 3 2 6 2 2" xfId="27090" xr:uid="{00000000-0005-0000-0000-000025000000}"/>
    <cellStyle name="Calc cel 3 2 3 2 6 2 3" xfId="22500" xr:uid="{00000000-0005-0000-0000-000025000000}"/>
    <cellStyle name="Calc cel 3 2 3 2 6 2 4" xfId="37285" xr:uid="{00000000-0005-0000-0000-000025000000}"/>
    <cellStyle name="Calc cel 3 2 3 2 6 3" xfId="17119" xr:uid="{00000000-0005-0000-0000-000025000000}"/>
    <cellStyle name="Calc cel 3 2 3 2 6 4" xfId="10578" xr:uid="{00000000-0005-0000-0000-000025000000}"/>
    <cellStyle name="Calc cel 3 2 3 2 6 5" xfId="32560" xr:uid="{00000000-0005-0000-0000-000025000000}"/>
    <cellStyle name="Calc cel 3 2 3 2 7" xfId="8132" xr:uid="{00000000-0005-0000-0000-000025000000}"/>
    <cellStyle name="Calc cel 3 2 3 2 7 2" xfId="23833" xr:uid="{00000000-0005-0000-0000-000025000000}"/>
    <cellStyle name="Calc cel 3 2 3 2 7 2 2" xfId="28422" xr:uid="{00000000-0005-0000-0000-000025000000}"/>
    <cellStyle name="Calc cel 3 2 3 2 7 2 3" xfId="38527" xr:uid="{00000000-0005-0000-0000-000025000000}"/>
    <cellStyle name="Calc cel 3 2 3 2 7 3" xfId="16291" xr:uid="{00000000-0005-0000-0000-000025000000}"/>
    <cellStyle name="Calc cel 3 2 3 2 7 4" xfId="14684" xr:uid="{00000000-0005-0000-0000-000025000000}"/>
    <cellStyle name="Calc cel 3 2 3 2 7 5" xfId="33897" xr:uid="{00000000-0005-0000-0000-000025000000}"/>
    <cellStyle name="Calc cel 3 2 3 2 8" xfId="3907" xr:uid="{00000000-0005-0000-0000-000025000000}"/>
    <cellStyle name="Calc cel 3 2 3 2 8 2" xfId="17232" xr:uid="{00000000-0005-0000-0000-000025000000}"/>
    <cellStyle name="Calc cel 3 2 3 2 8 3" xfId="19695" xr:uid="{00000000-0005-0000-0000-000025000000}"/>
    <cellStyle name="Calc cel 3 2 3 2 8 4" xfId="35453" xr:uid="{00000000-0005-0000-0000-000025000000}"/>
    <cellStyle name="Calc cel 3 2 3 2 9" xfId="14886" xr:uid="{00000000-0005-0000-0000-000025000000}"/>
    <cellStyle name="Calc cel 3 2 3 3" xfId="638" xr:uid="{00000000-0005-0000-0000-000025000000}"/>
    <cellStyle name="Calc cel 3 2 3 3 10" xfId="15345" xr:uid="{00000000-0005-0000-0000-000025000000}"/>
    <cellStyle name="Calc cel 3 2 3 3 11" xfId="11630" xr:uid="{00000000-0005-0000-0000-000025000000}"/>
    <cellStyle name="Calc cel 3 2 3 3 12" xfId="29867" xr:uid="{00000000-0005-0000-0000-000025000000}"/>
    <cellStyle name="Calc cel 3 2 3 3 2" xfId="1553" xr:uid="{00000000-0005-0000-0000-000025000000}"/>
    <cellStyle name="Calc cel 3 2 3 3 2 2" xfId="1868" xr:uid="{00000000-0005-0000-0000-000025000000}"/>
    <cellStyle name="Calc cel 3 2 3 3 2 2 2" xfId="3107" xr:uid="{00000000-0005-0000-0000-000025000000}"/>
    <cellStyle name="Calc cel 3 2 3 3 2 2 2 2" xfId="7765" xr:uid="{00000000-0005-0000-0000-000025000000}"/>
    <cellStyle name="Calc cel 3 2 3 3 2 2 2 2 2" xfId="28061" xr:uid="{00000000-0005-0000-0000-000025000000}"/>
    <cellStyle name="Calc cel 3 2 3 3 2 2 2 2 3" xfId="23471" xr:uid="{00000000-0005-0000-0000-000025000000}"/>
    <cellStyle name="Calc cel 3 2 3 3 2 2 2 2 4" xfId="38213" xr:uid="{00000000-0005-0000-0000-000025000000}"/>
    <cellStyle name="Calc cel 3 2 3 3 2 2 2 3" xfId="15197" xr:uid="{00000000-0005-0000-0000-000025000000}"/>
    <cellStyle name="Calc cel 3 2 3 3 2 2 2 4" xfId="9948" xr:uid="{00000000-0005-0000-0000-000025000000}"/>
    <cellStyle name="Calc cel 3 2 3 3 2 2 2 5" xfId="33531" xr:uid="{00000000-0005-0000-0000-000025000000}"/>
    <cellStyle name="Calc cel 3 2 3 3 2 2 3" xfId="9177" xr:uid="{00000000-0005-0000-0000-000025000000}"/>
    <cellStyle name="Calc cel 3 2 3 3 2 2 3 2" xfId="24824" xr:uid="{00000000-0005-0000-0000-000025000000}"/>
    <cellStyle name="Calc cel 3 2 3 3 2 2 3 2 2" xfId="29411" xr:uid="{00000000-0005-0000-0000-000025000000}"/>
    <cellStyle name="Calc cel 3 2 3 3 2 2 3 2 3" xfId="39516" xr:uid="{00000000-0005-0000-0000-000025000000}"/>
    <cellStyle name="Calc cel 3 2 3 3 2 2 3 3" xfId="15573" xr:uid="{00000000-0005-0000-0000-000025000000}"/>
    <cellStyle name="Calc cel 3 2 3 3 2 2 3 4" xfId="10052" xr:uid="{00000000-0005-0000-0000-000025000000}"/>
    <cellStyle name="Calc cel 3 2 3 3 2 2 3 5" xfId="34942" xr:uid="{00000000-0005-0000-0000-000025000000}"/>
    <cellStyle name="Calc cel 3 2 3 3 2 2 4" xfId="6532" xr:uid="{00000000-0005-0000-0000-000025000000}"/>
    <cellStyle name="Calc cel 3 2 3 3 2 2 4 2" xfId="26828" xr:uid="{00000000-0005-0000-0000-000025000000}"/>
    <cellStyle name="Calc cel 3 2 3 3 2 2 4 3" xfId="10027" xr:uid="{00000000-0005-0000-0000-000025000000}"/>
    <cellStyle name="Calc cel 3 2 3 3 2 2 4 4" xfId="32298" xr:uid="{00000000-0005-0000-0000-000025000000}"/>
    <cellStyle name="Calc cel 3 2 3 3 2 2 5" xfId="4956" xr:uid="{00000000-0005-0000-0000-000025000000}"/>
    <cellStyle name="Calc cel 3 2 3 3 2 2 5 2" xfId="25262" xr:uid="{00000000-0005-0000-0000-000025000000}"/>
    <cellStyle name="Calc cel 3 2 3 3 2 2 5 3" xfId="20676" xr:uid="{00000000-0005-0000-0000-000025000000}"/>
    <cellStyle name="Calc cel 3 2 3 3 2 2 5 4" xfId="36432" xr:uid="{00000000-0005-0000-0000-000025000000}"/>
    <cellStyle name="Calc cel 3 2 3 3 2 2 6" xfId="23369" xr:uid="{00000000-0005-0000-0000-000025000000}"/>
    <cellStyle name="Calc cel 3 2 3 3 2 2 7" xfId="10258" xr:uid="{00000000-0005-0000-0000-000025000000}"/>
    <cellStyle name="Calc cel 3 2 3 3 2 2 8" xfId="30776" xr:uid="{00000000-0005-0000-0000-000025000000}"/>
    <cellStyle name="Calc cel 3 2 3 3 2 3" xfId="2793" xr:uid="{00000000-0005-0000-0000-000025000000}"/>
    <cellStyle name="Calc cel 3 2 3 3 2 3 2" xfId="7451" xr:uid="{00000000-0005-0000-0000-000025000000}"/>
    <cellStyle name="Calc cel 3 2 3 3 2 3 2 2" xfId="27747" xr:uid="{00000000-0005-0000-0000-000025000000}"/>
    <cellStyle name="Calc cel 3 2 3 3 2 3 2 3" xfId="23157" xr:uid="{00000000-0005-0000-0000-000025000000}"/>
    <cellStyle name="Calc cel 3 2 3 3 2 3 2 4" xfId="37923" xr:uid="{00000000-0005-0000-0000-000025000000}"/>
    <cellStyle name="Calc cel 3 2 3 3 2 3 3" xfId="19066" xr:uid="{00000000-0005-0000-0000-000025000000}"/>
    <cellStyle name="Calc cel 3 2 3 3 2 3 4" xfId="13882" xr:uid="{00000000-0005-0000-0000-000025000000}"/>
    <cellStyle name="Calc cel 3 2 3 3 2 3 5" xfId="33217" xr:uid="{00000000-0005-0000-0000-000025000000}"/>
    <cellStyle name="Calc cel 3 2 3 3 2 4" xfId="8864" xr:uid="{00000000-0005-0000-0000-000025000000}"/>
    <cellStyle name="Calc cel 3 2 3 3 2 4 2" xfId="24529" xr:uid="{00000000-0005-0000-0000-000025000000}"/>
    <cellStyle name="Calc cel 3 2 3 3 2 4 2 2" xfId="29117" xr:uid="{00000000-0005-0000-0000-000025000000}"/>
    <cellStyle name="Calc cel 3 2 3 3 2 4 2 3" xfId="39222" xr:uid="{00000000-0005-0000-0000-000025000000}"/>
    <cellStyle name="Calc cel 3 2 3 3 2 4 3" xfId="17027" xr:uid="{00000000-0005-0000-0000-000025000000}"/>
    <cellStyle name="Calc cel 3 2 3 3 2 4 4" xfId="11163" xr:uid="{00000000-0005-0000-0000-000025000000}"/>
    <cellStyle name="Calc cel 3 2 3 3 2 4 5" xfId="34629" xr:uid="{00000000-0005-0000-0000-000025000000}"/>
    <cellStyle name="Calc cel 3 2 3 3 2 5" xfId="6249" xr:uid="{00000000-0005-0000-0000-000025000000}"/>
    <cellStyle name="Calc cel 3 2 3 3 2 5 2" xfId="26545" xr:uid="{00000000-0005-0000-0000-000025000000}"/>
    <cellStyle name="Calc cel 3 2 3 3 2 5 3" xfId="13492" xr:uid="{00000000-0005-0000-0000-000025000000}"/>
    <cellStyle name="Calc cel 3 2 3 3 2 5 4" xfId="32015" xr:uid="{00000000-0005-0000-0000-000025000000}"/>
    <cellStyle name="Calc cel 3 2 3 3 2 6" xfId="4642" xr:uid="{00000000-0005-0000-0000-000025000000}"/>
    <cellStyle name="Calc cel 3 2 3 3 2 6 2" xfId="24969" xr:uid="{00000000-0005-0000-0000-000025000000}"/>
    <cellStyle name="Calc cel 3 2 3 3 2 6 3" xfId="20381" xr:uid="{00000000-0005-0000-0000-000025000000}"/>
    <cellStyle name="Calc cel 3 2 3 3 2 6 4" xfId="36139" xr:uid="{00000000-0005-0000-0000-000025000000}"/>
    <cellStyle name="Calc cel 3 2 3 3 2 7" xfId="15803" xr:uid="{00000000-0005-0000-0000-000025000000}"/>
    <cellStyle name="Calc cel 3 2 3 3 2 8" xfId="13613" xr:uid="{00000000-0005-0000-0000-000025000000}"/>
    <cellStyle name="Calc cel 3 2 3 3 2 9" xfId="30463" xr:uid="{00000000-0005-0000-0000-000025000000}"/>
    <cellStyle name="Calc cel 3 2 3 3 3" xfId="1734" xr:uid="{00000000-0005-0000-0000-000025000000}"/>
    <cellStyle name="Calc cel 3 2 3 3 3 2" xfId="2973" xr:uid="{00000000-0005-0000-0000-000025000000}"/>
    <cellStyle name="Calc cel 3 2 3 3 3 2 2" xfId="7631" xr:uid="{00000000-0005-0000-0000-000025000000}"/>
    <cellStyle name="Calc cel 3 2 3 3 3 2 2 2" xfId="27927" xr:uid="{00000000-0005-0000-0000-000025000000}"/>
    <cellStyle name="Calc cel 3 2 3 3 3 2 2 3" xfId="23337" xr:uid="{00000000-0005-0000-0000-000025000000}"/>
    <cellStyle name="Calc cel 3 2 3 3 3 2 2 4" xfId="38103" xr:uid="{00000000-0005-0000-0000-000025000000}"/>
    <cellStyle name="Calc cel 3 2 3 3 3 2 3" xfId="17834" xr:uid="{00000000-0005-0000-0000-000025000000}"/>
    <cellStyle name="Calc cel 3 2 3 3 3 2 4" xfId="14136" xr:uid="{00000000-0005-0000-0000-000025000000}"/>
    <cellStyle name="Calc cel 3 2 3 3 3 2 5" xfId="33397" xr:uid="{00000000-0005-0000-0000-000025000000}"/>
    <cellStyle name="Calc cel 3 2 3 3 3 3" xfId="9043" xr:uid="{00000000-0005-0000-0000-000025000000}"/>
    <cellStyle name="Calc cel 3 2 3 3 3 3 2" xfId="24699" xr:uid="{00000000-0005-0000-0000-000025000000}"/>
    <cellStyle name="Calc cel 3 2 3 3 3 3 2 2" xfId="29287" xr:uid="{00000000-0005-0000-0000-000025000000}"/>
    <cellStyle name="Calc cel 3 2 3 3 3 3 2 3" xfId="39392" xr:uid="{00000000-0005-0000-0000-000025000000}"/>
    <cellStyle name="Calc cel 3 2 3 3 3 3 3" xfId="19223" xr:uid="{00000000-0005-0000-0000-000025000000}"/>
    <cellStyle name="Calc cel 3 2 3 3 3 3 4" xfId="3429" xr:uid="{00000000-0005-0000-0000-000025000000}"/>
    <cellStyle name="Calc cel 3 2 3 3 3 3 5" xfId="34808" xr:uid="{00000000-0005-0000-0000-000025000000}"/>
    <cellStyle name="Calc cel 3 2 3 3 3 4" xfId="6421" xr:uid="{00000000-0005-0000-0000-000025000000}"/>
    <cellStyle name="Calc cel 3 2 3 3 3 4 2" xfId="26717" xr:uid="{00000000-0005-0000-0000-000025000000}"/>
    <cellStyle name="Calc cel 3 2 3 3 3 4 3" xfId="14434" xr:uid="{00000000-0005-0000-0000-000025000000}"/>
    <cellStyle name="Calc cel 3 2 3 3 3 4 4" xfId="32187" xr:uid="{00000000-0005-0000-0000-000025000000}"/>
    <cellStyle name="Calc cel 3 2 3 3 3 5" xfId="4822" xr:uid="{00000000-0005-0000-0000-000025000000}"/>
    <cellStyle name="Calc cel 3 2 3 3 3 5 2" xfId="25138" xr:uid="{00000000-0005-0000-0000-000025000000}"/>
    <cellStyle name="Calc cel 3 2 3 3 3 5 3" xfId="20551" xr:uid="{00000000-0005-0000-0000-000025000000}"/>
    <cellStyle name="Calc cel 3 2 3 3 3 5 4" xfId="36308" xr:uid="{00000000-0005-0000-0000-000025000000}"/>
    <cellStyle name="Calc cel 3 2 3 3 3 6" xfId="16287" xr:uid="{00000000-0005-0000-0000-000025000000}"/>
    <cellStyle name="Calc cel 3 2 3 3 3 7" xfId="3572" xr:uid="{00000000-0005-0000-0000-000025000000}"/>
    <cellStyle name="Calc cel 3 2 3 3 3 8" xfId="30642" xr:uid="{00000000-0005-0000-0000-000025000000}"/>
    <cellStyle name="Calc cel 3 2 3 3 4" xfId="1327" xr:uid="{00000000-0005-0000-0000-000025000000}"/>
    <cellStyle name="Calc cel 3 2 3 3 4 2" xfId="2568" xr:uid="{00000000-0005-0000-0000-000025000000}"/>
    <cellStyle name="Calc cel 3 2 3 3 4 2 2" xfId="7226" xr:uid="{00000000-0005-0000-0000-000025000000}"/>
    <cellStyle name="Calc cel 3 2 3 3 4 2 2 2" xfId="27522" xr:uid="{00000000-0005-0000-0000-000025000000}"/>
    <cellStyle name="Calc cel 3 2 3 3 4 2 2 3" xfId="22932" xr:uid="{00000000-0005-0000-0000-000025000000}"/>
    <cellStyle name="Calc cel 3 2 3 3 4 2 2 4" xfId="37712" xr:uid="{00000000-0005-0000-0000-000025000000}"/>
    <cellStyle name="Calc cel 3 2 3 3 4 2 3" xfId="16495" xr:uid="{00000000-0005-0000-0000-000025000000}"/>
    <cellStyle name="Calc cel 3 2 3 3 4 2 4" xfId="9676" xr:uid="{00000000-0005-0000-0000-000025000000}"/>
    <cellStyle name="Calc cel 3 2 3 3 4 2 5" xfId="32992" xr:uid="{00000000-0005-0000-0000-000025000000}"/>
    <cellStyle name="Calc cel 3 2 3 3 4 3" xfId="8646" xr:uid="{00000000-0005-0000-0000-000025000000}"/>
    <cellStyle name="Calc cel 3 2 3 3 4 3 2" xfId="24324" xr:uid="{00000000-0005-0000-0000-000025000000}"/>
    <cellStyle name="Calc cel 3 2 3 3 4 3 2 2" xfId="28913" xr:uid="{00000000-0005-0000-0000-000025000000}"/>
    <cellStyle name="Calc cel 3 2 3 3 4 3 2 3" xfId="39018" xr:uid="{00000000-0005-0000-0000-000025000000}"/>
    <cellStyle name="Calc cel 3 2 3 3 4 3 3" xfId="17477" xr:uid="{00000000-0005-0000-0000-000025000000}"/>
    <cellStyle name="Calc cel 3 2 3 3 4 3 4" xfId="11252" xr:uid="{00000000-0005-0000-0000-000025000000}"/>
    <cellStyle name="Calc cel 3 2 3 3 4 3 5" xfId="34411" xr:uid="{00000000-0005-0000-0000-000025000000}"/>
    <cellStyle name="Calc cel 3 2 3 3 4 4" xfId="6050" xr:uid="{00000000-0005-0000-0000-000025000000}"/>
    <cellStyle name="Calc cel 3 2 3 3 4 4 2" xfId="26346" xr:uid="{00000000-0005-0000-0000-000025000000}"/>
    <cellStyle name="Calc cel 3 2 3 3 4 4 3" xfId="10106" xr:uid="{00000000-0005-0000-0000-000025000000}"/>
    <cellStyle name="Calc cel 3 2 3 3 4 4 4" xfId="31816" xr:uid="{00000000-0005-0000-0000-000025000000}"/>
    <cellStyle name="Calc cel 3 2 3 3 4 5" xfId="4423" xr:uid="{00000000-0005-0000-0000-000025000000}"/>
    <cellStyle name="Calc cel 3 2 3 3 4 5 2" xfId="21237" xr:uid="{00000000-0005-0000-0000-000025000000}"/>
    <cellStyle name="Calc cel 3 2 3 3 4 5 3" xfId="20179" xr:uid="{00000000-0005-0000-0000-000025000000}"/>
    <cellStyle name="Calc cel 3 2 3 3 4 5 4" xfId="35937" xr:uid="{00000000-0005-0000-0000-000025000000}"/>
    <cellStyle name="Calc cel 3 2 3 3 4 6" xfId="17597" xr:uid="{00000000-0005-0000-0000-000025000000}"/>
    <cellStyle name="Calc cel 3 2 3 3 4 7" xfId="9385" xr:uid="{00000000-0005-0000-0000-000025000000}"/>
    <cellStyle name="Calc cel 3 2 3 3 4 8" xfId="30245" xr:uid="{00000000-0005-0000-0000-000025000000}"/>
    <cellStyle name="Calc cel 3 2 3 3 5" xfId="942" xr:uid="{00000000-0005-0000-0000-000025000000}"/>
    <cellStyle name="Calc cel 3 2 3 3 5 2" xfId="5689" xr:uid="{00000000-0005-0000-0000-000025000000}"/>
    <cellStyle name="Calc cel 3 2 3 3 5 2 2" xfId="25985" xr:uid="{00000000-0005-0000-0000-000025000000}"/>
    <cellStyle name="Calc cel 3 2 3 3 5 2 3" xfId="21399" xr:uid="{00000000-0005-0000-0000-000025000000}"/>
    <cellStyle name="Calc cel 3 2 3 3 5 2 4" xfId="36926" xr:uid="{00000000-0005-0000-0000-000025000000}"/>
    <cellStyle name="Calc cel 3 2 3 3 5 3" xfId="16324" xr:uid="{00000000-0005-0000-0000-000025000000}"/>
    <cellStyle name="Calc cel 3 2 3 3 5 4" xfId="14335" xr:uid="{00000000-0005-0000-0000-000025000000}"/>
    <cellStyle name="Calc cel 3 2 3 3 5 5" xfId="31455" xr:uid="{00000000-0005-0000-0000-000025000000}"/>
    <cellStyle name="Calc cel 3 2 3 3 6" xfId="2185" xr:uid="{00000000-0005-0000-0000-000025000000}"/>
    <cellStyle name="Calc cel 3 2 3 3 6 2" xfId="6843" xr:uid="{00000000-0005-0000-0000-000025000000}"/>
    <cellStyle name="Calc cel 3 2 3 3 6 2 2" xfId="27139" xr:uid="{00000000-0005-0000-0000-000025000000}"/>
    <cellStyle name="Calc cel 3 2 3 3 6 2 3" xfId="22549" xr:uid="{00000000-0005-0000-0000-000025000000}"/>
    <cellStyle name="Calc cel 3 2 3 3 6 2 4" xfId="37334" xr:uid="{00000000-0005-0000-0000-000025000000}"/>
    <cellStyle name="Calc cel 3 2 3 3 6 3" xfId="21625" xr:uid="{00000000-0005-0000-0000-000025000000}"/>
    <cellStyle name="Calc cel 3 2 3 3 6 4" xfId="11381" xr:uid="{00000000-0005-0000-0000-000025000000}"/>
    <cellStyle name="Calc cel 3 2 3 3 6 5" xfId="32609" xr:uid="{00000000-0005-0000-0000-000025000000}"/>
    <cellStyle name="Calc cel 3 2 3 3 7" xfId="8268" xr:uid="{00000000-0005-0000-0000-000025000000}"/>
    <cellStyle name="Calc cel 3 2 3 3 7 2" xfId="23967" xr:uid="{00000000-0005-0000-0000-000025000000}"/>
    <cellStyle name="Calc cel 3 2 3 3 7 2 2" xfId="28556" xr:uid="{00000000-0005-0000-0000-000025000000}"/>
    <cellStyle name="Calc cel 3 2 3 3 7 2 3" xfId="38661" xr:uid="{00000000-0005-0000-0000-000025000000}"/>
    <cellStyle name="Calc cel 3 2 3 3 7 3" xfId="21674" xr:uid="{00000000-0005-0000-0000-000025000000}"/>
    <cellStyle name="Calc cel 3 2 3 3 7 4" xfId="14237" xr:uid="{00000000-0005-0000-0000-000025000000}"/>
    <cellStyle name="Calc cel 3 2 3 3 7 5" xfId="34033" xr:uid="{00000000-0005-0000-0000-000025000000}"/>
    <cellStyle name="Calc cel 3 2 3 3 8" xfId="5409" xr:uid="{00000000-0005-0000-0000-000025000000}"/>
    <cellStyle name="Calc cel 3 2 3 3 8 2" xfId="21120" xr:uid="{00000000-0005-0000-0000-000025000000}"/>
    <cellStyle name="Calc cel 3 2 3 3 8 2 2" xfId="25705" xr:uid="{00000000-0005-0000-0000-000025000000}"/>
    <cellStyle name="Calc cel 3 2 3 3 8 2 3" xfId="36769" xr:uid="{00000000-0005-0000-0000-000025000000}"/>
    <cellStyle name="Calc cel 3 2 3 3 8 3" xfId="16990" xr:uid="{00000000-0005-0000-0000-000025000000}"/>
    <cellStyle name="Calc cel 3 2 3 3 8 4" xfId="13766" xr:uid="{00000000-0005-0000-0000-000025000000}"/>
    <cellStyle name="Calc cel 3 2 3 3 8 5" xfId="31175" xr:uid="{00000000-0005-0000-0000-000025000000}"/>
    <cellStyle name="Calc cel 3 2 3 3 9" xfId="4043" xr:uid="{00000000-0005-0000-0000-000025000000}"/>
    <cellStyle name="Calc cel 3 2 3 3 9 2" xfId="19087" xr:uid="{00000000-0005-0000-0000-000025000000}"/>
    <cellStyle name="Calc cel 3 2 3 3 9 3" xfId="19826" xr:uid="{00000000-0005-0000-0000-000025000000}"/>
    <cellStyle name="Calc cel 3 2 3 3 9 4" xfId="35584" xr:uid="{00000000-0005-0000-0000-000025000000}"/>
    <cellStyle name="Calc cel 3 2 3 4" xfId="702" xr:uid="{00000000-0005-0000-0000-000025000000}"/>
    <cellStyle name="Calc cel 3 2 3 4 10" xfId="10654" xr:uid="{00000000-0005-0000-0000-000025000000}"/>
    <cellStyle name="Calc cel 3 2 3 4 11" xfId="29931" xr:uid="{00000000-0005-0000-0000-000025000000}"/>
    <cellStyle name="Calc cel 3 2 3 4 2" xfId="1932" xr:uid="{00000000-0005-0000-0000-000025000000}"/>
    <cellStyle name="Calc cel 3 2 3 4 2 2" xfId="3171" xr:uid="{00000000-0005-0000-0000-000025000000}"/>
    <cellStyle name="Calc cel 3 2 3 4 2 2 2" xfId="7829" xr:uid="{00000000-0005-0000-0000-000025000000}"/>
    <cellStyle name="Calc cel 3 2 3 4 2 2 2 2" xfId="28125" xr:uid="{00000000-0005-0000-0000-000025000000}"/>
    <cellStyle name="Calc cel 3 2 3 4 2 2 2 3" xfId="23535" xr:uid="{00000000-0005-0000-0000-000025000000}"/>
    <cellStyle name="Calc cel 3 2 3 4 2 2 2 4" xfId="38277" xr:uid="{00000000-0005-0000-0000-000025000000}"/>
    <cellStyle name="Calc cel 3 2 3 4 2 2 3" xfId="18349" xr:uid="{00000000-0005-0000-0000-000025000000}"/>
    <cellStyle name="Calc cel 3 2 3 4 2 2 4" xfId="10066" xr:uid="{00000000-0005-0000-0000-000025000000}"/>
    <cellStyle name="Calc cel 3 2 3 4 2 2 5" xfId="33595" xr:uid="{00000000-0005-0000-0000-000025000000}"/>
    <cellStyle name="Calc cel 3 2 3 4 2 3" xfId="9241" xr:uid="{00000000-0005-0000-0000-000025000000}"/>
    <cellStyle name="Calc cel 3 2 3 4 2 3 2" xfId="24884" xr:uid="{00000000-0005-0000-0000-000025000000}"/>
    <cellStyle name="Calc cel 3 2 3 4 2 3 2 2" xfId="29471" xr:uid="{00000000-0005-0000-0000-000025000000}"/>
    <cellStyle name="Calc cel 3 2 3 4 2 3 2 3" xfId="39576" xr:uid="{00000000-0005-0000-0000-000025000000}"/>
    <cellStyle name="Calc cel 3 2 3 4 2 3 3" xfId="16510" xr:uid="{00000000-0005-0000-0000-000025000000}"/>
    <cellStyle name="Calc cel 3 2 3 4 2 3 4" xfId="13782" xr:uid="{00000000-0005-0000-0000-000025000000}"/>
    <cellStyle name="Calc cel 3 2 3 4 2 3 5" xfId="35006" xr:uid="{00000000-0005-0000-0000-000025000000}"/>
    <cellStyle name="Calc cel 3 2 3 4 2 4" xfId="6592" xr:uid="{00000000-0005-0000-0000-000025000000}"/>
    <cellStyle name="Calc cel 3 2 3 4 2 4 2" xfId="26888" xr:uid="{00000000-0005-0000-0000-000025000000}"/>
    <cellStyle name="Calc cel 3 2 3 4 2 4 3" xfId="11160" xr:uid="{00000000-0005-0000-0000-000025000000}"/>
    <cellStyle name="Calc cel 3 2 3 4 2 4 4" xfId="32358" xr:uid="{00000000-0005-0000-0000-000025000000}"/>
    <cellStyle name="Calc cel 3 2 3 4 2 5" xfId="5020" xr:uid="{00000000-0005-0000-0000-000025000000}"/>
    <cellStyle name="Calc cel 3 2 3 4 2 5 2" xfId="25322" xr:uid="{00000000-0005-0000-0000-000025000000}"/>
    <cellStyle name="Calc cel 3 2 3 4 2 5 3" xfId="20736" xr:uid="{00000000-0005-0000-0000-000025000000}"/>
    <cellStyle name="Calc cel 3 2 3 4 2 5 4" xfId="36492" xr:uid="{00000000-0005-0000-0000-000025000000}"/>
    <cellStyle name="Calc cel 3 2 3 4 2 6" xfId="16522" xr:uid="{00000000-0005-0000-0000-000025000000}"/>
    <cellStyle name="Calc cel 3 2 3 4 2 7" xfId="12869" xr:uid="{00000000-0005-0000-0000-000025000000}"/>
    <cellStyle name="Calc cel 3 2 3 4 2 8" xfId="30840" xr:uid="{00000000-0005-0000-0000-000025000000}"/>
    <cellStyle name="Calc cel 3 2 3 4 3" xfId="1614" xr:uid="{00000000-0005-0000-0000-000025000000}"/>
    <cellStyle name="Calc cel 3 2 3 4 3 2" xfId="2854" xr:uid="{00000000-0005-0000-0000-000025000000}"/>
    <cellStyle name="Calc cel 3 2 3 4 3 2 2" xfId="7512" xr:uid="{00000000-0005-0000-0000-000025000000}"/>
    <cellStyle name="Calc cel 3 2 3 4 3 2 2 2" xfId="27808" xr:uid="{00000000-0005-0000-0000-000025000000}"/>
    <cellStyle name="Calc cel 3 2 3 4 3 2 2 3" xfId="23218" xr:uid="{00000000-0005-0000-0000-000025000000}"/>
    <cellStyle name="Calc cel 3 2 3 4 3 2 2 4" xfId="37984" xr:uid="{00000000-0005-0000-0000-000025000000}"/>
    <cellStyle name="Calc cel 3 2 3 4 3 2 3" xfId="23714" xr:uid="{00000000-0005-0000-0000-000025000000}"/>
    <cellStyle name="Calc cel 3 2 3 4 3 2 4" xfId="12947" xr:uid="{00000000-0005-0000-0000-000025000000}"/>
    <cellStyle name="Calc cel 3 2 3 4 3 2 5" xfId="33278" xr:uid="{00000000-0005-0000-0000-000025000000}"/>
    <cellStyle name="Calc cel 3 2 3 4 3 3" xfId="8925" xr:uid="{00000000-0005-0000-0000-000025000000}"/>
    <cellStyle name="Calc cel 3 2 3 4 3 3 2" xfId="24587" xr:uid="{00000000-0005-0000-0000-000025000000}"/>
    <cellStyle name="Calc cel 3 2 3 4 3 3 2 2" xfId="29175" xr:uid="{00000000-0005-0000-0000-000025000000}"/>
    <cellStyle name="Calc cel 3 2 3 4 3 3 2 3" xfId="39280" xr:uid="{00000000-0005-0000-0000-000025000000}"/>
    <cellStyle name="Calc cel 3 2 3 4 3 3 3" xfId="17398" xr:uid="{00000000-0005-0000-0000-000025000000}"/>
    <cellStyle name="Calc cel 3 2 3 4 3 3 4" xfId="10270" xr:uid="{00000000-0005-0000-0000-000025000000}"/>
    <cellStyle name="Calc cel 3 2 3 4 3 3 5" xfId="34690" xr:uid="{00000000-0005-0000-0000-000025000000}"/>
    <cellStyle name="Calc cel 3 2 3 4 3 4" xfId="6308" xr:uid="{00000000-0005-0000-0000-000025000000}"/>
    <cellStyle name="Calc cel 3 2 3 4 3 4 2" xfId="26604" xr:uid="{00000000-0005-0000-0000-000025000000}"/>
    <cellStyle name="Calc cel 3 2 3 4 3 4 3" xfId="13318" xr:uid="{00000000-0005-0000-0000-000025000000}"/>
    <cellStyle name="Calc cel 3 2 3 4 3 4 4" xfId="32074" xr:uid="{00000000-0005-0000-0000-000025000000}"/>
    <cellStyle name="Calc cel 3 2 3 4 3 5" xfId="4703" xr:uid="{00000000-0005-0000-0000-000025000000}"/>
    <cellStyle name="Calc cel 3 2 3 4 3 5 2" xfId="25026" xr:uid="{00000000-0005-0000-0000-000025000000}"/>
    <cellStyle name="Calc cel 3 2 3 4 3 5 3" xfId="20438" xr:uid="{00000000-0005-0000-0000-000025000000}"/>
    <cellStyle name="Calc cel 3 2 3 4 3 5 4" xfId="36196" xr:uid="{00000000-0005-0000-0000-000025000000}"/>
    <cellStyle name="Calc cel 3 2 3 4 3 6" xfId="17470" xr:uid="{00000000-0005-0000-0000-000025000000}"/>
    <cellStyle name="Calc cel 3 2 3 4 3 7" xfId="9736" xr:uid="{00000000-0005-0000-0000-000025000000}"/>
    <cellStyle name="Calc cel 3 2 3 4 3 8" xfId="30524" xr:uid="{00000000-0005-0000-0000-000025000000}"/>
    <cellStyle name="Calc cel 3 2 3 4 4" xfId="1006" xr:uid="{00000000-0005-0000-0000-000025000000}"/>
    <cellStyle name="Calc cel 3 2 3 4 4 2" xfId="5751" xr:uid="{00000000-0005-0000-0000-000025000000}"/>
    <cellStyle name="Calc cel 3 2 3 4 4 2 2" xfId="26047" xr:uid="{00000000-0005-0000-0000-000025000000}"/>
    <cellStyle name="Calc cel 3 2 3 4 4 2 3" xfId="21461" xr:uid="{00000000-0005-0000-0000-000025000000}"/>
    <cellStyle name="Calc cel 3 2 3 4 4 2 4" xfId="36975" xr:uid="{00000000-0005-0000-0000-000025000000}"/>
    <cellStyle name="Calc cel 3 2 3 4 4 3" xfId="15718" xr:uid="{00000000-0005-0000-0000-000025000000}"/>
    <cellStyle name="Calc cel 3 2 3 4 4 4" xfId="13341" xr:uid="{00000000-0005-0000-0000-000025000000}"/>
    <cellStyle name="Calc cel 3 2 3 4 4 5" xfId="31517" xr:uid="{00000000-0005-0000-0000-000025000000}"/>
    <cellStyle name="Calc cel 3 2 3 4 5" xfId="2249" xr:uid="{00000000-0005-0000-0000-000025000000}"/>
    <cellStyle name="Calc cel 3 2 3 4 5 2" xfId="6907" xr:uid="{00000000-0005-0000-0000-000025000000}"/>
    <cellStyle name="Calc cel 3 2 3 4 5 2 2" xfId="27203" xr:uid="{00000000-0005-0000-0000-000025000000}"/>
    <cellStyle name="Calc cel 3 2 3 4 5 2 3" xfId="22613" xr:uid="{00000000-0005-0000-0000-000025000000}"/>
    <cellStyle name="Calc cel 3 2 3 4 5 2 4" xfId="37398" xr:uid="{00000000-0005-0000-0000-000025000000}"/>
    <cellStyle name="Calc cel 3 2 3 4 5 3" xfId="19030" xr:uid="{00000000-0005-0000-0000-000025000000}"/>
    <cellStyle name="Calc cel 3 2 3 4 5 4" xfId="10849" xr:uid="{00000000-0005-0000-0000-000025000000}"/>
    <cellStyle name="Calc cel 3 2 3 4 5 5" xfId="32673" xr:uid="{00000000-0005-0000-0000-000025000000}"/>
    <cellStyle name="Calc cel 3 2 3 4 6" xfId="8332" xr:uid="{00000000-0005-0000-0000-000025000000}"/>
    <cellStyle name="Calc cel 3 2 3 4 6 2" xfId="24029" xr:uid="{00000000-0005-0000-0000-000025000000}"/>
    <cellStyle name="Calc cel 3 2 3 4 6 2 2" xfId="28618" xr:uid="{00000000-0005-0000-0000-000025000000}"/>
    <cellStyle name="Calc cel 3 2 3 4 6 2 3" xfId="38723" xr:uid="{00000000-0005-0000-0000-000025000000}"/>
    <cellStyle name="Calc cel 3 2 3 4 6 3" xfId="16401" xr:uid="{00000000-0005-0000-0000-000025000000}"/>
    <cellStyle name="Calc cel 3 2 3 4 6 4" xfId="12054" xr:uid="{00000000-0005-0000-0000-000025000000}"/>
    <cellStyle name="Calc cel 3 2 3 4 6 5" xfId="34097" xr:uid="{00000000-0005-0000-0000-000025000000}"/>
    <cellStyle name="Calc cel 3 2 3 4 7" xfId="5456" xr:uid="{00000000-0005-0000-0000-000025000000}"/>
    <cellStyle name="Calc cel 3 2 3 4 7 2" xfId="21167" xr:uid="{00000000-0005-0000-0000-000025000000}"/>
    <cellStyle name="Calc cel 3 2 3 4 7 2 2" xfId="25752" xr:uid="{00000000-0005-0000-0000-000025000000}"/>
    <cellStyle name="Calc cel 3 2 3 4 7 2 3" xfId="36816" xr:uid="{00000000-0005-0000-0000-000025000000}"/>
    <cellStyle name="Calc cel 3 2 3 4 7 3" xfId="19379" xr:uid="{00000000-0005-0000-0000-000025000000}"/>
    <cellStyle name="Calc cel 3 2 3 4 7 4" xfId="11507" xr:uid="{00000000-0005-0000-0000-000025000000}"/>
    <cellStyle name="Calc cel 3 2 3 4 7 5" xfId="31222" xr:uid="{00000000-0005-0000-0000-000025000000}"/>
    <cellStyle name="Calc cel 3 2 3 4 8" xfId="4107" xr:uid="{00000000-0005-0000-0000-000025000000}"/>
    <cellStyle name="Calc cel 3 2 3 4 8 2" xfId="18494" xr:uid="{00000000-0005-0000-0000-000025000000}"/>
    <cellStyle name="Calc cel 3 2 3 4 8 3" xfId="19886" xr:uid="{00000000-0005-0000-0000-000025000000}"/>
    <cellStyle name="Calc cel 3 2 3 4 8 4" xfId="35644" xr:uid="{00000000-0005-0000-0000-000025000000}"/>
    <cellStyle name="Calc cel 3 2 3 4 9" xfId="14938" xr:uid="{00000000-0005-0000-0000-000025000000}"/>
    <cellStyle name="Calc cel 3 2 3 5" xfId="763" xr:uid="{00000000-0005-0000-0000-000025000000}"/>
    <cellStyle name="Calc cel 3 2 3 5 10" xfId="10773" xr:uid="{00000000-0005-0000-0000-000025000000}"/>
    <cellStyle name="Calc cel 3 2 3 5 11" xfId="29992" xr:uid="{00000000-0005-0000-0000-000025000000}"/>
    <cellStyle name="Calc cel 3 2 3 5 2" xfId="1993" xr:uid="{00000000-0005-0000-0000-000025000000}"/>
    <cellStyle name="Calc cel 3 2 3 5 2 2" xfId="3232" xr:uid="{00000000-0005-0000-0000-000025000000}"/>
    <cellStyle name="Calc cel 3 2 3 5 2 2 2" xfId="7890" xr:uid="{00000000-0005-0000-0000-000025000000}"/>
    <cellStyle name="Calc cel 3 2 3 5 2 2 2 2" xfId="28186" xr:uid="{00000000-0005-0000-0000-000025000000}"/>
    <cellStyle name="Calc cel 3 2 3 5 2 2 2 3" xfId="23596" xr:uid="{00000000-0005-0000-0000-000025000000}"/>
    <cellStyle name="Calc cel 3 2 3 5 2 2 2 4" xfId="38338" xr:uid="{00000000-0005-0000-0000-000025000000}"/>
    <cellStyle name="Calc cel 3 2 3 5 2 2 3" xfId="15915" xr:uid="{00000000-0005-0000-0000-000025000000}"/>
    <cellStyle name="Calc cel 3 2 3 5 2 2 4" xfId="10656" xr:uid="{00000000-0005-0000-0000-000025000000}"/>
    <cellStyle name="Calc cel 3 2 3 5 2 2 5" xfId="33656" xr:uid="{00000000-0005-0000-0000-000025000000}"/>
    <cellStyle name="Calc cel 3 2 3 5 2 3" xfId="9302" xr:uid="{00000000-0005-0000-0000-000025000000}"/>
    <cellStyle name="Calc cel 3 2 3 5 2 3 2" xfId="24943" xr:uid="{00000000-0005-0000-0000-000025000000}"/>
    <cellStyle name="Calc cel 3 2 3 5 2 3 2 2" xfId="29530" xr:uid="{00000000-0005-0000-0000-000025000000}"/>
    <cellStyle name="Calc cel 3 2 3 5 2 3 2 3" xfId="39635" xr:uid="{00000000-0005-0000-0000-000025000000}"/>
    <cellStyle name="Calc cel 3 2 3 5 2 3 3" xfId="21324" xr:uid="{00000000-0005-0000-0000-000025000000}"/>
    <cellStyle name="Calc cel 3 2 3 5 2 3 4" xfId="3431" xr:uid="{00000000-0005-0000-0000-000025000000}"/>
    <cellStyle name="Calc cel 3 2 3 5 2 3 5" xfId="35067" xr:uid="{00000000-0005-0000-0000-000025000000}"/>
    <cellStyle name="Calc cel 3 2 3 5 2 4" xfId="6651" xr:uid="{00000000-0005-0000-0000-000025000000}"/>
    <cellStyle name="Calc cel 3 2 3 5 2 4 2" xfId="26947" xr:uid="{00000000-0005-0000-0000-000025000000}"/>
    <cellStyle name="Calc cel 3 2 3 5 2 4 3" xfId="9760" xr:uid="{00000000-0005-0000-0000-000025000000}"/>
    <cellStyle name="Calc cel 3 2 3 5 2 4 4" xfId="32417" xr:uid="{00000000-0005-0000-0000-000025000000}"/>
    <cellStyle name="Calc cel 3 2 3 5 2 5" xfId="5081" xr:uid="{00000000-0005-0000-0000-000025000000}"/>
    <cellStyle name="Calc cel 3 2 3 5 2 5 2" xfId="25381" xr:uid="{00000000-0005-0000-0000-000025000000}"/>
    <cellStyle name="Calc cel 3 2 3 5 2 5 3" xfId="20795" xr:uid="{00000000-0005-0000-0000-000025000000}"/>
    <cellStyle name="Calc cel 3 2 3 5 2 5 4" xfId="36551" xr:uid="{00000000-0005-0000-0000-000025000000}"/>
    <cellStyle name="Calc cel 3 2 3 5 2 6" xfId="15273" xr:uid="{00000000-0005-0000-0000-000025000000}"/>
    <cellStyle name="Calc cel 3 2 3 5 2 7" xfId="12984" xr:uid="{00000000-0005-0000-0000-000025000000}"/>
    <cellStyle name="Calc cel 3 2 3 5 2 8" xfId="30901" xr:uid="{00000000-0005-0000-0000-000025000000}"/>
    <cellStyle name="Calc cel 3 2 3 5 3" xfId="1671" xr:uid="{00000000-0005-0000-0000-000025000000}"/>
    <cellStyle name="Calc cel 3 2 3 5 3 2" xfId="2910" xr:uid="{00000000-0005-0000-0000-000025000000}"/>
    <cellStyle name="Calc cel 3 2 3 5 3 2 2" xfId="7568" xr:uid="{00000000-0005-0000-0000-000025000000}"/>
    <cellStyle name="Calc cel 3 2 3 5 3 2 2 2" xfId="27864" xr:uid="{00000000-0005-0000-0000-000025000000}"/>
    <cellStyle name="Calc cel 3 2 3 5 3 2 2 3" xfId="23274" xr:uid="{00000000-0005-0000-0000-000025000000}"/>
    <cellStyle name="Calc cel 3 2 3 5 3 2 2 4" xfId="38040" xr:uid="{00000000-0005-0000-0000-000025000000}"/>
    <cellStyle name="Calc cel 3 2 3 5 3 2 3" xfId="15635" xr:uid="{00000000-0005-0000-0000-000025000000}"/>
    <cellStyle name="Calc cel 3 2 3 5 3 2 4" xfId="14585" xr:uid="{00000000-0005-0000-0000-000025000000}"/>
    <cellStyle name="Calc cel 3 2 3 5 3 2 5" xfId="33334" xr:uid="{00000000-0005-0000-0000-000025000000}"/>
    <cellStyle name="Calc cel 3 2 3 5 3 3" xfId="8980" xr:uid="{00000000-0005-0000-0000-000025000000}"/>
    <cellStyle name="Calc cel 3 2 3 5 3 3 2" xfId="24640" xr:uid="{00000000-0005-0000-0000-000025000000}"/>
    <cellStyle name="Calc cel 3 2 3 5 3 3 2 2" xfId="29228" xr:uid="{00000000-0005-0000-0000-000025000000}"/>
    <cellStyle name="Calc cel 3 2 3 5 3 3 2 3" xfId="39333" xr:uid="{00000000-0005-0000-0000-000025000000}"/>
    <cellStyle name="Calc cel 3 2 3 5 3 3 3" xfId="14931" xr:uid="{00000000-0005-0000-0000-000025000000}"/>
    <cellStyle name="Calc cel 3 2 3 5 3 3 4" xfId="11861" xr:uid="{00000000-0005-0000-0000-000025000000}"/>
    <cellStyle name="Calc cel 3 2 3 5 3 3 5" xfId="34745" xr:uid="{00000000-0005-0000-0000-000025000000}"/>
    <cellStyle name="Calc cel 3 2 3 5 3 4" xfId="6362" xr:uid="{00000000-0005-0000-0000-000025000000}"/>
    <cellStyle name="Calc cel 3 2 3 5 3 4 2" xfId="26658" xr:uid="{00000000-0005-0000-0000-000025000000}"/>
    <cellStyle name="Calc cel 3 2 3 5 3 4 3" xfId="9784" xr:uid="{00000000-0005-0000-0000-000025000000}"/>
    <cellStyle name="Calc cel 3 2 3 5 3 4 4" xfId="32128" xr:uid="{00000000-0005-0000-0000-000025000000}"/>
    <cellStyle name="Calc cel 3 2 3 5 3 5" xfId="4759" xr:uid="{00000000-0005-0000-0000-000025000000}"/>
    <cellStyle name="Calc cel 3 2 3 5 3 5 2" xfId="25079" xr:uid="{00000000-0005-0000-0000-000025000000}"/>
    <cellStyle name="Calc cel 3 2 3 5 3 5 3" xfId="20491" xr:uid="{00000000-0005-0000-0000-000025000000}"/>
    <cellStyle name="Calc cel 3 2 3 5 3 5 4" xfId="36249" xr:uid="{00000000-0005-0000-0000-000025000000}"/>
    <cellStyle name="Calc cel 3 2 3 5 3 6" xfId="18573" xr:uid="{00000000-0005-0000-0000-000025000000}"/>
    <cellStyle name="Calc cel 3 2 3 5 3 7" xfId="3483" xr:uid="{00000000-0005-0000-0000-000025000000}"/>
    <cellStyle name="Calc cel 3 2 3 5 3 8" xfId="30579" xr:uid="{00000000-0005-0000-0000-000025000000}"/>
    <cellStyle name="Calc cel 3 2 3 5 4" xfId="1067" xr:uid="{00000000-0005-0000-0000-000025000000}"/>
    <cellStyle name="Calc cel 3 2 3 5 4 2" xfId="5812" xr:uid="{00000000-0005-0000-0000-000025000000}"/>
    <cellStyle name="Calc cel 3 2 3 5 4 2 2" xfId="26108" xr:uid="{00000000-0005-0000-0000-000025000000}"/>
    <cellStyle name="Calc cel 3 2 3 5 4 2 3" xfId="21522" xr:uid="{00000000-0005-0000-0000-000025000000}"/>
    <cellStyle name="Calc cel 3 2 3 5 4 2 4" xfId="37036" xr:uid="{00000000-0005-0000-0000-000025000000}"/>
    <cellStyle name="Calc cel 3 2 3 5 4 3" xfId="14908" xr:uid="{00000000-0005-0000-0000-000025000000}"/>
    <cellStyle name="Calc cel 3 2 3 5 4 4" xfId="13855" xr:uid="{00000000-0005-0000-0000-000025000000}"/>
    <cellStyle name="Calc cel 3 2 3 5 4 5" xfId="31578" xr:uid="{00000000-0005-0000-0000-000025000000}"/>
    <cellStyle name="Calc cel 3 2 3 5 5" xfId="2310" xr:uid="{00000000-0005-0000-0000-000025000000}"/>
    <cellStyle name="Calc cel 3 2 3 5 5 2" xfId="6968" xr:uid="{00000000-0005-0000-0000-000025000000}"/>
    <cellStyle name="Calc cel 3 2 3 5 5 2 2" xfId="27264" xr:uid="{00000000-0005-0000-0000-000025000000}"/>
    <cellStyle name="Calc cel 3 2 3 5 5 2 3" xfId="22674" xr:uid="{00000000-0005-0000-0000-000025000000}"/>
    <cellStyle name="Calc cel 3 2 3 5 5 2 4" xfId="37459" xr:uid="{00000000-0005-0000-0000-000025000000}"/>
    <cellStyle name="Calc cel 3 2 3 5 5 3" xfId="17165" xr:uid="{00000000-0005-0000-0000-000025000000}"/>
    <cellStyle name="Calc cel 3 2 3 5 5 4" xfId="12061" xr:uid="{00000000-0005-0000-0000-000025000000}"/>
    <cellStyle name="Calc cel 3 2 3 5 5 5" xfId="32734" xr:uid="{00000000-0005-0000-0000-000025000000}"/>
    <cellStyle name="Calc cel 3 2 3 5 6" xfId="8393" xr:uid="{00000000-0005-0000-0000-000025000000}"/>
    <cellStyle name="Calc cel 3 2 3 5 6 2" xfId="24090" xr:uid="{00000000-0005-0000-0000-000025000000}"/>
    <cellStyle name="Calc cel 3 2 3 5 6 2 2" xfId="28679" xr:uid="{00000000-0005-0000-0000-000025000000}"/>
    <cellStyle name="Calc cel 3 2 3 5 6 2 3" xfId="38784" xr:uid="{00000000-0005-0000-0000-000025000000}"/>
    <cellStyle name="Calc cel 3 2 3 5 6 3" xfId="17578" xr:uid="{00000000-0005-0000-0000-000025000000}"/>
    <cellStyle name="Calc cel 3 2 3 5 6 4" xfId="10970" xr:uid="{00000000-0005-0000-0000-000025000000}"/>
    <cellStyle name="Calc cel 3 2 3 5 6 5" xfId="34158" xr:uid="{00000000-0005-0000-0000-000025000000}"/>
    <cellStyle name="Calc cel 3 2 3 5 7" xfId="5515" xr:uid="{00000000-0005-0000-0000-000025000000}"/>
    <cellStyle name="Calc cel 3 2 3 5 7 2" xfId="21226" xr:uid="{00000000-0005-0000-0000-000025000000}"/>
    <cellStyle name="Calc cel 3 2 3 5 7 2 2" xfId="25811" xr:uid="{00000000-0005-0000-0000-000025000000}"/>
    <cellStyle name="Calc cel 3 2 3 5 7 2 3" xfId="36875" xr:uid="{00000000-0005-0000-0000-000025000000}"/>
    <cellStyle name="Calc cel 3 2 3 5 7 3" xfId="19054" xr:uid="{00000000-0005-0000-0000-000025000000}"/>
    <cellStyle name="Calc cel 3 2 3 5 7 4" xfId="12678" xr:uid="{00000000-0005-0000-0000-000025000000}"/>
    <cellStyle name="Calc cel 3 2 3 5 7 5" xfId="31281" xr:uid="{00000000-0005-0000-0000-000025000000}"/>
    <cellStyle name="Calc cel 3 2 3 5 8" xfId="4168" xr:uid="{00000000-0005-0000-0000-000025000000}"/>
    <cellStyle name="Calc cel 3 2 3 5 8 2" xfId="17361" xr:uid="{00000000-0005-0000-0000-000025000000}"/>
    <cellStyle name="Calc cel 3 2 3 5 8 3" xfId="19945" xr:uid="{00000000-0005-0000-0000-000025000000}"/>
    <cellStyle name="Calc cel 3 2 3 5 8 4" xfId="35703" xr:uid="{00000000-0005-0000-0000-000025000000}"/>
    <cellStyle name="Calc cel 3 2 3 5 9" xfId="22805" xr:uid="{00000000-0005-0000-0000-000025000000}"/>
    <cellStyle name="Calc cel 3 2 3 6" xfId="519" xr:uid="{00000000-0005-0000-0000-000025000000}"/>
    <cellStyle name="Calc cel 3 2 3 6 2" xfId="1446" xr:uid="{00000000-0005-0000-0000-000025000000}"/>
    <cellStyle name="Calc cel 3 2 3 6 2 2" xfId="6145" xr:uid="{00000000-0005-0000-0000-000025000000}"/>
    <cellStyle name="Calc cel 3 2 3 6 2 2 2" xfId="26441" xr:uid="{00000000-0005-0000-0000-000025000000}"/>
    <cellStyle name="Calc cel 3 2 3 6 2 2 3" xfId="21853" xr:uid="{00000000-0005-0000-0000-000025000000}"/>
    <cellStyle name="Calc cel 3 2 3 6 2 2 4" xfId="37074" xr:uid="{00000000-0005-0000-0000-000025000000}"/>
    <cellStyle name="Calc cel 3 2 3 6 2 3" xfId="21981" xr:uid="{00000000-0005-0000-0000-000025000000}"/>
    <cellStyle name="Calc cel 3 2 3 6 2 4" xfId="12580" xr:uid="{00000000-0005-0000-0000-000025000000}"/>
    <cellStyle name="Calc cel 3 2 3 6 2 5" xfId="31911" xr:uid="{00000000-0005-0000-0000-000025000000}"/>
    <cellStyle name="Calc cel 3 2 3 6 3" xfId="2686" xr:uid="{00000000-0005-0000-0000-000025000000}"/>
    <cellStyle name="Calc cel 3 2 3 6 3 2" xfId="7344" xr:uid="{00000000-0005-0000-0000-000025000000}"/>
    <cellStyle name="Calc cel 3 2 3 6 3 2 2" xfId="27640" xr:uid="{00000000-0005-0000-0000-000025000000}"/>
    <cellStyle name="Calc cel 3 2 3 6 3 2 3" xfId="23050" xr:uid="{00000000-0005-0000-0000-000025000000}"/>
    <cellStyle name="Calc cel 3 2 3 6 3 2 4" xfId="37817" xr:uid="{00000000-0005-0000-0000-000025000000}"/>
    <cellStyle name="Calc cel 3 2 3 6 3 3" xfId="17526" xr:uid="{00000000-0005-0000-0000-000025000000}"/>
    <cellStyle name="Calc cel 3 2 3 6 3 4" xfId="13609" xr:uid="{00000000-0005-0000-0000-000025000000}"/>
    <cellStyle name="Calc cel 3 2 3 6 3 5" xfId="33110" xr:uid="{00000000-0005-0000-0000-000025000000}"/>
    <cellStyle name="Calc cel 3 2 3 6 4" xfId="8758" xr:uid="{00000000-0005-0000-0000-000025000000}"/>
    <cellStyle name="Calc cel 3 2 3 6 4 2" xfId="24426" xr:uid="{00000000-0005-0000-0000-000025000000}"/>
    <cellStyle name="Calc cel 3 2 3 6 4 2 2" xfId="29014" xr:uid="{00000000-0005-0000-0000-000025000000}"/>
    <cellStyle name="Calc cel 3 2 3 6 4 2 3" xfId="39119" xr:uid="{00000000-0005-0000-0000-000025000000}"/>
    <cellStyle name="Calc cel 3 2 3 6 4 3" xfId="17018" xr:uid="{00000000-0005-0000-0000-000025000000}"/>
    <cellStyle name="Calc cel 3 2 3 6 4 4" xfId="13390" xr:uid="{00000000-0005-0000-0000-000025000000}"/>
    <cellStyle name="Calc cel 3 2 3 6 4 5" xfId="34523" xr:uid="{00000000-0005-0000-0000-000025000000}"/>
    <cellStyle name="Calc cel 3 2 3 6 5" xfId="5307" xr:uid="{00000000-0005-0000-0000-000025000000}"/>
    <cellStyle name="Calc cel 3 2 3 6 5 2" xfId="25603" xr:uid="{00000000-0005-0000-0000-000025000000}"/>
    <cellStyle name="Calc cel 3 2 3 6 5 3" xfId="10791" xr:uid="{00000000-0005-0000-0000-000025000000}"/>
    <cellStyle name="Calc cel 3 2 3 6 5 4" xfId="31073" xr:uid="{00000000-0005-0000-0000-000025000000}"/>
    <cellStyle name="Calc cel 3 2 3 6 6" xfId="4536" xr:uid="{00000000-0005-0000-0000-000025000000}"/>
    <cellStyle name="Calc cel 3 2 3 6 6 2" xfId="16502" xr:uid="{00000000-0005-0000-0000-000025000000}"/>
    <cellStyle name="Calc cel 3 2 3 6 6 3" xfId="20279" xr:uid="{00000000-0005-0000-0000-000025000000}"/>
    <cellStyle name="Calc cel 3 2 3 6 6 4" xfId="36037" xr:uid="{00000000-0005-0000-0000-000025000000}"/>
    <cellStyle name="Calc cel 3 2 3 6 7" xfId="16216" xr:uid="{00000000-0005-0000-0000-000025000000}"/>
    <cellStyle name="Calc cel 3 2 3 6 8" xfId="10195" xr:uid="{00000000-0005-0000-0000-000025000000}"/>
    <cellStyle name="Calc cel 3 2 3 6 9" xfId="30357" xr:uid="{00000000-0005-0000-0000-000025000000}"/>
    <cellStyle name="Calc cel 3 2 3 7" xfId="1301" xr:uid="{00000000-0005-0000-0000-000025000000}"/>
    <cellStyle name="Calc cel 3 2 3 7 2" xfId="2542" xr:uid="{00000000-0005-0000-0000-000025000000}"/>
    <cellStyle name="Calc cel 3 2 3 7 2 2" xfId="7200" xr:uid="{00000000-0005-0000-0000-000025000000}"/>
    <cellStyle name="Calc cel 3 2 3 7 2 2 2" xfId="27496" xr:uid="{00000000-0005-0000-0000-000025000000}"/>
    <cellStyle name="Calc cel 3 2 3 7 2 2 3" xfId="22906" xr:uid="{00000000-0005-0000-0000-000025000000}"/>
    <cellStyle name="Calc cel 3 2 3 7 2 2 4" xfId="37686" xr:uid="{00000000-0005-0000-0000-000025000000}"/>
    <cellStyle name="Calc cel 3 2 3 7 2 3" xfId="15856" xr:uid="{00000000-0005-0000-0000-000025000000}"/>
    <cellStyle name="Calc cel 3 2 3 7 2 4" xfId="9794" xr:uid="{00000000-0005-0000-0000-000025000000}"/>
    <cellStyle name="Calc cel 3 2 3 7 2 5" xfId="32966" xr:uid="{00000000-0005-0000-0000-000025000000}"/>
    <cellStyle name="Calc cel 3 2 3 7 3" xfId="8620" xr:uid="{00000000-0005-0000-0000-000025000000}"/>
    <cellStyle name="Calc cel 3 2 3 7 3 2" xfId="24299" xr:uid="{00000000-0005-0000-0000-000025000000}"/>
    <cellStyle name="Calc cel 3 2 3 7 3 2 2" xfId="28888" xr:uid="{00000000-0005-0000-0000-000025000000}"/>
    <cellStyle name="Calc cel 3 2 3 7 3 2 3" xfId="38993" xr:uid="{00000000-0005-0000-0000-000025000000}"/>
    <cellStyle name="Calc cel 3 2 3 7 3 3" xfId="22168" xr:uid="{00000000-0005-0000-0000-000025000000}"/>
    <cellStyle name="Calc cel 3 2 3 7 3 4" xfId="11373" xr:uid="{00000000-0005-0000-0000-000025000000}"/>
    <cellStyle name="Calc cel 3 2 3 7 3 5" xfId="34385" xr:uid="{00000000-0005-0000-0000-000025000000}"/>
    <cellStyle name="Calc cel 3 2 3 7 4" xfId="6025" xr:uid="{00000000-0005-0000-0000-000025000000}"/>
    <cellStyle name="Calc cel 3 2 3 7 4 2" xfId="26321" xr:uid="{00000000-0005-0000-0000-000025000000}"/>
    <cellStyle name="Calc cel 3 2 3 7 4 3" xfId="11966" xr:uid="{00000000-0005-0000-0000-000025000000}"/>
    <cellStyle name="Calc cel 3 2 3 7 4 4" xfId="31791" xr:uid="{00000000-0005-0000-0000-000025000000}"/>
    <cellStyle name="Calc cel 3 2 3 7 5" xfId="4397" xr:uid="{00000000-0005-0000-0000-000025000000}"/>
    <cellStyle name="Calc cel 3 2 3 7 5 2" xfId="21590" xr:uid="{00000000-0005-0000-0000-000025000000}"/>
    <cellStyle name="Calc cel 3 2 3 7 5 3" xfId="20154" xr:uid="{00000000-0005-0000-0000-000025000000}"/>
    <cellStyle name="Calc cel 3 2 3 7 5 4" xfId="35912" xr:uid="{00000000-0005-0000-0000-000025000000}"/>
    <cellStyle name="Calc cel 3 2 3 7 6" xfId="16225" xr:uid="{00000000-0005-0000-0000-000025000000}"/>
    <cellStyle name="Calc cel 3 2 3 7 7" xfId="10200" xr:uid="{00000000-0005-0000-0000-000025000000}"/>
    <cellStyle name="Calc cel 3 2 3 7 8" xfId="30219" xr:uid="{00000000-0005-0000-0000-000025000000}"/>
    <cellStyle name="Calc cel 3 2 3 8" xfId="1091" xr:uid="{00000000-0005-0000-0000-000025000000}"/>
    <cellStyle name="Calc cel 3 2 3 8 2" xfId="2334" xr:uid="{00000000-0005-0000-0000-000025000000}"/>
    <cellStyle name="Calc cel 3 2 3 8 2 2" xfId="6992" xr:uid="{00000000-0005-0000-0000-000025000000}"/>
    <cellStyle name="Calc cel 3 2 3 8 2 2 2" xfId="27288" xr:uid="{00000000-0005-0000-0000-000025000000}"/>
    <cellStyle name="Calc cel 3 2 3 8 2 2 3" xfId="22698" xr:uid="{00000000-0005-0000-0000-000025000000}"/>
    <cellStyle name="Calc cel 3 2 3 8 2 2 4" xfId="37483" xr:uid="{00000000-0005-0000-0000-000025000000}"/>
    <cellStyle name="Calc cel 3 2 3 8 2 3" xfId="18272" xr:uid="{00000000-0005-0000-0000-000025000000}"/>
    <cellStyle name="Calc cel 3 2 3 8 2 4" xfId="13020" xr:uid="{00000000-0005-0000-0000-000025000000}"/>
    <cellStyle name="Calc cel 3 2 3 8 2 5" xfId="32758" xr:uid="{00000000-0005-0000-0000-000025000000}"/>
    <cellStyle name="Calc cel 3 2 3 8 3" xfId="8417" xr:uid="{00000000-0005-0000-0000-000025000000}"/>
    <cellStyle name="Calc cel 3 2 3 8 3 2" xfId="24113" xr:uid="{00000000-0005-0000-0000-000025000000}"/>
    <cellStyle name="Calc cel 3 2 3 8 3 2 2" xfId="28702" xr:uid="{00000000-0005-0000-0000-000025000000}"/>
    <cellStyle name="Calc cel 3 2 3 8 3 2 3" xfId="38807" xr:uid="{00000000-0005-0000-0000-000025000000}"/>
    <cellStyle name="Calc cel 3 2 3 8 3 3" xfId="21264" xr:uid="{00000000-0005-0000-0000-000025000000}"/>
    <cellStyle name="Calc cel 3 2 3 8 3 4" xfId="12468" xr:uid="{00000000-0005-0000-0000-000025000000}"/>
    <cellStyle name="Calc cel 3 2 3 8 3 5" xfId="34182" xr:uid="{00000000-0005-0000-0000-000025000000}"/>
    <cellStyle name="Calc cel 3 2 3 8 4" xfId="5835" xr:uid="{00000000-0005-0000-0000-000025000000}"/>
    <cellStyle name="Calc cel 3 2 3 8 4 2" xfId="26131" xr:uid="{00000000-0005-0000-0000-000025000000}"/>
    <cellStyle name="Calc cel 3 2 3 8 4 3" xfId="10606" xr:uid="{00000000-0005-0000-0000-000025000000}"/>
    <cellStyle name="Calc cel 3 2 3 8 4 4" xfId="31601" xr:uid="{00000000-0005-0000-0000-000025000000}"/>
    <cellStyle name="Calc cel 3 2 3 8 5" xfId="4192" xr:uid="{00000000-0005-0000-0000-000025000000}"/>
    <cellStyle name="Calc cel 3 2 3 8 5 2" xfId="16037" xr:uid="{00000000-0005-0000-0000-000025000000}"/>
    <cellStyle name="Calc cel 3 2 3 8 5 3" xfId="19968" xr:uid="{00000000-0005-0000-0000-000025000000}"/>
    <cellStyle name="Calc cel 3 2 3 8 5 4" xfId="35726" xr:uid="{00000000-0005-0000-0000-000025000000}"/>
    <cellStyle name="Calc cel 3 2 3 8 6" xfId="14843" xr:uid="{00000000-0005-0000-0000-000025000000}"/>
    <cellStyle name="Calc cel 3 2 3 8 7" xfId="12043" xr:uid="{00000000-0005-0000-0000-000025000000}"/>
    <cellStyle name="Calc cel 3 2 3 8 8" xfId="30016" xr:uid="{00000000-0005-0000-0000-000025000000}"/>
    <cellStyle name="Calc cel 3 2 3 9" xfId="820" xr:uid="{00000000-0005-0000-0000-000025000000}"/>
    <cellStyle name="Calc cel 3 2 3 9 2" xfId="3281" xr:uid="{00000000-0005-0000-0000-000025000000}"/>
    <cellStyle name="Calc cel 3 2 3 9 2 2" xfId="7972" xr:uid="{00000000-0005-0000-0000-000025000000}"/>
    <cellStyle name="Calc cel 3 2 3 9 2 2 2" xfId="28265" xr:uid="{00000000-0005-0000-0000-000025000000}"/>
    <cellStyle name="Calc cel 3 2 3 9 2 2 3" xfId="23676" xr:uid="{00000000-0005-0000-0000-000025000000}"/>
    <cellStyle name="Calc cel 3 2 3 9 2 2 4" xfId="38417" xr:uid="{00000000-0005-0000-0000-000025000000}"/>
    <cellStyle name="Calc cel 3 2 3 9 2 3" xfId="15409" xr:uid="{00000000-0005-0000-0000-000025000000}"/>
    <cellStyle name="Calc cel 3 2 3 9 2 4" xfId="5137" xr:uid="{00000000-0005-0000-0000-000025000000}"/>
    <cellStyle name="Calc cel 3 2 3 9 2 5" xfId="33737" xr:uid="{00000000-0005-0000-0000-000025000000}"/>
    <cellStyle name="Calc cel 3 2 3 9 3" xfId="5569" xr:uid="{00000000-0005-0000-0000-000025000000}"/>
    <cellStyle name="Calc cel 3 2 3 9 3 2" xfId="25865" xr:uid="{00000000-0005-0000-0000-000025000000}"/>
    <cellStyle name="Calc cel 3 2 3 9 3 3" xfId="10082" xr:uid="{00000000-0005-0000-0000-000025000000}"/>
    <cellStyle name="Calc cel 3 2 3 9 3 4" xfId="31335" xr:uid="{00000000-0005-0000-0000-000025000000}"/>
    <cellStyle name="Calc cel 3 2 3 9 4" xfId="3726" xr:uid="{00000000-0005-0000-0000-000025000000}"/>
    <cellStyle name="Calc cel 3 2 3 9 4 2" xfId="15183" xr:uid="{00000000-0005-0000-0000-000025000000}"/>
    <cellStyle name="Calc cel 3 2 3 9 4 3" xfId="19522" xr:uid="{00000000-0005-0000-0000-000025000000}"/>
    <cellStyle name="Calc cel 3 2 3 9 4 4" xfId="35281" xr:uid="{00000000-0005-0000-0000-000025000000}"/>
    <cellStyle name="Calc cel 3 2 3 9 5" xfId="15175" xr:uid="{00000000-0005-0000-0000-000025000000}"/>
    <cellStyle name="Calc cel 3 2 3 9 6" xfId="13285" xr:uid="{00000000-0005-0000-0000-000025000000}"/>
    <cellStyle name="Calc cel 3 2 3 9 7" xfId="29553" xr:uid="{00000000-0005-0000-0000-000025000000}"/>
    <cellStyle name="Calc cel 3 2 4" xfId="510" xr:uid="{00000000-0005-0000-0000-000025000000}"/>
    <cellStyle name="Calc cel 3 2 4 10" xfId="14901" xr:uid="{00000000-0005-0000-0000-000025000000}"/>
    <cellStyle name="Calc cel 3 2 4 11" xfId="12521" xr:uid="{00000000-0005-0000-0000-000025000000}"/>
    <cellStyle name="Calc cel 3 2 4 12" xfId="29597" xr:uid="{00000000-0005-0000-0000-000025000000}"/>
    <cellStyle name="Calc cel 3 2 4 2" xfId="1441" xr:uid="{00000000-0005-0000-0000-000025000000}"/>
    <cellStyle name="Calc cel 3 2 4 2 2" xfId="1778" xr:uid="{00000000-0005-0000-0000-000025000000}"/>
    <cellStyle name="Calc cel 3 2 4 2 2 2" xfId="3017" xr:uid="{00000000-0005-0000-0000-000025000000}"/>
    <cellStyle name="Calc cel 3 2 4 2 2 2 2" xfId="7675" xr:uid="{00000000-0005-0000-0000-000025000000}"/>
    <cellStyle name="Calc cel 3 2 4 2 2 2 2 2" xfId="27971" xr:uid="{00000000-0005-0000-0000-000025000000}"/>
    <cellStyle name="Calc cel 3 2 4 2 2 2 2 3" xfId="23381" xr:uid="{00000000-0005-0000-0000-000025000000}"/>
    <cellStyle name="Calc cel 3 2 4 2 2 2 2 4" xfId="38134" xr:uid="{00000000-0005-0000-0000-000025000000}"/>
    <cellStyle name="Calc cel 3 2 4 2 2 2 3" xfId="19102" xr:uid="{00000000-0005-0000-0000-000025000000}"/>
    <cellStyle name="Calc cel 3 2 4 2 2 2 4" xfId="10669" xr:uid="{00000000-0005-0000-0000-000025000000}"/>
    <cellStyle name="Calc cel 3 2 4 2 2 2 5" xfId="33441" xr:uid="{00000000-0005-0000-0000-000025000000}"/>
    <cellStyle name="Calc cel 3 2 4 2 2 3" xfId="9087" xr:uid="{00000000-0005-0000-0000-000025000000}"/>
    <cellStyle name="Calc cel 3 2 4 2 2 3 2" xfId="24738" xr:uid="{00000000-0005-0000-0000-000025000000}"/>
    <cellStyle name="Calc cel 3 2 4 2 2 3 2 2" xfId="29326" xr:uid="{00000000-0005-0000-0000-000025000000}"/>
    <cellStyle name="Calc cel 3 2 4 2 2 3 2 3" xfId="39431" xr:uid="{00000000-0005-0000-0000-000025000000}"/>
    <cellStyle name="Calc cel 3 2 4 2 2 3 3" xfId="19259" xr:uid="{00000000-0005-0000-0000-000025000000}"/>
    <cellStyle name="Calc cel 3 2 4 2 2 3 4" xfId="14501" xr:uid="{00000000-0005-0000-0000-000025000000}"/>
    <cellStyle name="Calc cel 3 2 4 2 2 3 5" xfId="34852" xr:uid="{00000000-0005-0000-0000-000025000000}"/>
    <cellStyle name="Calc cel 3 2 4 2 2 4" xfId="6453" xr:uid="{00000000-0005-0000-0000-000025000000}"/>
    <cellStyle name="Calc cel 3 2 4 2 2 4 2" xfId="26749" xr:uid="{00000000-0005-0000-0000-000025000000}"/>
    <cellStyle name="Calc cel 3 2 4 2 2 4 3" xfId="10575" xr:uid="{00000000-0005-0000-0000-000025000000}"/>
    <cellStyle name="Calc cel 3 2 4 2 2 4 4" xfId="32219" xr:uid="{00000000-0005-0000-0000-000025000000}"/>
    <cellStyle name="Calc cel 3 2 4 2 2 5" xfId="4866" xr:uid="{00000000-0005-0000-0000-000025000000}"/>
    <cellStyle name="Calc cel 3 2 4 2 2 5 2" xfId="25177" xr:uid="{00000000-0005-0000-0000-000025000000}"/>
    <cellStyle name="Calc cel 3 2 4 2 2 5 3" xfId="20590" xr:uid="{00000000-0005-0000-0000-000025000000}"/>
    <cellStyle name="Calc cel 3 2 4 2 2 5 4" xfId="36347" xr:uid="{00000000-0005-0000-0000-000025000000}"/>
    <cellStyle name="Calc cel 3 2 4 2 2 6" xfId="15351" xr:uid="{00000000-0005-0000-0000-000025000000}"/>
    <cellStyle name="Calc cel 3 2 4 2 2 7" xfId="12621" xr:uid="{00000000-0005-0000-0000-000025000000}"/>
    <cellStyle name="Calc cel 3 2 4 2 2 8" xfId="30686" xr:uid="{00000000-0005-0000-0000-000025000000}"/>
    <cellStyle name="Calc cel 3 2 4 2 3" xfId="2681" xr:uid="{00000000-0005-0000-0000-000025000000}"/>
    <cellStyle name="Calc cel 3 2 4 2 3 2" xfId="8753" xr:uid="{00000000-0005-0000-0000-000025000000}"/>
    <cellStyle name="Calc cel 3 2 4 2 3 2 2" xfId="24421" xr:uid="{00000000-0005-0000-0000-000025000000}"/>
    <cellStyle name="Calc cel 3 2 4 2 3 2 2 2" xfId="29010" xr:uid="{00000000-0005-0000-0000-000025000000}"/>
    <cellStyle name="Calc cel 3 2 4 2 3 2 2 3" xfId="39115" xr:uid="{00000000-0005-0000-0000-000025000000}"/>
    <cellStyle name="Calc cel 3 2 4 2 3 2 3" xfId="19289" xr:uid="{00000000-0005-0000-0000-000025000000}"/>
    <cellStyle name="Calc cel 3 2 4 2 3 2 4" xfId="14425" xr:uid="{00000000-0005-0000-0000-000025000000}"/>
    <cellStyle name="Calc cel 3 2 4 2 3 2 5" xfId="34518" xr:uid="{00000000-0005-0000-0000-000025000000}"/>
    <cellStyle name="Calc cel 3 2 4 2 3 3" xfId="7339" xr:uid="{00000000-0005-0000-0000-000025000000}"/>
    <cellStyle name="Calc cel 3 2 4 2 3 3 2" xfId="27635" xr:uid="{00000000-0005-0000-0000-000025000000}"/>
    <cellStyle name="Calc cel 3 2 4 2 3 3 3" xfId="12157" xr:uid="{00000000-0005-0000-0000-000025000000}"/>
    <cellStyle name="Calc cel 3 2 4 2 3 3 4" xfId="33105" xr:uid="{00000000-0005-0000-0000-000025000000}"/>
    <cellStyle name="Calc cel 3 2 4 2 3 4" xfId="4531" xr:uid="{00000000-0005-0000-0000-000025000000}"/>
    <cellStyle name="Calc cel 3 2 4 2 3 4 2" xfId="16694" xr:uid="{00000000-0005-0000-0000-000025000000}"/>
    <cellStyle name="Calc cel 3 2 4 2 3 4 3" xfId="20275" xr:uid="{00000000-0005-0000-0000-000025000000}"/>
    <cellStyle name="Calc cel 3 2 4 2 3 4 4" xfId="36033" xr:uid="{00000000-0005-0000-0000-000025000000}"/>
    <cellStyle name="Calc cel 3 2 4 2 3 5" xfId="17475" xr:uid="{00000000-0005-0000-0000-000025000000}"/>
    <cellStyle name="Calc cel 3 2 4 2 3 6" xfId="12322" xr:uid="{00000000-0005-0000-0000-000025000000}"/>
    <cellStyle name="Calc cel 3 2 4 2 3 7" xfId="30352" xr:uid="{00000000-0005-0000-0000-000025000000}"/>
    <cellStyle name="Calc cel 3 2 4 2 4" xfId="8090" xr:uid="{00000000-0005-0000-0000-000025000000}"/>
    <cellStyle name="Calc cel 3 2 4 2 4 2" xfId="23792" xr:uid="{00000000-0005-0000-0000-000025000000}"/>
    <cellStyle name="Calc cel 3 2 4 2 4 2 2" xfId="28381" xr:uid="{00000000-0005-0000-0000-000025000000}"/>
    <cellStyle name="Calc cel 3 2 4 2 4 2 3" xfId="38486" xr:uid="{00000000-0005-0000-0000-000025000000}"/>
    <cellStyle name="Calc cel 3 2 4 2 4 3" xfId="18544" xr:uid="{00000000-0005-0000-0000-000025000000}"/>
    <cellStyle name="Calc cel 3 2 4 2 4 4" xfId="12965" xr:uid="{00000000-0005-0000-0000-000025000000}"/>
    <cellStyle name="Calc cel 3 2 4 2 4 5" xfId="33855" xr:uid="{00000000-0005-0000-0000-000025000000}"/>
    <cellStyle name="Calc cel 3 2 4 2 5" xfId="3865" xr:uid="{00000000-0005-0000-0000-000025000000}"/>
    <cellStyle name="Calc cel 3 2 4 2 5 2" xfId="16841" xr:uid="{00000000-0005-0000-0000-000025000000}"/>
    <cellStyle name="Calc cel 3 2 4 2 5 3" xfId="19654" xr:uid="{00000000-0005-0000-0000-000025000000}"/>
    <cellStyle name="Calc cel 3 2 4 2 5 4" xfId="35412" xr:uid="{00000000-0005-0000-0000-000025000000}"/>
    <cellStyle name="Calc cel 3 2 4 2 6" xfId="15339" xr:uid="{00000000-0005-0000-0000-000025000000}"/>
    <cellStyle name="Calc cel 3 2 4 2 7" xfId="13790" xr:uid="{00000000-0005-0000-0000-000025000000}"/>
    <cellStyle name="Calc cel 3 2 4 2 8" xfId="29689" xr:uid="{00000000-0005-0000-0000-000025000000}"/>
    <cellStyle name="Calc cel 3 2 4 3" xfId="1123" xr:uid="{00000000-0005-0000-0000-000025000000}"/>
    <cellStyle name="Calc cel 3 2 4 3 2" xfId="2365" xr:uid="{00000000-0005-0000-0000-000025000000}"/>
    <cellStyle name="Calc cel 3 2 4 3 2 2" xfId="7023" xr:uid="{00000000-0005-0000-0000-000025000000}"/>
    <cellStyle name="Calc cel 3 2 4 3 2 2 2" xfId="27319" xr:uid="{00000000-0005-0000-0000-000025000000}"/>
    <cellStyle name="Calc cel 3 2 4 3 2 2 3" xfId="22729" xr:uid="{00000000-0005-0000-0000-000025000000}"/>
    <cellStyle name="Calc cel 3 2 4 3 2 2 4" xfId="37514" xr:uid="{00000000-0005-0000-0000-000025000000}"/>
    <cellStyle name="Calc cel 3 2 4 3 2 3" xfId="16106" xr:uid="{00000000-0005-0000-0000-000025000000}"/>
    <cellStyle name="Calc cel 3 2 4 3 2 4" xfId="10795" xr:uid="{00000000-0005-0000-0000-000025000000}"/>
    <cellStyle name="Calc cel 3 2 4 3 2 5" xfId="32789" xr:uid="{00000000-0005-0000-0000-000025000000}"/>
    <cellStyle name="Calc cel 3 2 4 3 3" xfId="8447" xr:uid="{00000000-0005-0000-0000-000025000000}"/>
    <cellStyle name="Calc cel 3 2 4 3 3 2" xfId="24142" xr:uid="{00000000-0005-0000-0000-000025000000}"/>
    <cellStyle name="Calc cel 3 2 4 3 3 2 2" xfId="28731" xr:uid="{00000000-0005-0000-0000-000025000000}"/>
    <cellStyle name="Calc cel 3 2 4 3 3 2 3" xfId="38836" xr:uid="{00000000-0005-0000-0000-000025000000}"/>
    <cellStyle name="Calc cel 3 2 4 3 3 3" xfId="17411" xr:uid="{00000000-0005-0000-0000-000025000000}"/>
    <cellStyle name="Calc cel 3 2 4 3 3 4" xfId="10880" xr:uid="{00000000-0005-0000-0000-000025000000}"/>
    <cellStyle name="Calc cel 3 2 4 3 3 5" xfId="34212" xr:uid="{00000000-0005-0000-0000-000025000000}"/>
    <cellStyle name="Calc cel 3 2 4 3 4" xfId="5865" xr:uid="{00000000-0005-0000-0000-000025000000}"/>
    <cellStyle name="Calc cel 3 2 4 3 4 2" xfId="26161" xr:uid="{00000000-0005-0000-0000-000025000000}"/>
    <cellStyle name="Calc cel 3 2 4 3 4 3" xfId="13120" xr:uid="{00000000-0005-0000-0000-000025000000}"/>
    <cellStyle name="Calc cel 3 2 4 3 4 4" xfId="31631" xr:uid="{00000000-0005-0000-0000-000025000000}"/>
    <cellStyle name="Calc cel 3 2 4 3 5" xfId="4223" xr:uid="{00000000-0005-0000-0000-000025000000}"/>
    <cellStyle name="Calc cel 3 2 4 3 5 2" xfId="16547" xr:uid="{00000000-0005-0000-0000-000025000000}"/>
    <cellStyle name="Calc cel 3 2 4 3 5 3" xfId="19997" xr:uid="{00000000-0005-0000-0000-000025000000}"/>
    <cellStyle name="Calc cel 3 2 4 3 5 4" xfId="35755" xr:uid="{00000000-0005-0000-0000-000025000000}"/>
    <cellStyle name="Calc cel 3 2 4 3 6" xfId="24965" xr:uid="{00000000-0005-0000-0000-000025000000}"/>
    <cellStyle name="Calc cel 3 2 4 3 7" xfId="10399" xr:uid="{00000000-0005-0000-0000-000025000000}"/>
    <cellStyle name="Calc cel 3 2 4 3 8" xfId="30046" xr:uid="{00000000-0005-0000-0000-000025000000}"/>
    <cellStyle name="Calc cel 3 2 4 4" xfId="1202" xr:uid="{00000000-0005-0000-0000-000025000000}"/>
    <cellStyle name="Calc cel 3 2 4 4 2" xfId="2443" xr:uid="{00000000-0005-0000-0000-000025000000}"/>
    <cellStyle name="Calc cel 3 2 4 4 2 2" xfId="7101" xr:uid="{00000000-0005-0000-0000-000025000000}"/>
    <cellStyle name="Calc cel 3 2 4 4 2 2 2" xfId="27397" xr:uid="{00000000-0005-0000-0000-000025000000}"/>
    <cellStyle name="Calc cel 3 2 4 4 2 2 3" xfId="22807" xr:uid="{00000000-0005-0000-0000-000025000000}"/>
    <cellStyle name="Calc cel 3 2 4 4 2 2 4" xfId="37589" xr:uid="{00000000-0005-0000-0000-000025000000}"/>
    <cellStyle name="Calc cel 3 2 4 4 2 3" xfId="16472" xr:uid="{00000000-0005-0000-0000-000025000000}"/>
    <cellStyle name="Calc cel 3 2 4 4 2 4" xfId="14218" xr:uid="{00000000-0005-0000-0000-000025000000}"/>
    <cellStyle name="Calc cel 3 2 4 4 2 5" xfId="32867" xr:uid="{00000000-0005-0000-0000-000025000000}"/>
    <cellStyle name="Calc cel 3 2 4 4 3" xfId="8522" xr:uid="{00000000-0005-0000-0000-000025000000}"/>
    <cellStyle name="Calc cel 3 2 4 4 3 2" xfId="24208" xr:uid="{00000000-0005-0000-0000-000025000000}"/>
    <cellStyle name="Calc cel 3 2 4 4 3 2 2" xfId="28797" xr:uid="{00000000-0005-0000-0000-000025000000}"/>
    <cellStyle name="Calc cel 3 2 4 4 3 2 3" xfId="38902" xr:uid="{00000000-0005-0000-0000-000025000000}"/>
    <cellStyle name="Calc cel 3 2 4 4 3 3" xfId="17028" xr:uid="{00000000-0005-0000-0000-000025000000}"/>
    <cellStyle name="Calc cel 3 2 4 4 3 4" xfId="13902" xr:uid="{00000000-0005-0000-0000-000025000000}"/>
    <cellStyle name="Calc cel 3 2 4 4 3 5" xfId="34287" xr:uid="{00000000-0005-0000-0000-000025000000}"/>
    <cellStyle name="Calc cel 3 2 4 4 4" xfId="5933" xr:uid="{00000000-0005-0000-0000-000025000000}"/>
    <cellStyle name="Calc cel 3 2 4 4 4 2" xfId="26229" xr:uid="{00000000-0005-0000-0000-000025000000}"/>
    <cellStyle name="Calc cel 3 2 4 4 4 3" xfId="12065" xr:uid="{00000000-0005-0000-0000-000025000000}"/>
    <cellStyle name="Calc cel 3 2 4 4 4 4" xfId="31699" xr:uid="{00000000-0005-0000-0000-000025000000}"/>
    <cellStyle name="Calc cel 3 2 4 4 5" xfId="4299" xr:uid="{00000000-0005-0000-0000-000025000000}"/>
    <cellStyle name="Calc cel 3 2 4 4 5 2" xfId="17115" xr:uid="{00000000-0005-0000-0000-000025000000}"/>
    <cellStyle name="Calc cel 3 2 4 4 5 3" xfId="20063" xr:uid="{00000000-0005-0000-0000-000025000000}"/>
    <cellStyle name="Calc cel 3 2 4 4 5 4" xfId="35821" xr:uid="{00000000-0005-0000-0000-000025000000}"/>
    <cellStyle name="Calc cel 3 2 4 4 6" xfId="21754" xr:uid="{00000000-0005-0000-0000-000025000000}"/>
    <cellStyle name="Calc cel 3 2 4 4 7" xfId="11232" xr:uid="{00000000-0005-0000-0000-000025000000}"/>
    <cellStyle name="Calc cel 3 2 4 4 8" xfId="30121" xr:uid="{00000000-0005-0000-0000-000025000000}"/>
    <cellStyle name="Calc cel 3 2 4 5" xfId="808" xr:uid="{00000000-0005-0000-0000-000025000000}"/>
    <cellStyle name="Calc cel 3 2 4 5 2" xfId="3308" xr:uid="{00000000-0005-0000-0000-000025000000}"/>
    <cellStyle name="Calc cel 3 2 4 5 2 2" xfId="8156" xr:uid="{00000000-0005-0000-0000-000025000000}"/>
    <cellStyle name="Calc cel 3 2 4 5 2 2 2" xfId="28445" xr:uid="{00000000-0005-0000-0000-000025000000}"/>
    <cellStyle name="Calc cel 3 2 4 5 2 2 3" xfId="23856" xr:uid="{00000000-0005-0000-0000-000025000000}"/>
    <cellStyle name="Calc cel 3 2 4 5 2 2 4" xfId="38550" xr:uid="{00000000-0005-0000-0000-000025000000}"/>
    <cellStyle name="Calc cel 3 2 4 5 2 3" xfId="18002" xr:uid="{00000000-0005-0000-0000-000025000000}"/>
    <cellStyle name="Calc cel 3 2 4 5 2 4" xfId="13925" xr:uid="{00000000-0005-0000-0000-000025000000}"/>
    <cellStyle name="Calc cel 3 2 4 5 2 5" xfId="33921" xr:uid="{00000000-0005-0000-0000-000025000000}"/>
    <cellStyle name="Calc cel 3 2 4 5 3" xfId="5559" xr:uid="{00000000-0005-0000-0000-000025000000}"/>
    <cellStyle name="Calc cel 3 2 4 5 3 2" xfId="25855" xr:uid="{00000000-0005-0000-0000-000025000000}"/>
    <cellStyle name="Calc cel 3 2 4 5 3 3" xfId="10477" xr:uid="{00000000-0005-0000-0000-000025000000}"/>
    <cellStyle name="Calc cel 3 2 4 5 3 4" xfId="31325" xr:uid="{00000000-0005-0000-0000-000025000000}"/>
    <cellStyle name="Calc cel 3 2 4 5 4" xfId="3931" xr:uid="{00000000-0005-0000-0000-000025000000}"/>
    <cellStyle name="Calc cel 3 2 4 5 4 2" xfId="16871" xr:uid="{00000000-0005-0000-0000-000025000000}"/>
    <cellStyle name="Calc cel 3 2 4 5 4 3" xfId="19717" xr:uid="{00000000-0005-0000-0000-000025000000}"/>
    <cellStyle name="Calc cel 3 2 4 5 4 4" xfId="35475" xr:uid="{00000000-0005-0000-0000-000025000000}"/>
    <cellStyle name="Calc cel 3 2 4 5 5" xfId="17689" xr:uid="{00000000-0005-0000-0000-000025000000}"/>
    <cellStyle name="Calc cel 3 2 4 5 6" xfId="10808" xr:uid="{00000000-0005-0000-0000-000025000000}"/>
    <cellStyle name="Calc cel 3 2 4 5 7" xfId="29755" xr:uid="{00000000-0005-0000-0000-000025000000}"/>
    <cellStyle name="Calc cel 3 2 4 6" xfId="2055" xr:uid="{00000000-0005-0000-0000-000025000000}"/>
    <cellStyle name="Calc cel 3 2 4 6 2" xfId="6713" xr:uid="{00000000-0005-0000-0000-000025000000}"/>
    <cellStyle name="Calc cel 3 2 4 6 2 2" xfId="27009" xr:uid="{00000000-0005-0000-0000-000025000000}"/>
    <cellStyle name="Calc cel 3 2 4 6 2 3" xfId="22419" xr:uid="{00000000-0005-0000-0000-000025000000}"/>
    <cellStyle name="Calc cel 3 2 4 6 2 4" xfId="37204" xr:uid="{00000000-0005-0000-0000-000025000000}"/>
    <cellStyle name="Calc cel 3 2 4 6 3" xfId="21766" xr:uid="{00000000-0005-0000-0000-000025000000}"/>
    <cellStyle name="Calc cel 3 2 4 6 4" xfId="11633" xr:uid="{00000000-0005-0000-0000-000025000000}"/>
    <cellStyle name="Calc cel 3 2 4 6 5" xfId="32479" xr:uid="{00000000-0005-0000-0000-000025000000}"/>
    <cellStyle name="Calc cel 3 2 4 7" xfId="5299" xr:uid="{00000000-0005-0000-0000-000025000000}"/>
    <cellStyle name="Calc cel 3 2 4 7 2" xfId="21010" xr:uid="{00000000-0005-0000-0000-000025000000}"/>
    <cellStyle name="Calc cel 3 2 4 7 2 2" xfId="25595" xr:uid="{00000000-0005-0000-0000-000025000000}"/>
    <cellStyle name="Calc cel 3 2 4 7 2 3" xfId="36718" xr:uid="{00000000-0005-0000-0000-000025000000}"/>
    <cellStyle name="Calc cel 3 2 4 7 3" xfId="15221" xr:uid="{00000000-0005-0000-0000-000025000000}"/>
    <cellStyle name="Calc cel 3 2 4 7 4" xfId="13529" xr:uid="{00000000-0005-0000-0000-000025000000}"/>
    <cellStyle name="Calc cel 3 2 4 7 5" xfId="31065" xr:uid="{00000000-0005-0000-0000-000025000000}"/>
    <cellStyle name="Calc cel 3 2 4 8" xfId="3770" xr:uid="{00000000-0005-0000-0000-000025000000}"/>
    <cellStyle name="Calc cel 3 2 4 8 2" xfId="18695" xr:uid="{00000000-0005-0000-0000-000025000000}"/>
    <cellStyle name="Calc cel 3 2 4 8 3" xfId="18222" xr:uid="{00000000-0005-0000-0000-000025000000}"/>
    <cellStyle name="Calc cel 3 2 4 8 4" xfId="35114" xr:uid="{00000000-0005-0000-0000-000025000000}"/>
    <cellStyle name="Calc cel 3 2 4 9" xfId="19562" xr:uid="{00000000-0005-0000-0000-000025000000}"/>
    <cellStyle name="Calc cel 3 2 4 9 2" xfId="21678" xr:uid="{00000000-0005-0000-0000-000025000000}"/>
    <cellStyle name="Calc cel 3 2 4 9 3" xfId="35321" xr:uid="{00000000-0005-0000-0000-000025000000}"/>
    <cellStyle name="Calc cel 3 2 5" xfId="652" xr:uid="{00000000-0005-0000-0000-000025000000}"/>
    <cellStyle name="Calc cel 3 2 5 10" xfId="14273" xr:uid="{00000000-0005-0000-0000-000025000000}"/>
    <cellStyle name="Calc cel 3 2 5 11" xfId="29653" xr:uid="{00000000-0005-0000-0000-000025000000}"/>
    <cellStyle name="Calc cel 3 2 5 2" xfId="1882" xr:uid="{00000000-0005-0000-0000-000025000000}"/>
    <cellStyle name="Calc cel 3 2 5 2 2" xfId="3121" xr:uid="{00000000-0005-0000-0000-000025000000}"/>
    <cellStyle name="Calc cel 3 2 5 2 2 2" xfId="7779" xr:uid="{00000000-0005-0000-0000-000025000000}"/>
    <cellStyle name="Calc cel 3 2 5 2 2 2 2" xfId="28075" xr:uid="{00000000-0005-0000-0000-000025000000}"/>
    <cellStyle name="Calc cel 3 2 5 2 2 2 3" xfId="23485" xr:uid="{00000000-0005-0000-0000-000025000000}"/>
    <cellStyle name="Calc cel 3 2 5 2 2 2 4" xfId="38227" xr:uid="{00000000-0005-0000-0000-000025000000}"/>
    <cellStyle name="Calc cel 3 2 5 2 2 3" xfId="18904" xr:uid="{00000000-0005-0000-0000-000025000000}"/>
    <cellStyle name="Calc cel 3 2 5 2 2 4" xfId="9431" xr:uid="{00000000-0005-0000-0000-000025000000}"/>
    <cellStyle name="Calc cel 3 2 5 2 2 5" xfId="33545" xr:uid="{00000000-0005-0000-0000-000025000000}"/>
    <cellStyle name="Calc cel 3 2 5 2 3" xfId="9191" xr:uid="{00000000-0005-0000-0000-000025000000}"/>
    <cellStyle name="Calc cel 3 2 5 2 3 2" xfId="24837" xr:uid="{00000000-0005-0000-0000-000025000000}"/>
    <cellStyle name="Calc cel 3 2 5 2 3 2 2" xfId="29424" xr:uid="{00000000-0005-0000-0000-000025000000}"/>
    <cellStyle name="Calc cel 3 2 5 2 3 2 3" xfId="39529" xr:uid="{00000000-0005-0000-0000-000025000000}"/>
    <cellStyle name="Calc cel 3 2 5 2 3 3" xfId="18480" xr:uid="{00000000-0005-0000-0000-000025000000}"/>
    <cellStyle name="Calc cel 3 2 5 2 3 4" xfId="13615" xr:uid="{00000000-0005-0000-0000-000025000000}"/>
    <cellStyle name="Calc cel 3 2 5 2 3 5" xfId="34956" xr:uid="{00000000-0005-0000-0000-000025000000}"/>
    <cellStyle name="Calc cel 3 2 5 2 4" xfId="6545" xr:uid="{00000000-0005-0000-0000-000025000000}"/>
    <cellStyle name="Calc cel 3 2 5 2 4 2" xfId="26841" xr:uid="{00000000-0005-0000-0000-000025000000}"/>
    <cellStyle name="Calc cel 3 2 5 2 4 3" xfId="13685" xr:uid="{00000000-0005-0000-0000-000025000000}"/>
    <cellStyle name="Calc cel 3 2 5 2 4 4" xfId="32311" xr:uid="{00000000-0005-0000-0000-000025000000}"/>
    <cellStyle name="Calc cel 3 2 5 2 5" xfId="4970" xr:uid="{00000000-0005-0000-0000-000025000000}"/>
    <cellStyle name="Calc cel 3 2 5 2 5 2" xfId="25275" xr:uid="{00000000-0005-0000-0000-000025000000}"/>
    <cellStyle name="Calc cel 3 2 5 2 5 3" xfId="20689" xr:uid="{00000000-0005-0000-0000-000025000000}"/>
    <cellStyle name="Calc cel 3 2 5 2 5 4" xfId="36445" xr:uid="{00000000-0005-0000-0000-000025000000}"/>
    <cellStyle name="Calc cel 3 2 5 2 6" xfId="18628" xr:uid="{00000000-0005-0000-0000-000025000000}"/>
    <cellStyle name="Calc cel 3 2 5 2 7" xfId="11463" xr:uid="{00000000-0005-0000-0000-000025000000}"/>
    <cellStyle name="Calc cel 3 2 5 2 8" xfId="30790" xr:uid="{00000000-0005-0000-0000-000025000000}"/>
    <cellStyle name="Calc cel 3 2 5 3" xfId="1239" xr:uid="{00000000-0005-0000-0000-000025000000}"/>
    <cellStyle name="Calc cel 3 2 5 3 2" xfId="2480" xr:uid="{00000000-0005-0000-0000-000025000000}"/>
    <cellStyle name="Calc cel 3 2 5 3 2 2" xfId="7138" xr:uid="{00000000-0005-0000-0000-000025000000}"/>
    <cellStyle name="Calc cel 3 2 5 3 2 2 2" xfId="27434" xr:uid="{00000000-0005-0000-0000-000025000000}"/>
    <cellStyle name="Calc cel 3 2 5 3 2 2 3" xfId="22844" xr:uid="{00000000-0005-0000-0000-000025000000}"/>
    <cellStyle name="Calc cel 3 2 5 3 2 2 4" xfId="37626" xr:uid="{00000000-0005-0000-0000-000025000000}"/>
    <cellStyle name="Calc cel 3 2 5 3 2 3" xfId="18648" xr:uid="{00000000-0005-0000-0000-000025000000}"/>
    <cellStyle name="Calc cel 3 2 5 3 2 4" xfId="10065" xr:uid="{00000000-0005-0000-0000-000025000000}"/>
    <cellStyle name="Calc cel 3 2 5 3 2 5" xfId="32904" xr:uid="{00000000-0005-0000-0000-000025000000}"/>
    <cellStyle name="Calc cel 3 2 5 3 3" xfId="8558" xr:uid="{00000000-0005-0000-0000-000025000000}"/>
    <cellStyle name="Calc cel 3 2 5 3 3 2" xfId="24241" xr:uid="{00000000-0005-0000-0000-000025000000}"/>
    <cellStyle name="Calc cel 3 2 5 3 3 2 2" xfId="28830" xr:uid="{00000000-0005-0000-0000-000025000000}"/>
    <cellStyle name="Calc cel 3 2 5 3 3 2 3" xfId="38935" xr:uid="{00000000-0005-0000-0000-000025000000}"/>
    <cellStyle name="Calc cel 3 2 5 3 3 3" xfId="22273" xr:uid="{00000000-0005-0000-0000-000025000000}"/>
    <cellStyle name="Calc cel 3 2 5 3 3 4" xfId="10630" xr:uid="{00000000-0005-0000-0000-000025000000}"/>
    <cellStyle name="Calc cel 3 2 5 3 3 5" xfId="34323" xr:uid="{00000000-0005-0000-0000-000025000000}"/>
    <cellStyle name="Calc cel 3 2 5 3 4" xfId="5968" xr:uid="{00000000-0005-0000-0000-000025000000}"/>
    <cellStyle name="Calc cel 3 2 5 3 4 2" xfId="26264" xr:uid="{00000000-0005-0000-0000-000025000000}"/>
    <cellStyle name="Calc cel 3 2 5 3 4 3" xfId="9699" xr:uid="{00000000-0005-0000-0000-000025000000}"/>
    <cellStyle name="Calc cel 3 2 5 3 4 4" xfId="31734" xr:uid="{00000000-0005-0000-0000-000025000000}"/>
    <cellStyle name="Calc cel 3 2 5 3 5" xfId="4335" xr:uid="{00000000-0005-0000-0000-000025000000}"/>
    <cellStyle name="Calc cel 3 2 5 3 5 2" xfId="19214" xr:uid="{00000000-0005-0000-0000-000025000000}"/>
    <cellStyle name="Calc cel 3 2 5 3 5 3" xfId="20096" xr:uid="{00000000-0005-0000-0000-000025000000}"/>
    <cellStyle name="Calc cel 3 2 5 3 5 4" xfId="35854" xr:uid="{00000000-0005-0000-0000-000025000000}"/>
    <cellStyle name="Calc cel 3 2 5 3 6" xfId="16888" xr:uid="{00000000-0005-0000-0000-000025000000}"/>
    <cellStyle name="Calc cel 3 2 5 3 7" xfId="12498" xr:uid="{00000000-0005-0000-0000-000025000000}"/>
    <cellStyle name="Calc cel 3 2 5 3 8" xfId="30157" xr:uid="{00000000-0005-0000-0000-000025000000}"/>
    <cellStyle name="Calc cel 3 2 5 4" xfId="956" xr:uid="{00000000-0005-0000-0000-000025000000}"/>
    <cellStyle name="Calc cel 3 2 5 4 2" xfId="3394" xr:uid="{00000000-0005-0000-0000-000025000000}"/>
    <cellStyle name="Calc cel 3 2 5 4 2 2" xfId="8282" xr:uid="{00000000-0005-0000-0000-000025000000}"/>
    <cellStyle name="Calc cel 3 2 5 4 2 2 2" xfId="28569" xr:uid="{00000000-0005-0000-0000-000025000000}"/>
    <cellStyle name="Calc cel 3 2 5 4 2 2 3" xfId="23980" xr:uid="{00000000-0005-0000-0000-000025000000}"/>
    <cellStyle name="Calc cel 3 2 5 4 2 2 4" xfId="38674" xr:uid="{00000000-0005-0000-0000-000025000000}"/>
    <cellStyle name="Calc cel 3 2 5 4 2 3" xfId="17320" xr:uid="{00000000-0005-0000-0000-000025000000}"/>
    <cellStyle name="Calc cel 3 2 5 4 2 4" xfId="13367" xr:uid="{00000000-0005-0000-0000-000025000000}"/>
    <cellStyle name="Calc cel 3 2 5 4 2 5" xfId="34047" xr:uid="{00000000-0005-0000-0000-000025000000}"/>
    <cellStyle name="Calc cel 3 2 5 4 3" xfId="5702" xr:uid="{00000000-0005-0000-0000-000025000000}"/>
    <cellStyle name="Calc cel 3 2 5 4 3 2" xfId="25998" xr:uid="{00000000-0005-0000-0000-000025000000}"/>
    <cellStyle name="Calc cel 3 2 5 4 3 3" xfId="11447" xr:uid="{00000000-0005-0000-0000-000025000000}"/>
    <cellStyle name="Calc cel 3 2 5 4 3 4" xfId="31468" xr:uid="{00000000-0005-0000-0000-000025000000}"/>
    <cellStyle name="Calc cel 3 2 5 4 4" xfId="4057" xr:uid="{00000000-0005-0000-0000-000025000000}"/>
    <cellStyle name="Calc cel 3 2 5 4 4 2" xfId="19035" xr:uid="{00000000-0005-0000-0000-000025000000}"/>
    <cellStyle name="Calc cel 3 2 5 4 4 3" xfId="19839" xr:uid="{00000000-0005-0000-0000-000025000000}"/>
    <cellStyle name="Calc cel 3 2 5 4 4 4" xfId="35597" xr:uid="{00000000-0005-0000-0000-000025000000}"/>
    <cellStyle name="Calc cel 3 2 5 4 5" xfId="15492" xr:uid="{00000000-0005-0000-0000-000025000000}"/>
    <cellStyle name="Calc cel 3 2 5 4 6" xfId="10564" xr:uid="{00000000-0005-0000-0000-000025000000}"/>
    <cellStyle name="Calc cel 3 2 5 4 7" xfId="29881" xr:uid="{00000000-0005-0000-0000-000025000000}"/>
    <cellStyle name="Calc cel 3 2 5 5" xfId="2199" xr:uid="{00000000-0005-0000-0000-000025000000}"/>
    <cellStyle name="Calc cel 3 2 5 5 2" xfId="6857" xr:uid="{00000000-0005-0000-0000-000025000000}"/>
    <cellStyle name="Calc cel 3 2 5 5 2 2" xfId="27153" xr:uid="{00000000-0005-0000-0000-000025000000}"/>
    <cellStyle name="Calc cel 3 2 5 5 2 3" xfId="22563" xr:uid="{00000000-0005-0000-0000-000025000000}"/>
    <cellStyle name="Calc cel 3 2 5 5 2 4" xfId="37348" xr:uid="{00000000-0005-0000-0000-000025000000}"/>
    <cellStyle name="Calc cel 3 2 5 5 3" xfId="15858" xr:uid="{00000000-0005-0000-0000-000025000000}"/>
    <cellStyle name="Calc cel 3 2 5 5 4" xfId="11867" xr:uid="{00000000-0005-0000-0000-000025000000}"/>
    <cellStyle name="Calc cel 3 2 5 5 5" xfId="32623" xr:uid="{00000000-0005-0000-0000-000025000000}"/>
    <cellStyle name="Calc cel 3 2 5 6" xfId="8054" xr:uid="{00000000-0005-0000-0000-000025000000}"/>
    <cellStyle name="Calc cel 3 2 5 6 2" xfId="23756" xr:uid="{00000000-0005-0000-0000-000025000000}"/>
    <cellStyle name="Calc cel 3 2 5 6 2 2" xfId="28345" xr:uid="{00000000-0005-0000-0000-000025000000}"/>
    <cellStyle name="Calc cel 3 2 5 6 2 3" xfId="38450" xr:uid="{00000000-0005-0000-0000-000025000000}"/>
    <cellStyle name="Calc cel 3 2 5 6 3" xfId="19057" xr:uid="{00000000-0005-0000-0000-000025000000}"/>
    <cellStyle name="Calc cel 3 2 5 6 4" xfId="13223" xr:uid="{00000000-0005-0000-0000-000025000000}"/>
    <cellStyle name="Calc cel 3 2 5 6 5" xfId="33819" xr:uid="{00000000-0005-0000-0000-000025000000}"/>
    <cellStyle name="Calc cel 3 2 5 7" xfId="3829" xr:uid="{00000000-0005-0000-0000-000025000000}"/>
    <cellStyle name="Calc cel 3 2 5 7 2" xfId="23036" xr:uid="{00000000-0005-0000-0000-000025000000}"/>
    <cellStyle name="Calc cel 3 2 5 7 3" xfId="18242" xr:uid="{00000000-0005-0000-0000-000025000000}"/>
    <cellStyle name="Calc cel 3 2 5 7 4" xfId="35134" xr:uid="{00000000-0005-0000-0000-000025000000}"/>
    <cellStyle name="Calc cel 3 2 5 8" xfId="19618" xr:uid="{00000000-0005-0000-0000-000025000000}"/>
    <cellStyle name="Calc cel 3 2 5 8 2" xfId="22357" xr:uid="{00000000-0005-0000-0000-000025000000}"/>
    <cellStyle name="Calc cel 3 2 5 8 3" xfId="35376" xr:uid="{00000000-0005-0000-0000-000025000000}"/>
    <cellStyle name="Calc cel 3 2 5 9" xfId="18390" xr:uid="{00000000-0005-0000-0000-000025000000}"/>
    <cellStyle name="Calc cel 3 2 6" xfId="715" xr:uid="{00000000-0005-0000-0000-000025000000}"/>
    <cellStyle name="Calc cel 3 2 6 10" xfId="10594" xr:uid="{00000000-0005-0000-0000-000025000000}"/>
    <cellStyle name="Calc cel 3 2 6 11" xfId="29944" xr:uid="{00000000-0005-0000-0000-000025000000}"/>
    <cellStyle name="Calc cel 3 2 6 2" xfId="1945" xr:uid="{00000000-0005-0000-0000-000025000000}"/>
    <cellStyle name="Calc cel 3 2 6 2 2" xfId="3184" xr:uid="{00000000-0005-0000-0000-000025000000}"/>
    <cellStyle name="Calc cel 3 2 6 2 2 2" xfId="7842" xr:uid="{00000000-0005-0000-0000-000025000000}"/>
    <cellStyle name="Calc cel 3 2 6 2 2 2 2" xfId="28138" xr:uid="{00000000-0005-0000-0000-000025000000}"/>
    <cellStyle name="Calc cel 3 2 6 2 2 2 3" xfId="23548" xr:uid="{00000000-0005-0000-0000-000025000000}"/>
    <cellStyle name="Calc cel 3 2 6 2 2 2 4" xfId="38290" xr:uid="{00000000-0005-0000-0000-000025000000}"/>
    <cellStyle name="Calc cel 3 2 6 2 2 3" xfId="16413" xr:uid="{00000000-0005-0000-0000-000025000000}"/>
    <cellStyle name="Calc cel 3 2 6 2 2 4" xfId="9710" xr:uid="{00000000-0005-0000-0000-000025000000}"/>
    <cellStyle name="Calc cel 3 2 6 2 2 5" xfId="33608" xr:uid="{00000000-0005-0000-0000-000025000000}"/>
    <cellStyle name="Calc cel 3 2 6 2 3" xfId="9254" xr:uid="{00000000-0005-0000-0000-000025000000}"/>
    <cellStyle name="Calc cel 3 2 6 2 3 2" xfId="24896" xr:uid="{00000000-0005-0000-0000-000025000000}"/>
    <cellStyle name="Calc cel 3 2 6 2 3 2 2" xfId="29483" xr:uid="{00000000-0005-0000-0000-000025000000}"/>
    <cellStyle name="Calc cel 3 2 6 2 3 2 3" xfId="39588" xr:uid="{00000000-0005-0000-0000-000025000000}"/>
    <cellStyle name="Calc cel 3 2 6 2 3 3" xfId="17350" xr:uid="{00000000-0005-0000-0000-000025000000}"/>
    <cellStyle name="Calc cel 3 2 6 2 3 4" xfId="13721" xr:uid="{00000000-0005-0000-0000-000025000000}"/>
    <cellStyle name="Calc cel 3 2 6 2 3 5" xfId="35019" xr:uid="{00000000-0005-0000-0000-000025000000}"/>
    <cellStyle name="Calc cel 3 2 6 2 4" xfId="6604" xr:uid="{00000000-0005-0000-0000-000025000000}"/>
    <cellStyle name="Calc cel 3 2 6 2 4 2" xfId="26900" xr:uid="{00000000-0005-0000-0000-000025000000}"/>
    <cellStyle name="Calc cel 3 2 6 2 4 3" xfId="9428" xr:uid="{00000000-0005-0000-0000-000025000000}"/>
    <cellStyle name="Calc cel 3 2 6 2 4 4" xfId="32370" xr:uid="{00000000-0005-0000-0000-000025000000}"/>
    <cellStyle name="Calc cel 3 2 6 2 5" xfId="5033" xr:uid="{00000000-0005-0000-0000-000025000000}"/>
    <cellStyle name="Calc cel 3 2 6 2 5 2" xfId="25334" xr:uid="{00000000-0005-0000-0000-000025000000}"/>
    <cellStyle name="Calc cel 3 2 6 2 5 3" xfId="20748" xr:uid="{00000000-0005-0000-0000-000025000000}"/>
    <cellStyle name="Calc cel 3 2 6 2 5 4" xfId="36504" xr:uid="{00000000-0005-0000-0000-000025000000}"/>
    <cellStyle name="Calc cel 3 2 6 2 6" xfId="14966" xr:uid="{00000000-0005-0000-0000-000025000000}"/>
    <cellStyle name="Calc cel 3 2 6 2 7" xfId="13993" xr:uid="{00000000-0005-0000-0000-000025000000}"/>
    <cellStyle name="Calc cel 3 2 6 2 8" xfId="30853" xr:uid="{00000000-0005-0000-0000-000025000000}"/>
    <cellStyle name="Calc cel 3 2 6 3" xfId="1627" xr:uid="{00000000-0005-0000-0000-000025000000}"/>
    <cellStyle name="Calc cel 3 2 6 3 2" xfId="2867" xr:uid="{00000000-0005-0000-0000-000025000000}"/>
    <cellStyle name="Calc cel 3 2 6 3 2 2" xfId="7525" xr:uid="{00000000-0005-0000-0000-000025000000}"/>
    <cellStyle name="Calc cel 3 2 6 3 2 2 2" xfId="27821" xr:uid="{00000000-0005-0000-0000-000025000000}"/>
    <cellStyle name="Calc cel 3 2 6 3 2 2 3" xfId="23231" xr:uid="{00000000-0005-0000-0000-000025000000}"/>
    <cellStyle name="Calc cel 3 2 6 3 2 2 4" xfId="37997" xr:uid="{00000000-0005-0000-0000-000025000000}"/>
    <cellStyle name="Calc cel 3 2 6 3 2 3" xfId="17580" xr:uid="{00000000-0005-0000-0000-000025000000}"/>
    <cellStyle name="Calc cel 3 2 6 3 2 4" xfId="13967" xr:uid="{00000000-0005-0000-0000-000025000000}"/>
    <cellStyle name="Calc cel 3 2 6 3 2 5" xfId="33291" xr:uid="{00000000-0005-0000-0000-000025000000}"/>
    <cellStyle name="Calc cel 3 2 6 3 3" xfId="8938" xr:uid="{00000000-0005-0000-0000-000025000000}"/>
    <cellStyle name="Calc cel 3 2 6 3 3 2" xfId="24599" xr:uid="{00000000-0005-0000-0000-000025000000}"/>
    <cellStyle name="Calc cel 3 2 6 3 3 2 2" xfId="29187" xr:uid="{00000000-0005-0000-0000-000025000000}"/>
    <cellStyle name="Calc cel 3 2 6 3 3 2 3" xfId="39292" xr:uid="{00000000-0005-0000-0000-000025000000}"/>
    <cellStyle name="Calc cel 3 2 6 3 3 3" xfId="16479" xr:uid="{00000000-0005-0000-0000-000025000000}"/>
    <cellStyle name="Calc cel 3 2 6 3 3 4" xfId="13134" xr:uid="{00000000-0005-0000-0000-000025000000}"/>
    <cellStyle name="Calc cel 3 2 6 3 3 5" xfId="34703" xr:uid="{00000000-0005-0000-0000-000025000000}"/>
    <cellStyle name="Calc cel 3 2 6 3 4" xfId="6320" xr:uid="{00000000-0005-0000-0000-000025000000}"/>
    <cellStyle name="Calc cel 3 2 6 3 4 2" xfId="26616" xr:uid="{00000000-0005-0000-0000-000025000000}"/>
    <cellStyle name="Calc cel 3 2 6 3 4 3" xfId="11991" xr:uid="{00000000-0005-0000-0000-000025000000}"/>
    <cellStyle name="Calc cel 3 2 6 3 4 4" xfId="32086" xr:uid="{00000000-0005-0000-0000-000025000000}"/>
    <cellStyle name="Calc cel 3 2 6 3 5" xfId="4716" xr:uid="{00000000-0005-0000-0000-000025000000}"/>
    <cellStyle name="Calc cel 3 2 6 3 5 2" xfId="25038" xr:uid="{00000000-0005-0000-0000-000025000000}"/>
    <cellStyle name="Calc cel 3 2 6 3 5 3" xfId="20450" xr:uid="{00000000-0005-0000-0000-000025000000}"/>
    <cellStyle name="Calc cel 3 2 6 3 5 4" xfId="36208" xr:uid="{00000000-0005-0000-0000-000025000000}"/>
    <cellStyle name="Calc cel 3 2 6 3 6" xfId="18080" xr:uid="{00000000-0005-0000-0000-000025000000}"/>
    <cellStyle name="Calc cel 3 2 6 3 7" xfId="9675" xr:uid="{00000000-0005-0000-0000-000025000000}"/>
    <cellStyle name="Calc cel 3 2 6 3 8" xfId="30537" xr:uid="{00000000-0005-0000-0000-000025000000}"/>
    <cellStyle name="Calc cel 3 2 6 4" xfId="1019" xr:uid="{00000000-0005-0000-0000-000025000000}"/>
    <cellStyle name="Calc cel 3 2 6 4 2" xfId="5764" xr:uid="{00000000-0005-0000-0000-000025000000}"/>
    <cellStyle name="Calc cel 3 2 6 4 2 2" xfId="26060" xr:uid="{00000000-0005-0000-0000-000025000000}"/>
    <cellStyle name="Calc cel 3 2 6 4 2 3" xfId="21474" xr:uid="{00000000-0005-0000-0000-000025000000}"/>
    <cellStyle name="Calc cel 3 2 6 4 2 4" xfId="36988" xr:uid="{00000000-0005-0000-0000-000025000000}"/>
    <cellStyle name="Calc cel 3 2 6 4 3" xfId="15658" xr:uid="{00000000-0005-0000-0000-000025000000}"/>
    <cellStyle name="Calc cel 3 2 6 4 4" xfId="13280" xr:uid="{00000000-0005-0000-0000-000025000000}"/>
    <cellStyle name="Calc cel 3 2 6 4 5" xfId="31530" xr:uid="{00000000-0005-0000-0000-000025000000}"/>
    <cellStyle name="Calc cel 3 2 6 5" xfId="2262" xr:uid="{00000000-0005-0000-0000-000025000000}"/>
    <cellStyle name="Calc cel 3 2 6 5 2" xfId="6920" xr:uid="{00000000-0005-0000-0000-000025000000}"/>
    <cellStyle name="Calc cel 3 2 6 5 2 2" xfId="27216" xr:uid="{00000000-0005-0000-0000-000025000000}"/>
    <cellStyle name="Calc cel 3 2 6 5 2 3" xfId="22626" xr:uid="{00000000-0005-0000-0000-000025000000}"/>
    <cellStyle name="Calc cel 3 2 6 5 2 4" xfId="37411" xr:uid="{00000000-0005-0000-0000-000025000000}"/>
    <cellStyle name="Calc cel 3 2 6 5 3" xfId="21749" xr:uid="{00000000-0005-0000-0000-000025000000}"/>
    <cellStyle name="Calc cel 3 2 6 5 4" xfId="11437" xr:uid="{00000000-0005-0000-0000-000025000000}"/>
    <cellStyle name="Calc cel 3 2 6 5 5" xfId="32686" xr:uid="{00000000-0005-0000-0000-000025000000}"/>
    <cellStyle name="Calc cel 3 2 6 6" xfId="8345" xr:uid="{00000000-0005-0000-0000-000025000000}"/>
    <cellStyle name="Calc cel 3 2 6 6 2" xfId="24042" xr:uid="{00000000-0005-0000-0000-000025000000}"/>
    <cellStyle name="Calc cel 3 2 6 6 2 2" xfId="28631" xr:uid="{00000000-0005-0000-0000-000025000000}"/>
    <cellStyle name="Calc cel 3 2 6 6 2 3" xfId="38736" xr:uid="{00000000-0005-0000-0000-000025000000}"/>
    <cellStyle name="Calc cel 3 2 6 6 3" xfId="15095" xr:uid="{00000000-0005-0000-0000-000025000000}"/>
    <cellStyle name="Calc cel 3 2 6 6 4" xfId="10851" xr:uid="{00000000-0005-0000-0000-000025000000}"/>
    <cellStyle name="Calc cel 3 2 6 6 5" xfId="34110" xr:uid="{00000000-0005-0000-0000-000025000000}"/>
    <cellStyle name="Calc cel 3 2 6 7" xfId="5468" xr:uid="{00000000-0005-0000-0000-000025000000}"/>
    <cellStyle name="Calc cel 3 2 6 7 2" xfId="21179" xr:uid="{00000000-0005-0000-0000-000025000000}"/>
    <cellStyle name="Calc cel 3 2 6 7 2 2" xfId="25764" xr:uid="{00000000-0005-0000-0000-000025000000}"/>
    <cellStyle name="Calc cel 3 2 6 7 2 3" xfId="36828" xr:uid="{00000000-0005-0000-0000-000025000000}"/>
    <cellStyle name="Calc cel 3 2 6 7 3" xfId="19320" xr:uid="{00000000-0005-0000-0000-000025000000}"/>
    <cellStyle name="Calc cel 3 2 6 7 4" xfId="11380" xr:uid="{00000000-0005-0000-0000-000025000000}"/>
    <cellStyle name="Calc cel 3 2 6 7 5" xfId="31234" xr:uid="{00000000-0005-0000-0000-000025000000}"/>
    <cellStyle name="Calc cel 3 2 6 8" xfId="4120" xr:uid="{00000000-0005-0000-0000-000025000000}"/>
    <cellStyle name="Calc cel 3 2 6 8 2" xfId="15326" xr:uid="{00000000-0005-0000-0000-000025000000}"/>
    <cellStyle name="Calc cel 3 2 6 8 3" xfId="19898" xr:uid="{00000000-0005-0000-0000-000025000000}"/>
    <cellStyle name="Calc cel 3 2 6 8 4" xfId="35656" xr:uid="{00000000-0005-0000-0000-000025000000}"/>
    <cellStyle name="Calc cel 3 2 6 9" xfId="17548" xr:uid="{00000000-0005-0000-0000-000025000000}"/>
    <cellStyle name="Calc cel 3 2 7" xfId="286" xr:uid="{00000000-0005-0000-0000-000025000000}"/>
    <cellStyle name="Calc cel 3 2 7 10" xfId="30067" xr:uid="{00000000-0005-0000-0000-000025000000}"/>
    <cellStyle name="Calc cel 3 2 7 2" xfId="1339" xr:uid="{00000000-0005-0000-0000-000025000000}"/>
    <cellStyle name="Calc cel 3 2 7 2 2" xfId="2580" xr:uid="{00000000-0005-0000-0000-000025000000}"/>
    <cellStyle name="Calc cel 3 2 7 2 2 2" xfId="7238" xr:uid="{00000000-0005-0000-0000-000025000000}"/>
    <cellStyle name="Calc cel 3 2 7 2 2 2 2" xfId="27534" xr:uid="{00000000-0005-0000-0000-000025000000}"/>
    <cellStyle name="Calc cel 3 2 7 2 2 2 3" xfId="22944" xr:uid="{00000000-0005-0000-0000-000025000000}"/>
    <cellStyle name="Calc cel 3 2 7 2 2 2 4" xfId="37724" xr:uid="{00000000-0005-0000-0000-000025000000}"/>
    <cellStyle name="Calc cel 3 2 7 2 2 3" xfId="17802" xr:uid="{00000000-0005-0000-0000-000025000000}"/>
    <cellStyle name="Calc cel 3 2 7 2 2 4" xfId="13132" xr:uid="{00000000-0005-0000-0000-000025000000}"/>
    <cellStyle name="Calc cel 3 2 7 2 2 5" xfId="33004" xr:uid="{00000000-0005-0000-0000-000025000000}"/>
    <cellStyle name="Calc cel 3 2 7 2 3" xfId="8658" xr:uid="{00000000-0005-0000-0000-000025000000}"/>
    <cellStyle name="Calc cel 3 2 7 2 3 2" xfId="24336" xr:uid="{00000000-0005-0000-0000-000025000000}"/>
    <cellStyle name="Calc cel 3 2 7 2 3 2 2" xfId="28925" xr:uid="{00000000-0005-0000-0000-000025000000}"/>
    <cellStyle name="Calc cel 3 2 7 2 3 2 3" xfId="39030" xr:uid="{00000000-0005-0000-0000-000025000000}"/>
    <cellStyle name="Calc cel 3 2 7 2 3 3" xfId="17652" xr:uid="{00000000-0005-0000-0000-000025000000}"/>
    <cellStyle name="Calc cel 3 2 7 2 3 4" xfId="11204" xr:uid="{00000000-0005-0000-0000-000025000000}"/>
    <cellStyle name="Calc cel 3 2 7 2 3 5" xfId="34423" xr:uid="{00000000-0005-0000-0000-000025000000}"/>
    <cellStyle name="Calc cel 3 2 7 2 4" xfId="6062" xr:uid="{00000000-0005-0000-0000-000025000000}"/>
    <cellStyle name="Calc cel 3 2 7 2 4 2" xfId="26358" xr:uid="{00000000-0005-0000-0000-000025000000}"/>
    <cellStyle name="Calc cel 3 2 7 2 4 3" xfId="12743" xr:uid="{00000000-0005-0000-0000-000025000000}"/>
    <cellStyle name="Calc cel 3 2 7 2 4 4" xfId="31828" xr:uid="{00000000-0005-0000-0000-000025000000}"/>
    <cellStyle name="Calc cel 3 2 7 2 5" xfId="4435" xr:uid="{00000000-0005-0000-0000-000025000000}"/>
    <cellStyle name="Calc cel 3 2 7 2 5 2" xfId="22987" xr:uid="{00000000-0005-0000-0000-000025000000}"/>
    <cellStyle name="Calc cel 3 2 7 2 5 3" xfId="20191" xr:uid="{00000000-0005-0000-0000-000025000000}"/>
    <cellStyle name="Calc cel 3 2 7 2 5 4" xfId="35949" xr:uid="{00000000-0005-0000-0000-000025000000}"/>
    <cellStyle name="Calc cel 3 2 7 2 6" xfId="17378" xr:uid="{00000000-0005-0000-0000-000025000000}"/>
    <cellStyle name="Calc cel 3 2 7 2 7" xfId="14500" xr:uid="{00000000-0005-0000-0000-000025000000}"/>
    <cellStyle name="Calc cel 3 2 7 2 8" xfId="30257" xr:uid="{00000000-0005-0000-0000-000025000000}"/>
    <cellStyle name="Calc cel 3 2 7 3" xfId="1144" xr:uid="{00000000-0005-0000-0000-000025000000}"/>
    <cellStyle name="Calc cel 3 2 7 3 2" xfId="5883" xr:uid="{00000000-0005-0000-0000-000025000000}"/>
    <cellStyle name="Calc cel 3 2 7 3 2 2" xfId="26179" xr:uid="{00000000-0005-0000-0000-000025000000}"/>
    <cellStyle name="Calc cel 3 2 7 3 2 3" xfId="21593" xr:uid="{00000000-0005-0000-0000-000025000000}"/>
    <cellStyle name="Calc cel 3 2 7 3 2 4" xfId="37049" xr:uid="{00000000-0005-0000-0000-000025000000}"/>
    <cellStyle name="Calc cel 3 2 7 3 3" xfId="14977" xr:uid="{00000000-0005-0000-0000-000025000000}"/>
    <cellStyle name="Calc cel 3 2 7 3 4" xfId="10755" xr:uid="{00000000-0005-0000-0000-000025000000}"/>
    <cellStyle name="Calc cel 3 2 7 3 5" xfId="31649" xr:uid="{00000000-0005-0000-0000-000025000000}"/>
    <cellStyle name="Calc cel 3 2 7 4" xfId="2386" xr:uid="{00000000-0005-0000-0000-000025000000}"/>
    <cellStyle name="Calc cel 3 2 7 4 2" xfId="7044" xr:uid="{00000000-0005-0000-0000-000025000000}"/>
    <cellStyle name="Calc cel 3 2 7 4 2 2" xfId="27340" xr:uid="{00000000-0005-0000-0000-000025000000}"/>
    <cellStyle name="Calc cel 3 2 7 4 2 3" xfId="22750" xr:uid="{00000000-0005-0000-0000-000025000000}"/>
    <cellStyle name="Calc cel 3 2 7 4 2 4" xfId="37534" xr:uid="{00000000-0005-0000-0000-000025000000}"/>
    <cellStyle name="Calc cel 3 2 7 4 3" xfId="16910" xr:uid="{00000000-0005-0000-0000-000025000000}"/>
    <cellStyle name="Calc cel 3 2 7 4 4" xfId="14390" xr:uid="{00000000-0005-0000-0000-000025000000}"/>
    <cellStyle name="Calc cel 3 2 7 4 5" xfId="32810" xr:uid="{00000000-0005-0000-0000-000025000000}"/>
    <cellStyle name="Calc cel 3 2 7 5" xfId="8468" xr:uid="{00000000-0005-0000-0000-000025000000}"/>
    <cellStyle name="Calc cel 3 2 7 5 2" xfId="24160" xr:uid="{00000000-0005-0000-0000-000025000000}"/>
    <cellStyle name="Calc cel 3 2 7 5 2 2" xfId="28749" xr:uid="{00000000-0005-0000-0000-000025000000}"/>
    <cellStyle name="Calc cel 3 2 7 5 2 3" xfId="38854" xr:uid="{00000000-0005-0000-0000-000025000000}"/>
    <cellStyle name="Calc cel 3 2 7 5 3" xfId="15753" xr:uid="{00000000-0005-0000-0000-000025000000}"/>
    <cellStyle name="Calc cel 3 2 7 5 4" xfId="11066" xr:uid="{00000000-0005-0000-0000-000025000000}"/>
    <cellStyle name="Calc cel 3 2 7 5 5" xfId="34233" xr:uid="{00000000-0005-0000-0000-000025000000}"/>
    <cellStyle name="Calc cel 3 2 7 6" xfId="5169" xr:uid="{00000000-0005-0000-0000-000025000000}"/>
    <cellStyle name="Calc cel 3 2 7 6 2" xfId="25467" xr:uid="{00000000-0005-0000-0000-000025000000}"/>
    <cellStyle name="Calc cel 3 2 7 6 3" xfId="11199" xr:uid="{00000000-0005-0000-0000-000025000000}"/>
    <cellStyle name="Calc cel 3 2 7 6 4" xfId="30937" xr:uid="{00000000-0005-0000-0000-000025000000}"/>
    <cellStyle name="Calc cel 3 2 7 7" xfId="4244" xr:uid="{00000000-0005-0000-0000-000025000000}"/>
    <cellStyle name="Calc cel 3 2 7 7 2" xfId="16511" xr:uid="{00000000-0005-0000-0000-000025000000}"/>
    <cellStyle name="Calc cel 3 2 7 7 3" xfId="20015" xr:uid="{00000000-0005-0000-0000-000025000000}"/>
    <cellStyle name="Calc cel 3 2 7 7 4" xfId="35773" xr:uid="{00000000-0005-0000-0000-000025000000}"/>
    <cellStyle name="Calc cel 3 2 7 8" xfId="17324" xr:uid="{00000000-0005-0000-0000-000025000000}"/>
    <cellStyle name="Calc cel 3 2 7 9" xfId="10118" xr:uid="{00000000-0005-0000-0000-000025000000}"/>
    <cellStyle name="Calc cel 3 2 8" xfId="1390" xr:uid="{00000000-0005-0000-0000-000025000000}"/>
    <cellStyle name="Calc cel 3 2 8 2" xfId="2631" xr:uid="{00000000-0005-0000-0000-000025000000}"/>
    <cellStyle name="Calc cel 3 2 8 2 2" xfId="7289" xr:uid="{00000000-0005-0000-0000-000025000000}"/>
    <cellStyle name="Calc cel 3 2 8 2 2 2" xfId="27585" xr:uid="{00000000-0005-0000-0000-000025000000}"/>
    <cellStyle name="Calc cel 3 2 8 2 2 3" xfId="22995" xr:uid="{00000000-0005-0000-0000-000025000000}"/>
    <cellStyle name="Calc cel 3 2 8 2 2 4" xfId="37771" xr:uid="{00000000-0005-0000-0000-000025000000}"/>
    <cellStyle name="Calc cel 3 2 8 2 3" xfId="18860" xr:uid="{00000000-0005-0000-0000-000025000000}"/>
    <cellStyle name="Calc cel 3 2 8 2 4" xfId="13169" xr:uid="{00000000-0005-0000-0000-000025000000}"/>
    <cellStyle name="Calc cel 3 2 8 2 5" xfId="33055" xr:uid="{00000000-0005-0000-0000-000025000000}"/>
    <cellStyle name="Calc cel 3 2 8 3" xfId="8706" xr:uid="{00000000-0005-0000-0000-000025000000}"/>
    <cellStyle name="Calc cel 3 2 8 3 2" xfId="24379" xr:uid="{00000000-0005-0000-0000-000025000000}"/>
    <cellStyle name="Calc cel 3 2 8 3 2 2" xfId="28968" xr:uid="{00000000-0005-0000-0000-000025000000}"/>
    <cellStyle name="Calc cel 3 2 8 3 2 3" xfId="39073" xr:uid="{00000000-0005-0000-0000-000025000000}"/>
    <cellStyle name="Calc cel 3 2 8 3 3" xfId="17981" xr:uid="{00000000-0005-0000-0000-000025000000}"/>
    <cellStyle name="Calc cel 3 2 8 3 4" xfId="14520" xr:uid="{00000000-0005-0000-0000-000025000000}"/>
    <cellStyle name="Calc cel 3 2 8 3 5" xfId="34471" xr:uid="{00000000-0005-0000-0000-000025000000}"/>
    <cellStyle name="Calc cel 3 2 8 4" xfId="6104" xr:uid="{00000000-0005-0000-0000-000025000000}"/>
    <cellStyle name="Calc cel 3 2 8 4 2" xfId="26400" xr:uid="{00000000-0005-0000-0000-000025000000}"/>
    <cellStyle name="Calc cel 3 2 8 4 3" xfId="14621" xr:uid="{00000000-0005-0000-0000-000025000000}"/>
    <cellStyle name="Calc cel 3 2 8 4 4" xfId="31870" xr:uid="{00000000-0005-0000-0000-000025000000}"/>
    <cellStyle name="Calc cel 3 2 8 5" xfId="4483" xr:uid="{00000000-0005-0000-0000-000025000000}"/>
    <cellStyle name="Calc cel 3 2 8 5 2" xfId="22006" xr:uid="{00000000-0005-0000-0000-000025000000}"/>
    <cellStyle name="Calc cel 3 2 8 5 3" xfId="20233" xr:uid="{00000000-0005-0000-0000-000025000000}"/>
    <cellStyle name="Calc cel 3 2 8 5 4" xfId="35991" xr:uid="{00000000-0005-0000-0000-000025000000}"/>
    <cellStyle name="Calc cel 3 2 8 6" xfId="17100" xr:uid="{00000000-0005-0000-0000-000025000000}"/>
    <cellStyle name="Calc cel 3 2 8 7" xfId="10311" xr:uid="{00000000-0005-0000-0000-000025000000}"/>
    <cellStyle name="Calc cel 3 2 8 8" xfId="30305" xr:uid="{00000000-0005-0000-0000-000025000000}"/>
    <cellStyle name="Calc cel 3 2 9" xfId="326" xr:uid="{00000000-0005-0000-0000-000025000000}"/>
    <cellStyle name="Calc cel 3 2 9 2" xfId="3266" xr:uid="{00000000-0005-0000-0000-000025000000}"/>
    <cellStyle name="Calc cel 3 2 9 2 2" xfId="7934" xr:uid="{00000000-0005-0000-0000-000025000000}"/>
    <cellStyle name="Calc cel 3 2 9 2 2 2" xfId="28227" xr:uid="{00000000-0005-0000-0000-000025000000}"/>
    <cellStyle name="Calc cel 3 2 9 2 2 3" xfId="23638" xr:uid="{00000000-0005-0000-0000-000025000000}"/>
    <cellStyle name="Calc cel 3 2 9 2 2 4" xfId="38379" xr:uid="{00000000-0005-0000-0000-000025000000}"/>
    <cellStyle name="Calc cel 3 2 9 2 3" xfId="15674" xr:uid="{00000000-0005-0000-0000-000025000000}"/>
    <cellStyle name="Calc cel 3 2 9 2 4" xfId="10125" xr:uid="{00000000-0005-0000-0000-000025000000}"/>
    <cellStyle name="Calc cel 3 2 9 2 5" xfId="33699" xr:uid="{00000000-0005-0000-0000-000025000000}"/>
    <cellStyle name="Calc cel 3 2 9 3" xfId="5189" xr:uid="{00000000-0005-0000-0000-000025000000}"/>
    <cellStyle name="Calc cel 3 2 9 3 2" xfId="25487" xr:uid="{00000000-0005-0000-0000-000025000000}"/>
    <cellStyle name="Calc cel 3 2 9 3 3" xfId="9524" xr:uid="{00000000-0005-0000-0000-000025000000}"/>
    <cellStyle name="Calc cel 3 2 9 3 4" xfId="30957" xr:uid="{00000000-0005-0000-0000-000025000000}"/>
    <cellStyle name="Calc cel 3 2 9 4" xfId="3688" xr:uid="{00000000-0005-0000-0000-000025000000}"/>
    <cellStyle name="Calc cel 3 2 9 4 2" xfId="19086" xr:uid="{00000000-0005-0000-0000-000025000000}"/>
    <cellStyle name="Calc cel 3 2 9 4 3" xfId="19484" xr:uid="{00000000-0005-0000-0000-000025000000}"/>
    <cellStyle name="Calc cel 3 2 9 4 4" xfId="35243" xr:uid="{00000000-0005-0000-0000-000025000000}"/>
    <cellStyle name="Calc cel 3 2 9 5" xfId="16032" xr:uid="{00000000-0005-0000-0000-000025000000}"/>
    <cellStyle name="Calc cel 3 2 9 6" xfId="9601" xr:uid="{00000000-0005-0000-0000-000025000000}"/>
    <cellStyle name="Calc cel 3 2 9 7" xfId="12848" xr:uid="{00000000-0005-0000-0000-000025000000}"/>
    <cellStyle name="Calc cel 3 3" xfId="342" xr:uid="{00000000-0005-0000-0000-000024000000}"/>
    <cellStyle name="Calc cel 3 3 10" xfId="5107" xr:uid="{00000000-0005-0000-0000-000024000000}"/>
    <cellStyle name="Calc cel 3 3 10 2" xfId="20820" xr:uid="{00000000-0005-0000-0000-000024000000}"/>
    <cellStyle name="Calc cel 3 3 10 2 2" xfId="36576" xr:uid="{00000000-0005-0000-0000-000024000000}"/>
    <cellStyle name="Calc cel 3 3 10 3" xfId="25406" xr:uid="{00000000-0005-0000-0000-000024000000}"/>
    <cellStyle name="Calc cel 3 3 11" xfId="19422" xr:uid="{00000000-0005-0000-0000-000024000000}"/>
    <cellStyle name="Calc cel 3 3 11 2" xfId="15460" xr:uid="{00000000-0005-0000-0000-000024000000}"/>
    <cellStyle name="Calc cel 3 3 11 3" xfId="35182" xr:uid="{00000000-0005-0000-0000-000024000000}"/>
    <cellStyle name="Calc cel 3 3 2" xfId="484" xr:uid="{00000000-0005-0000-0000-000024000000}"/>
    <cellStyle name="Calc cel 3 3 2 10" xfId="2131" xr:uid="{00000000-0005-0000-0000-000024000000}"/>
    <cellStyle name="Calc cel 3 3 2 10 2" xfId="6789" xr:uid="{00000000-0005-0000-0000-000024000000}"/>
    <cellStyle name="Calc cel 3 3 2 10 2 2" xfId="27085" xr:uid="{00000000-0005-0000-0000-000024000000}"/>
    <cellStyle name="Calc cel 3 3 2 10 2 3" xfId="22495" xr:uid="{00000000-0005-0000-0000-000024000000}"/>
    <cellStyle name="Calc cel 3 3 2 10 2 4" xfId="37280" xr:uid="{00000000-0005-0000-0000-000024000000}"/>
    <cellStyle name="Calc cel 3 3 2 10 3" xfId="18037" xr:uid="{00000000-0005-0000-0000-000024000000}"/>
    <cellStyle name="Calc cel 3 3 2 10 4" xfId="12778" xr:uid="{00000000-0005-0000-0000-000024000000}"/>
    <cellStyle name="Calc cel 3 3 2 10 5" xfId="32555" xr:uid="{00000000-0005-0000-0000-000024000000}"/>
    <cellStyle name="Calc cel 3 3 2 11" xfId="5278" xr:uid="{00000000-0005-0000-0000-000024000000}"/>
    <cellStyle name="Calc cel 3 3 2 11 2" xfId="20989" xr:uid="{00000000-0005-0000-0000-000024000000}"/>
    <cellStyle name="Calc cel 3 3 2 11 2 2" xfId="25574" xr:uid="{00000000-0005-0000-0000-000024000000}"/>
    <cellStyle name="Calc cel 3 3 2 11 2 3" xfId="36705" xr:uid="{00000000-0005-0000-0000-000024000000}"/>
    <cellStyle name="Calc cel 3 3 2 11 3" xfId="18606" xr:uid="{00000000-0005-0000-0000-000024000000}"/>
    <cellStyle name="Calc cel 3 3 2 11 4" xfId="12405" xr:uid="{00000000-0005-0000-0000-000024000000}"/>
    <cellStyle name="Calc cel 3 3 2 11 5" xfId="31044" xr:uid="{00000000-0005-0000-0000-000024000000}"/>
    <cellStyle name="Calc cel 3 3 2 12" xfId="8035" xr:uid="{00000000-0005-0000-0000-000024000000}"/>
    <cellStyle name="Calc cel 3 3 2 12 2" xfId="28326" xr:uid="{00000000-0005-0000-0000-000024000000}"/>
    <cellStyle name="Calc cel 3 3 2 12 3" xfId="9645" xr:uid="{00000000-0005-0000-0000-000024000000}"/>
    <cellStyle name="Calc cel 3 3 2 12 4" xfId="33800" xr:uid="{00000000-0005-0000-0000-000024000000}"/>
    <cellStyle name="Calc cel 3 3 2 13" xfId="3804" xr:uid="{00000000-0005-0000-0000-000024000000}"/>
    <cellStyle name="Calc cel 3 3 2 13 2" xfId="18191" xr:uid="{00000000-0005-0000-0000-000024000000}"/>
    <cellStyle name="Calc cel 3 3 2 13 3" xfId="19595" xr:uid="{00000000-0005-0000-0000-000024000000}"/>
    <cellStyle name="Calc cel 3 3 2 13 4" xfId="35354" xr:uid="{00000000-0005-0000-0000-000024000000}"/>
    <cellStyle name="Calc cel 3 3 2 14" xfId="14879" xr:uid="{00000000-0005-0000-0000-000024000000}"/>
    <cellStyle name="Calc cel 3 3 2 15" xfId="12579" xr:uid="{00000000-0005-0000-0000-000024000000}"/>
    <cellStyle name="Calc cel 3 3 2 16" xfId="29631" xr:uid="{00000000-0005-0000-0000-000024000000}"/>
    <cellStyle name="Calc cel 3 3 2 2" xfId="632" xr:uid="{00000000-0005-0000-0000-000024000000}"/>
    <cellStyle name="Calc cel 3 3 2 2 10" xfId="19028" xr:uid="{00000000-0005-0000-0000-000024000000}"/>
    <cellStyle name="Calc cel 3 3 2 2 11" xfId="11982" xr:uid="{00000000-0005-0000-0000-000024000000}"/>
    <cellStyle name="Calc cel 3 3 2 2 12" xfId="29723" xr:uid="{00000000-0005-0000-0000-000024000000}"/>
    <cellStyle name="Calc cel 3 3 2 2 2" xfId="1862" xr:uid="{00000000-0005-0000-0000-000024000000}"/>
    <cellStyle name="Calc cel 3 3 2 2 2 2" xfId="3101" xr:uid="{00000000-0005-0000-0000-000024000000}"/>
    <cellStyle name="Calc cel 3 3 2 2 2 2 2" xfId="7759" xr:uid="{00000000-0005-0000-0000-000024000000}"/>
    <cellStyle name="Calc cel 3 3 2 2 2 2 2 2" xfId="28055" xr:uid="{00000000-0005-0000-0000-000024000000}"/>
    <cellStyle name="Calc cel 3 3 2 2 2 2 2 3" xfId="23465" xr:uid="{00000000-0005-0000-0000-000024000000}"/>
    <cellStyle name="Calc cel 3 3 2 2 2 2 2 4" xfId="38207" xr:uid="{00000000-0005-0000-0000-000024000000}"/>
    <cellStyle name="Calc cel 3 3 2 2 2 2 3" xfId="16520" xr:uid="{00000000-0005-0000-0000-000024000000}"/>
    <cellStyle name="Calc cel 3 3 2 2 2 2 4" xfId="11157" xr:uid="{00000000-0005-0000-0000-000024000000}"/>
    <cellStyle name="Calc cel 3 3 2 2 2 2 5" xfId="33525" xr:uid="{00000000-0005-0000-0000-000024000000}"/>
    <cellStyle name="Calc cel 3 3 2 2 2 3" xfId="9171" xr:uid="{00000000-0005-0000-0000-000024000000}"/>
    <cellStyle name="Calc cel 3 3 2 2 2 3 2" xfId="24819" xr:uid="{00000000-0005-0000-0000-000024000000}"/>
    <cellStyle name="Calc cel 3 3 2 2 2 3 2 2" xfId="29406" xr:uid="{00000000-0005-0000-0000-000024000000}"/>
    <cellStyle name="Calc cel 3 3 2 2 2 3 2 3" xfId="39511" xr:uid="{00000000-0005-0000-0000-000024000000}"/>
    <cellStyle name="Calc cel 3 3 2 2 2 3 3" xfId="17537" xr:uid="{00000000-0005-0000-0000-000024000000}"/>
    <cellStyle name="Calc cel 3 3 2 2 2 3 4" xfId="13749" xr:uid="{00000000-0005-0000-0000-000024000000}"/>
    <cellStyle name="Calc cel 3 3 2 2 2 3 5" xfId="34936" xr:uid="{00000000-0005-0000-0000-000024000000}"/>
    <cellStyle name="Calc cel 3 3 2 2 2 4" xfId="6527" xr:uid="{00000000-0005-0000-0000-000024000000}"/>
    <cellStyle name="Calc cel 3 3 2 2 2 4 2" xfId="26823" xr:uid="{00000000-0005-0000-0000-000024000000}"/>
    <cellStyle name="Calc cel 3 3 2 2 2 4 3" xfId="12387" xr:uid="{00000000-0005-0000-0000-000024000000}"/>
    <cellStyle name="Calc cel 3 3 2 2 2 4 4" xfId="32293" xr:uid="{00000000-0005-0000-0000-000024000000}"/>
    <cellStyle name="Calc cel 3 3 2 2 2 5" xfId="4950" xr:uid="{00000000-0005-0000-0000-000024000000}"/>
    <cellStyle name="Calc cel 3 3 2 2 2 5 2" xfId="25257" xr:uid="{00000000-0005-0000-0000-000024000000}"/>
    <cellStyle name="Calc cel 3 3 2 2 2 5 3" xfId="20671" xr:uid="{00000000-0005-0000-0000-000024000000}"/>
    <cellStyle name="Calc cel 3 3 2 2 2 5 4" xfId="36427" xr:uid="{00000000-0005-0000-0000-000024000000}"/>
    <cellStyle name="Calc cel 3 3 2 2 2 6" xfId="15834" xr:uid="{00000000-0005-0000-0000-000024000000}"/>
    <cellStyle name="Calc cel 3 3 2 2 2 7" xfId="14306" xr:uid="{00000000-0005-0000-0000-000024000000}"/>
    <cellStyle name="Calc cel 3 3 2 2 2 8" xfId="30770" xr:uid="{00000000-0005-0000-0000-000024000000}"/>
    <cellStyle name="Calc cel 3 3 2 2 3" xfId="1728" xr:uid="{00000000-0005-0000-0000-000024000000}"/>
    <cellStyle name="Calc cel 3 3 2 2 3 2" xfId="2967" xr:uid="{00000000-0005-0000-0000-000024000000}"/>
    <cellStyle name="Calc cel 3 3 2 2 3 2 2" xfId="7625" xr:uid="{00000000-0005-0000-0000-000024000000}"/>
    <cellStyle name="Calc cel 3 3 2 2 3 2 2 2" xfId="27921" xr:uid="{00000000-0005-0000-0000-000024000000}"/>
    <cellStyle name="Calc cel 3 3 2 2 3 2 2 3" xfId="23331" xr:uid="{00000000-0005-0000-0000-000024000000}"/>
    <cellStyle name="Calc cel 3 3 2 2 3 2 2 4" xfId="38097" xr:uid="{00000000-0005-0000-0000-000024000000}"/>
    <cellStyle name="Calc cel 3 3 2 2 3 2 3" xfId="20993" xr:uid="{00000000-0005-0000-0000-000024000000}"/>
    <cellStyle name="Calc cel 3 3 2 2 3 2 4" xfId="13546" xr:uid="{00000000-0005-0000-0000-000024000000}"/>
    <cellStyle name="Calc cel 3 3 2 2 3 2 5" xfId="33391" xr:uid="{00000000-0005-0000-0000-000024000000}"/>
    <cellStyle name="Calc cel 3 3 2 2 3 3" xfId="9037" xr:uid="{00000000-0005-0000-0000-000024000000}"/>
    <cellStyle name="Calc cel 3 3 2 2 3 3 2" xfId="24694" xr:uid="{00000000-0005-0000-0000-000024000000}"/>
    <cellStyle name="Calc cel 3 3 2 2 3 3 2 2" xfId="29282" xr:uid="{00000000-0005-0000-0000-000024000000}"/>
    <cellStyle name="Calc cel 3 3 2 2 3 3 2 3" xfId="39387" xr:uid="{00000000-0005-0000-0000-000024000000}"/>
    <cellStyle name="Calc cel 3 3 2 2 3 3 3" xfId="16422" xr:uid="{00000000-0005-0000-0000-000024000000}"/>
    <cellStyle name="Calc cel 3 3 2 2 3 3 4" xfId="3537" xr:uid="{00000000-0005-0000-0000-000024000000}"/>
    <cellStyle name="Calc cel 3 3 2 2 3 3 5" xfId="34802" xr:uid="{00000000-0005-0000-0000-000024000000}"/>
    <cellStyle name="Calc cel 3 3 2 2 3 4" xfId="6416" xr:uid="{00000000-0005-0000-0000-000024000000}"/>
    <cellStyle name="Calc cel 3 3 2 2 3 4 2" xfId="26712" xr:uid="{00000000-0005-0000-0000-000024000000}"/>
    <cellStyle name="Calc cel 3 3 2 2 3 4 3" xfId="11117" xr:uid="{00000000-0005-0000-0000-000024000000}"/>
    <cellStyle name="Calc cel 3 3 2 2 3 4 4" xfId="32182" xr:uid="{00000000-0005-0000-0000-000024000000}"/>
    <cellStyle name="Calc cel 3 3 2 2 3 5" xfId="4816" xr:uid="{00000000-0005-0000-0000-000024000000}"/>
    <cellStyle name="Calc cel 3 3 2 2 3 5 2" xfId="25133" xr:uid="{00000000-0005-0000-0000-000024000000}"/>
    <cellStyle name="Calc cel 3 3 2 2 3 5 3" xfId="20546" xr:uid="{00000000-0005-0000-0000-000024000000}"/>
    <cellStyle name="Calc cel 3 3 2 2 3 5 4" xfId="36303" xr:uid="{00000000-0005-0000-0000-000024000000}"/>
    <cellStyle name="Calc cel 3 3 2 2 3 6" xfId="21358" xr:uid="{00000000-0005-0000-0000-000024000000}"/>
    <cellStyle name="Calc cel 3 3 2 2 3 7" xfId="3550" xr:uid="{00000000-0005-0000-0000-000024000000}"/>
    <cellStyle name="Calc cel 3 3 2 2 3 8" xfId="30636" xr:uid="{00000000-0005-0000-0000-000024000000}"/>
    <cellStyle name="Calc cel 3 3 2 2 4" xfId="1547" xr:uid="{00000000-0005-0000-0000-000024000000}"/>
    <cellStyle name="Calc cel 3 3 2 2 4 2" xfId="2787" xr:uid="{00000000-0005-0000-0000-000024000000}"/>
    <cellStyle name="Calc cel 3 3 2 2 4 2 2" xfId="7445" xr:uid="{00000000-0005-0000-0000-000024000000}"/>
    <cellStyle name="Calc cel 3 3 2 2 4 2 2 2" xfId="27741" xr:uid="{00000000-0005-0000-0000-000024000000}"/>
    <cellStyle name="Calc cel 3 3 2 2 4 2 2 3" xfId="23151" xr:uid="{00000000-0005-0000-0000-000024000000}"/>
    <cellStyle name="Calc cel 3 3 2 2 4 2 2 4" xfId="37917" xr:uid="{00000000-0005-0000-0000-000024000000}"/>
    <cellStyle name="Calc cel 3 3 2 2 4 2 3" xfId="15598" xr:uid="{00000000-0005-0000-0000-000024000000}"/>
    <cellStyle name="Calc cel 3 3 2 2 4 2 4" xfId="10912" xr:uid="{00000000-0005-0000-0000-000024000000}"/>
    <cellStyle name="Calc cel 3 3 2 2 4 2 5" xfId="33211" xr:uid="{00000000-0005-0000-0000-000024000000}"/>
    <cellStyle name="Calc cel 3 3 2 2 4 3" xfId="8858" xr:uid="{00000000-0005-0000-0000-000024000000}"/>
    <cellStyle name="Calc cel 3 3 2 2 4 3 2" xfId="24523" xr:uid="{00000000-0005-0000-0000-000024000000}"/>
    <cellStyle name="Calc cel 3 3 2 2 4 3 2 2" xfId="29111" xr:uid="{00000000-0005-0000-0000-000024000000}"/>
    <cellStyle name="Calc cel 3 3 2 2 4 3 2 3" xfId="39216" xr:uid="{00000000-0005-0000-0000-000024000000}"/>
    <cellStyle name="Calc cel 3 3 2 2 4 3 3" xfId="17674" xr:uid="{00000000-0005-0000-0000-000024000000}"/>
    <cellStyle name="Calc cel 3 3 2 2 4 3 4" xfId="12016" xr:uid="{00000000-0005-0000-0000-000024000000}"/>
    <cellStyle name="Calc cel 3 3 2 2 4 3 5" xfId="34623" xr:uid="{00000000-0005-0000-0000-000024000000}"/>
    <cellStyle name="Calc cel 3 3 2 2 4 4" xfId="6243" xr:uid="{00000000-0005-0000-0000-000024000000}"/>
    <cellStyle name="Calc cel 3 3 2 2 4 4 2" xfId="26539" xr:uid="{00000000-0005-0000-0000-000024000000}"/>
    <cellStyle name="Calc cel 3 3 2 2 4 4 3" xfId="12013" xr:uid="{00000000-0005-0000-0000-000024000000}"/>
    <cellStyle name="Calc cel 3 3 2 2 4 4 4" xfId="32009" xr:uid="{00000000-0005-0000-0000-000024000000}"/>
    <cellStyle name="Calc cel 3 3 2 2 4 5" xfId="4636" xr:uid="{00000000-0005-0000-0000-000024000000}"/>
    <cellStyle name="Calc cel 3 3 2 2 4 5 2" xfId="14920" xr:uid="{00000000-0005-0000-0000-000024000000}"/>
    <cellStyle name="Calc cel 3 3 2 2 4 5 3" xfId="20376" xr:uid="{00000000-0005-0000-0000-000024000000}"/>
    <cellStyle name="Calc cel 3 3 2 2 4 5 4" xfId="36134" xr:uid="{00000000-0005-0000-0000-000024000000}"/>
    <cellStyle name="Calc cel 3 3 2 2 4 6" xfId="22193" xr:uid="{00000000-0005-0000-0000-000024000000}"/>
    <cellStyle name="Calc cel 3 3 2 2 4 7" xfId="12100" xr:uid="{00000000-0005-0000-0000-000024000000}"/>
    <cellStyle name="Calc cel 3 3 2 2 4 8" xfId="30457" xr:uid="{00000000-0005-0000-0000-000024000000}"/>
    <cellStyle name="Calc cel 3 3 2 2 5" xfId="936" xr:uid="{00000000-0005-0000-0000-000024000000}"/>
    <cellStyle name="Calc cel 3 3 2 2 5 2" xfId="3387" xr:uid="{00000000-0005-0000-0000-000024000000}"/>
    <cellStyle name="Calc cel 3 3 2 2 5 2 2" xfId="8262" xr:uid="{00000000-0005-0000-0000-000024000000}"/>
    <cellStyle name="Calc cel 3 3 2 2 5 2 2 2" xfId="28551" xr:uid="{00000000-0005-0000-0000-000024000000}"/>
    <cellStyle name="Calc cel 3 3 2 2 5 2 2 3" xfId="23962" xr:uid="{00000000-0005-0000-0000-000024000000}"/>
    <cellStyle name="Calc cel 3 3 2 2 5 2 2 4" xfId="38656" xr:uid="{00000000-0005-0000-0000-000024000000}"/>
    <cellStyle name="Calc cel 3 3 2 2 5 2 3" xfId="23707" xr:uid="{00000000-0005-0000-0000-000024000000}"/>
    <cellStyle name="Calc cel 3 3 2 2 5 2 4" xfId="9356" xr:uid="{00000000-0005-0000-0000-000024000000}"/>
    <cellStyle name="Calc cel 3 3 2 2 5 2 5" xfId="34027" xr:uid="{00000000-0005-0000-0000-000024000000}"/>
    <cellStyle name="Calc cel 3 3 2 2 5 3" xfId="5684" xr:uid="{00000000-0005-0000-0000-000024000000}"/>
    <cellStyle name="Calc cel 3 3 2 2 5 3 2" xfId="25980" xr:uid="{00000000-0005-0000-0000-000024000000}"/>
    <cellStyle name="Calc cel 3 3 2 2 5 3 3" xfId="11464" xr:uid="{00000000-0005-0000-0000-000024000000}"/>
    <cellStyle name="Calc cel 3 3 2 2 5 3 4" xfId="31450" xr:uid="{00000000-0005-0000-0000-000024000000}"/>
    <cellStyle name="Calc cel 3 3 2 2 5 4" xfId="4037" xr:uid="{00000000-0005-0000-0000-000024000000}"/>
    <cellStyle name="Calc cel 3 3 2 2 5 4 2" xfId="18539" xr:uid="{00000000-0005-0000-0000-000024000000}"/>
    <cellStyle name="Calc cel 3 3 2 2 5 4 3" xfId="19821" xr:uid="{00000000-0005-0000-0000-000024000000}"/>
    <cellStyle name="Calc cel 3 3 2 2 5 4 4" xfId="35579" xr:uid="{00000000-0005-0000-0000-000024000000}"/>
    <cellStyle name="Calc cel 3 3 2 2 5 5" xfId="15678" xr:uid="{00000000-0005-0000-0000-000024000000}"/>
    <cellStyle name="Calc cel 3 3 2 2 5 6" xfId="10624" xr:uid="{00000000-0005-0000-0000-000024000000}"/>
    <cellStyle name="Calc cel 3 3 2 2 5 7" xfId="29861" xr:uid="{00000000-0005-0000-0000-000024000000}"/>
    <cellStyle name="Calc cel 3 3 2 2 6" xfId="2179" xr:uid="{00000000-0005-0000-0000-000024000000}"/>
    <cellStyle name="Calc cel 3 3 2 2 6 2" xfId="6837" xr:uid="{00000000-0005-0000-0000-000024000000}"/>
    <cellStyle name="Calc cel 3 3 2 2 6 2 2" xfId="27133" xr:uid="{00000000-0005-0000-0000-000024000000}"/>
    <cellStyle name="Calc cel 3 3 2 2 6 2 3" xfId="22543" xr:uid="{00000000-0005-0000-0000-000024000000}"/>
    <cellStyle name="Calc cel 3 3 2 2 6 2 4" xfId="37328" xr:uid="{00000000-0005-0000-0000-000024000000}"/>
    <cellStyle name="Calc cel 3 3 2 2 6 3" xfId="21537" xr:uid="{00000000-0005-0000-0000-000024000000}"/>
    <cellStyle name="Calc cel 3 3 2 2 6 4" xfId="12902" xr:uid="{00000000-0005-0000-0000-000024000000}"/>
    <cellStyle name="Calc cel 3 3 2 2 6 5" xfId="32603" xr:uid="{00000000-0005-0000-0000-000024000000}"/>
    <cellStyle name="Calc cel 3 3 2 2 7" xfId="8124" xr:uid="{00000000-0005-0000-0000-000024000000}"/>
    <cellStyle name="Calc cel 3 3 2 2 7 2" xfId="23826" xr:uid="{00000000-0005-0000-0000-000024000000}"/>
    <cellStyle name="Calc cel 3 3 2 2 7 2 2" xfId="28415" xr:uid="{00000000-0005-0000-0000-000024000000}"/>
    <cellStyle name="Calc cel 3 3 2 2 7 2 3" xfId="38520" xr:uid="{00000000-0005-0000-0000-000024000000}"/>
    <cellStyle name="Calc cel 3 3 2 2 7 3" xfId="17009" xr:uid="{00000000-0005-0000-0000-000024000000}"/>
    <cellStyle name="Calc cel 3 3 2 2 7 4" xfId="13831" xr:uid="{00000000-0005-0000-0000-000024000000}"/>
    <cellStyle name="Calc cel 3 3 2 2 7 5" xfId="33889" xr:uid="{00000000-0005-0000-0000-000024000000}"/>
    <cellStyle name="Calc cel 3 3 2 2 8" xfId="3899" xr:uid="{00000000-0005-0000-0000-000024000000}"/>
    <cellStyle name="Calc cel 3 3 2 2 8 2" xfId="16902" xr:uid="{00000000-0005-0000-0000-000024000000}"/>
    <cellStyle name="Calc cel 3 3 2 2 8 3" xfId="18291" xr:uid="{00000000-0005-0000-0000-000024000000}"/>
    <cellStyle name="Calc cel 3 3 2 2 8 4" xfId="35155" xr:uid="{00000000-0005-0000-0000-000024000000}"/>
    <cellStyle name="Calc cel 3 3 2 2 9" xfId="19688" xr:uid="{00000000-0005-0000-0000-000024000000}"/>
    <cellStyle name="Calc cel 3 3 2 2 9 2" xfId="21036" xr:uid="{00000000-0005-0000-0000-000024000000}"/>
    <cellStyle name="Calc cel 3 3 2 2 9 3" xfId="35446" xr:uid="{00000000-0005-0000-0000-000024000000}"/>
    <cellStyle name="Calc cel 3 3 2 3" xfId="696" xr:uid="{00000000-0005-0000-0000-000024000000}"/>
    <cellStyle name="Calc cel 3 3 2 3 10" xfId="14394" xr:uid="{00000000-0005-0000-0000-000024000000}"/>
    <cellStyle name="Calc cel 3 3 2 3 11" xfId="29925" xr:uid="{00000000-0005-0000-0000-000024000000}"/>
    <cellStyle name="Calc cel 3 3 2 3 2" xfId="1926" xr:uid="{00000000-0005-0000-0000-000024000000}"/>
    <cellStyle name="Calc cel 3 3 2 3 2 2" xfId="3165" xr:uid="{00000000-0005-0000-0000-000024000000}"/>
    <cellStyle name="Calc cel 3 3 2 3 2 2 2" xfId="7823" xr:uid="{00000000-0005-0000-0000-000024000000}"/>
    <cellStyle name="Calc cel 3 3 2 3 2 2 2 2" xfId="28119" xr:uid="{00000000-0005-0000-0000-000024000000}"/>
    <cellStyle name="Calc cel 3 3 2 3 2 2 2 3" xfId="23529" xr:uid="{00000000-0005-0000-0000-000024000000}"/>
    <cellStyle name="Calc cel 3 3 2 3 2 2 2 4" xfId="38271" xr:uid="{00000000-0005-0000-0000-000024000000}"/>
    <cellStyle name="Calc cel 3 3 2 3 2 2 3" xfId="17979" xr:uid="{00000000-0005-0000-0000-000024000000}"/>
    <cellStyle name="Calc cel 3 3 2 3 2 2 4" xfId="13761" xr:uid="{00000000-0005-0000-0000-000024000000}"/>
    <cellStyle name="Calc cel 3 3 2 3 2 2 5" xfId="33589" xr:uid="{00000000-0005-0000-0000-000024000000}"/>
    <cellStyle name="Calc cel 3 3 2 3 2 3" xfId="9235" xr:uid="{00000000-0005-0000-0000-000024000000}"/>
    <cellStyle name="Calc cel 3 3 2 3 2 3 2" xfId="24879" xr:uid="{00000000-0005-0000-0000-000024000000}"/>
    <cellStyle name="Calc cel 3 3 2 3 2 3 2 2" xfId="29466" xr:uid="{00000000-0005-0000-0000-000024000000}"/>
    <cellStyle name="Calc cel 3 3 2 3 2 3 2 3" xfId="39571" xr:uid="{00000000-0005-0000-0000-000024000000}"/>
    <cellStyle name="Calc cel 3 3 2 3 2 3 3" xfId="19133" xr:uid="{00000000-0005-0000-0000-000024000000}"/>
    <cellStyle name="Calc cel 3 3 2 3 2 3 4" xfId="12193" xr:uid="{00000000-0005-0000-0000-000024000000}"/>
    <cellStyle name="Calc cel 3 3 2 3 2 3 5" xfId="35000" xr:uid="{00000000-0005-0000-0000-000024000000}"/>
    <cellStyle name="Calc cel 3 3 2 3 2 4" xfId="6587" xr:uid="{00000000-0005-0000-0000-000024000000}"/>
    <cellStyle name="Calc cel 3 3 2 3 2 4 2" xfId="26883" xr:uid="{00000000-0005-0000-0000-000024000000}"/>
    <cellStyle name="Calc cel 3 3 2 3 2 4 3" xfId="14510" xr:uid="{00000000-0005-0000-0000-000024000000}"/>
    <cellStyle name="Calc cel 3 3 2 3 2 4 4" xfId="32353" xr:uid="{00000000-0005-0000-0000-000024000000}"/>
    <cellStyle name="Calc cel 3 3 2 3 2 5" xfId="5014" xr:uid="{00000000-0005-0000-0000-000024000000}"/>
    <cellStyle name="Calc cel 3 3 2 3 2 5 2" xfId="25317" xr:uid="{00000000-0005-0000-0000-000024000000}"/>
    <cellStyle name="Calc cel 3 3 2 3 2 5 3" xfId="20731" xr:uid="{00000000-0005-0000-0000-000024000000}"/>
    <cellStyle name="Calc cel 3 3 2 3 2 5 4" xfId="36487" xr:uid="{00000000-0005-0000-0000-000024000000}"/>
    <cellStyle name="Calc cel 3 3 2 3 2 6" xfId="18756" xr:uid="{00000000-0005-0000-0000-000024000000}"/>
    <cellStyle name="Calc cel 3 3 2 3 2 7" xfId="9616" xr:uid="{00000000-0005-0000-0000-000024000000}"/>
    <cellStyle name="Calc cel 3 3 2 3 2 8" xfId="30834" xr:uid="{00000000-0005-0000-0000-000024000000}"/>
    <cellStyle name="Calc cel 3 3 2 3 3" xfId="1608" xr:uid="{00000000-0005-0000-0000-000024000000}"/>
    <cellStyle name="Calc cel 3 3 2 3 3 2" xfId="2848" xr:uid="{00000000-0005-0000-0000-000024000000}"/>
    <cellStyle name="Calc cel 3 3 2 3 3 2 2" xfId="7506" xr:uid="{00000000-0005-0000-0000-000024000000}"/>
    <cellStyle name="Calc cel 3 3 2 3 3 2 2 2" xfId="27802" xr:uid="{00000000-0005-0000-0000-000024000000}"/>
    <cellStyle name="Calc cel 3 3 2 3 3 2 2 3" xfId="23212" xr:uid="{00000000-0005-0000-0000-000024000000}"/>
    <cellStyle name="Calc cel 3 3 2 3 3 2 2 4" xfId="37978" xr:uid="{00000000-0005-0000-0000-000024000000}"/>
    <cellStyle name="Calc cel 3 3 2 3 3 2 3" xfId="18920" xr:uid="{00000000-0005-0000-0000-000024000000}"/>
    <cellStyle name="Calc cel 3 3 2 3 3 2 4" xfId="11990" xr:uid="{00000000-0005-0000-0000-000024000000}"/>
    <cellStyle name="Calc cel 3 3 2 3 3 2 5" xfId="33272" xr:uid="{00000000-0005-0000-0000-000024000000}"/>
    <cellStyle name="Calc cel 3 3 2 3 3 3" xfId="8919" xr:uid="{00000000-0005-0000-0000-000024000000}"/>
    <cellStyle name="Calc cel 3 3 2 3 3 3 2" xfId="24582" xr:uid="{00000000-0005-0000-0000-000024000000}"/>
    <cellStyle name="Calc cel 3 3 2 3 3 3 2 2" xfId="29170" xr:uid="{00000000-0005-0000-0000-000024000000}"/>
    <cellStyle name="Calc cel 3 3 2 3 3 3 2 3" xfId="39275" xr:uid="{00000000-0005-0000-0000-000024000000}"/>
    <cellStyle name="Calc cel 3 3 2 3 3 3 3" xfId="17063" xr:uid="{00000000-0005-0000-0000-000024000000}"/>
    <cellStyle name="Calc cel 3 3 2 3 3 3 4" xfId="14318" xr:uid="{00000000-0005-0000-0000-000024000000}"/>
    <cellStyle name="Calc cel 3 3 2 3 3 3 5" xfId="34684" xr:uid="{00000000-0005-0000-0000-000024000000}"/>
    <cellStyle name="Calc cel 3 3 2 3 3 4" xfId="6303" xr:uid="{00000000-0005-0000-0000-000024000000}"/>
    <cellStyle name="Calc cel 3 3 2 3 3 4 2" xfId="26599" xr:uid="{00000000-0005-0000-0000-000024000000}"/>
    <cellStyle name="Calc cel 3 3 2 3 3 4 3" xfId="14359" xr:uid="{00000000-0005-0000-0000-000024000000}"/>
    <cellStyle name="Calc cel 3 3 2 3 3 4 4" xfId="32069" xr:uid="{00000000-0005-0000-0000-000024000000}"/>
    <cellStyle name="Calc cel 3 3 2 3 3 5" xfId="4697" xr:uid="{00000000-0005-0000-0000-000024000000}"/>
    <cellStyle name="Calc cel 3 3 2 3 3 5 2" xfId="25021" xr:uid="{00000000-0005-0000-0000-000024000000}"/>
    <cellStyle name="Calc cel 3 3 2 3 3 5 3" xfId="20433" xr:uid="{00000000-0005-0000-0000-000024000000}"/>
    <cellStyle name="Calc cel 3 3 2 3 3 5 4" xfId="36191" xr:uid="{00000000-0005-0000-0000-000024000000}"/>
    <cellStyle name="Calc cel 3 3 2 3 3 6" xfId="20897" xr:uid="{00000000-0005-0000-0000-000024000000}"/>
    <cellStyle name="Calc cel 3 3 2 3 3 7" xfId="13004" xr:uid="{00000000-0005-0000-0000-000024000000}"/>
    <cellStyle name="Calc cel 3 3 2 3 3 8" xfId="30518" xr:uid="{00000000-0005-0000-0000-000024000000}"/>
    <cellStyle name="Calc cel 3 3 2 3 4" xfId="1000" xr:uid="{00000000-0005-0000-0000-000024000000}"/>
    <cellStyle name="Calc cel 3 3 2 3 4 2" xfId="5745" xr:uid="{00000000-0005-0000-0000-000024000000}"/>
    <cellStyle name="Calc cel 3 3 2 3 4 2 2" xfId="26041" xr:uid="{00000000-0005-0000-0000-000024000000}"/>
    <cellStyle name="Calc cel 3 3 2 3 4 2 3" xfId="21455" xr:uid="{00000000-0005-0000-0000-000024000000}"/>
    <cellStyle name="Calc cel 3 3 2 3 4 2 4" xfId="36969" xr:uid="{00000000-0005-0000-0000-000024000000}"/>
    <cellStyle name="Calc cel 3 3 2 3 4 3" xfId="22325" xr:uid="{00000000-0005-0000-0000-000024000000}"/>
    <cellStyle name="Calc cel 3 3 2 3 4 4" xfId="11895" xr:uid="{00000000-0005-0000-0000-000024000000}"/>
    <cellStyle name="Calc cel 3 3 2 3 4 5" xfId="31511" xr:uid="{00000000-0005-0000-0000-000024000000}"/>
    <cellStyle name="Calc cel 3 3 2 3 5" xfId="2243" xr:uid="{00000000-0005-0000-0000-000024000000}"/>
    <cellStyle name="Calc cel 3 3 2 3 5 2" xfId="6901" xr:uid="{00000000-0005-0000-0000-000024000000}"/>
    <cellStyle name="Calc cel 3 3 2 3 5 2 2" xfId="27197" xr:uid="{00000000-0005-0000-0000-000024000000}"/>
    <cellStyle name="Calc cel 3 3 2 3 5 2 3" xfId="22607" xr:uid="{00000000-0005-0000-0000-000024000000}"/>
    <cellStyle name="Calc cel 3 3 2 3 5 2 4" xfId="37392" xr:uid="{00000000-0005-0000-0000-000024000000}"/>
    <cellStyle name="Calc cel 3 3 2 3 5 3" xfId="15365" xr:uid="{00000000-0005-0000-0000-000024000000}"/>
    <cellStyle name="Calc cel 3 3 2 3 5 4" xfId="14261" xr:uid="{00000000-0005-0000-0000-000024000000}"/>
    <cellStyle name="Calc cel 3 3 2 3 5 5" xfId="32667" xr:uid="{00000000-0005-0000-0000-000024000000}"/>
    <cellStyle name="Calc cel 3 3 2 3 6" xfId="8326" xr:uid="{00000000-0005-0000-0000-000024000000}"/>
    <cellStyle name="Calc cel 3 3 2 3 6 2" xfId="24023" xr:uid="{00000000-0005-0000-0000-000024000000}"/>
    <cellStyle name="Calc cel 3 3 2 3 6 2 2" xfId="28612" xr:uid="{00000000-0005-0000-0000-000024000000}"/>
    <cellStyle name="Calc cel 3 3 2 3 6 2 3" xfId="38717" xr:uid="{00000000-0005-0000-0000-000024000000}"/>
    <cellStyle name="Calc cel 3 3 2 3 6 3" xfId="18705" xr:uid="{00000000-0005-0000-0000-000024000000}"/>
    <cellStyle name="Calc cel 3 3 2 3 6 4" xfId="12839" xr:uid="{00000000-0005-0000-0000-000024000000}"/>
    <cellStyle name="Calc cel 3 3 2 3 6 5" xfId="34091" xr:uid="{00000000-0005-0000-0000-000024000000}"/>
    <cellStyle name="Calc cel 3 3 2 3 7" xfId="5451" xr:uid="{00000000-0005-0000-0000-000024000000}"/>
    <cellStyle name="Calc cel 3 3 2 3 7 2" xfId="21162" xr:uid="{00000000-0005-0000-0000-000024000000}"/>
    <cellStyle name="Calc cel 3 3 2 3 7 2 2" xfId="25747" xr:uid="{00000000-0005-0000-0000-000024000000}"/>
    <cellStyle name="Calc cel 3 3 2 3 7 2 3" xfId="36811" xr:uid="{00000000-0005-0000-0000-000024000000}"/>
    <cellStyle name="Calc cel 3 3 2 3 7 3" xfId="16083" xr:uid="{00000000-0005-0000-0000-000024000000}"/>
    <cellStyle name="Calc cel 3 3 2 3 7 4" xfId="9491" xr:uid="{00000000-0005-0000-0000-000024000000}"/>
    <cellStyle name="Calc cel 3 3 2 3 7 5" xfId="31217" xr:uid="{00000000-0005-0000-0000-000024000000}"/>
    <cellStyle name="Calc cel 3 3 2 3 8" xfId="4101" xr:uid="{00000000-0005-0000-0000-000024000000}"/>
    <cellStyle name="Calc cel 3 3 2 3 8 2" xfId="21572" xr:uid="{00000000-0005-0000-0000-000024000000}"/>
    <cellStyle name="Calc cel 3 3 2 3 8 3" xfId="19881" xr:uid="{00000000-0005-0000-0000-000024000000}"/>
    <cellStyle name="Calc cel 3 3 2 3 8 4" xfId="35639" xr:uid="{00000000-0005-0000-0000-000024000000}"/>
    <cellStyle name="Calc cel 3 3 2 3 9" xfId="15853" xr:uid="{00000000-0005-0000-0000-000024000000}"/>
    <cellStyle name="Calc cel 3 3 2 4" xfId="758" xr:uid="{00000000-0005-0000-0000-000024000000}"/>
    <cellStyle name="Calc cel 3 3 2 4 10" xfId="10835" xr:uid="{00000000-0005-0000-0000-000024000000}"/>
    <cellStyle name="Calc cel 3 3 2 4 11" xfId="29987" xr:uid="{00000000-0005-0000-0000-000024000000}"/>
    <cellStyle name="Calc cel 3 3 2 4 2" xfId="1988" xr:uid="{00000000-0005-0000-0000-000024000000}"/>
    <cellStyle name="Calc cel 3 3 2 4 2 2" xfId="3227" xr:uid="{00000000-0005-0000-0000-000024000000}"/>
    <cellStyle name="Calc cel 3 3 2 4 2 2 2" xfId="7885" xr:uid="{00000000-0005-0000-0000-000024000000}"/>
    <cellStyle name="Calc cel 3 3 2 4 2 2 2 2" xfId="28181" xr:uid="{00000000-0005-0000-0000-000024000000}"/>
    <cellStyle name="Calc cel 3 3 2 4 2 2 2 3" xfId="23591" xr:uid="{00000000-0005-0000-0000-000024000000}"/>
    <cellStyle name="Calc cel 3 3 2 4 2 2 2 4" xfId="38333" xr:uid="{00000000-0005-0000-0000-000024000000}"/>
    <cellStyle name="Calc cel 3 3 2 4 2 2 3" xfId="17912" xr:uid="{00000000-0005-0000-0000-000024000000}"/>
    <cellStyle name="Calc cel 3 3 2 4 2 2 4" xfId="13058" xr:uid="{00000000-0005-0000-0000-000024000000}"/>
    <cellStyle name="Calc cel 3 3 2 4 2 2 5" xfId="33651" xr:uid="{00000000-0005-0000-0000-000024000000}"/>
    <cellStyle name="Calc cel 3 3 2 4 2 3" xfId="9297" xr:uid="{00000000-0005-0000-0000-000024000000}"/>
    <cellStyle name="Calc cel 3 3 2 4 2 3 2" xfId="24938" xr:uid="{00000000-0005-0000-0000-000024000000}"/>
    <cellStyle name="Calc cel 3 3 2 4 2 3 2 2" xfId="29525" xr:uid="{00000000-0005-0000-0000-000024000000}"/>
    <cellStyle name="Calc cel 3 3 2 4 2 3 2 3" xfId="39630" xr:uid="{00000000-0005-0000-0000-000024000000}"/>
    <cellStyle name="Calc cel 3 3 2 4 2 3 3" xfId="17974" xr:uid="{00000000-0005-0000-0000-000024000000}"/>
    <cellStyle name="Calc cel 3 3 2 4 2 3 4" xfId="10971" xr:uid="{00000000-0005-0000-0000-000024000000}"/>
    <cellStyle name="Calc cel 3 3 2 4 2 3 5" xfId="35062" xr:uid="{00000000-0005-0000-0000-000024000000}"/>
    <cellStyle name="Calc cel 3 3 2 4 2 4" xfId="6646" xr:uid="{00000000-0005-0000-0000-000024000000}"/>
    <cellStyle name="Calc cel 3 3 2 4 2 4 2" xfId="26942" xr:uid="{00000000-0005-0000-0000-000024000000}"/>
    <cellStyle name="Calc cel 3 3 2 4 2 4 3" xfId="10322" xr:uid="{00000000-0005-0000-0000-000024000000}"/>
    <cellStyle name="Calc cel 3 3 2 4 2 4 4" xfId="32412" xr:uid="{00000000-0005-0000-0000-000024000000}"/>
    <cellStyle name="Calc cel 3 3 2 4 2 5" xfId="5076" xr:uid="{00000000-0005-0000-0000-000024000000}"/>
    <cellStyle name="Calc cel 3 3 2 4 2 5 2" xfId="25376" xr:uid="{00000000-0005-0000-0000-000024000000}"/>
    <cellStyle name="Calc cel 3 3 2 4 2 5 3" xfId="20790" xr:uid="{00000000-0005-0000-0000-000024000000}"/>
    <cellStyle name="Calc cel 3 3 2 4 2 5 4" xfId="36546" xr:uid="{00000000-0005-0000-0000-000024000000}"/>
    <cellStyle name="Calc cel 3 3 2 4 2 6" xfId="22258" xr:uid="{00000000-0005-0000-0000-000024000000}"/>
    <cellStyle name="Calc cel 3 3 2 4 2 7" xfId="14616" xr:uid="{00000000-0005-0000-0000-000024000000}"/>
    <cellStyle name="Calc cel 3 3 2 4 2 8" xfId="30896" xr:uid="{00000000-0005-0000-0000-000024000000}"/>
    <cellStyle name="Calc cel 3 3 2 4 3" xfId="1666" xr:uid="{00000000-0005-0000-0000-000024000000}"/>
    <cellStyle name="Calc cel 3 3 2 4 3 2" xfId="2905" xr:uid="{00000000-0005-0000-0000-000024000000}"/>
    <cellStyle name="Calc cel 3 3 2 4 3 2 2" xfId="7563" xr:uid="{00000000-0005-0000-0000-000024000000}"/>
    <cellStyle name="Calc cel 3 3 2 4 3 2 2 2" xfId="27859" xr:uid="{00000000-0005-0000-0000-000024000000}"/>
    <cellStyle name="Calc cel 3 3 2 4 3 2 2 3" xfId="23269" xr:uid="{00000000-0005-0000-0000-000024000000}"/>
    <cellStyle name="Calc cel 3 3 2 4 3 2 2 4" xfId="38035" xr:uid="{00000000-0005-0000-0000-000024000000}"/>
    <cellStyle name="Calc cel 3 3 2 4 3 2 3" xfId="16504" xr:uid="{00000000-0005-0000-0000-000024000000}"/>
    <cellStyle name="Calc cel 3 3 2 4 3 2 4" xfId="11601" xr:uid="{00000000-0005-0000-0000-000024000000}"/>
    <cellStyle name="Calc cel 3 3 2 4 3 2 5" xfId="33329" xr:uid="{00000000-0005-0000-0000-000024000000}"/>
    <cellStyle name="Calc cel 3 3 2 4 3 3" xfId="8975" xr:uid="{00000000-0005-0000-0000-000024000000}"/>
    <cellStyle name="Calc cel 3 3 2 4 3 3 2" xfId="24635" xr:uid="{00000000-0005-0000-0000-000024000000}"/>
    <cellStyle name="Calc cel 3 3 2 4 3 3 2 2" xfId="29223" xr:uid="{00000000-0005-0000-0000-000024000000}"/>
    <cellStyle name="Calc cel 3 3 2 4 3 3 2 3" xfId="39328" xr:uid="{00000000-0005-0000-0000-000024000000}"/>
    <cellStyle name="Calc cel 3 3 2 4 3 3 3" xfId="14978" xr:uid="{00000000-0005-0000-0000-000024000000}"/>
    <cellStyle name="Calc cel 3 3 2 4 3 3 4" xfId="9797" xr:uid="{00000000-0005-0000-0000-000024000000}"/>
    <cellStyle name="Calc cel 3 3 2 4 3 3 5" xfId="34740" xr:uid="{00000000-0005-0000-0000-000024000000}"/>
    <cellStyle name="Calc cel 3 3 2 4 3 4" xfId="6357" xr:uid="{00000000-0005-0000-0000-000024000000}"/>
    <cellStyle name="Calc cel 3 3 2 4 3 4 2" xfId="26653" xr:uid="{00000000-0005-0000-0000-000024000000}"/>
    <cellStyle name="Calc cel 3 3 2 4 3 4 3" xfId="9985" xr:uid="{00000000-0005-0000-0000-000024000000}"/>
    <cellStyle name="Calc cel 3 3 2 4 3 4 4" xfId="32123" xr:uid="{00000000-0005-0000-0000-000024000000}"/>
    <cellStyle name="Calc cel 3 3 2 4 3 5" xfId="4754" xr:uid="{00000000-0005-0000-0000-000024000000}"/>
    <cellStyle name="Calc cel 3 3 2 4 3 5 2" xfId="25074" xr:uid="{00000000-0005-0000-0000-000024000000}"/>
    <cellStyle name="Calc cel 3 3 2 4 3 5 3" xfId="20486" xr:uid="{00000000-0005-0000-0000-000024000000}"/>
    <cellStyle name="Calc cel 3 3 2 4 3 5 4" xfId="36244" xr:uid="{00000000-0005-0000-0000-000024000000}"/>
    <cellStyle name="Calc cel 3 3 2 4 3 6" xfId="15178" xr:uid="{00000000-0005-0000-0000-000024000000}"/>
    <cellStyle name="Calc cel 3 3 2 4 3 7" xfId="3781" xr:uid="{00000000-0005-0000-0000-000024000000}"/>
    <cellStyle name="Calc cel 3 3 2 4 3 8" xfId="30574" xr:uid="{00000000-0005-0000-0000-000024000000}"/>
    <cellStyle name="Calc cel 3 3 2 4 4" xfId="1062" xr:uid="{00000000-0005-0000-0000-000024000000}"/>
    <cellStyle name="Calc cel 3 3 2 4 4 2" xfId="5807" xr:uid="{00000000-0005-0000-0000-000024000000}"/>
    <cellStyle name="Calc cel 3 3 2 4 4 2 2" xfId="26103" xr:uid="{00000000-0005-0000-0000-000024000000}"/>
    <cellStyle name="Calc cel 3 3 2 4 4 2 3" xfId="21517" xr:uid="{00000000-0005-0000-0000-000024000000}"/>
    <cellStyle name="Calc cel 3 3 2 4 4 2 4" xfId="37031" xr:uid="{00000000-0005-0000-0000-000024000000}"/>
    <cellStyle name="Calc cel 3 3 2 4 4 3" xfId="15554" xr:uid="{00000000-0005-0000-0000-000024000000}"/>
    <cellStyle name="Calc cel 3 3 2 4 4 4" xfId="14240" xr:uid="{00000000-0005-0000-0000-000024000000}"/>
    <cellStyle name="Calc cel 3 3 2 4 4 5" xfId="31573" xr:uid="{00000000-0005-0000-0000-000024000000}"/>
    <cellStyle name="Calc cel 3 3 2 4 5" xfId="2305" xr:uid="{00000000-0005-0000-0000-000024000000}"/>
    <cellStyle name="Calc cel 3 3 2 4 5 2" xfId="6963" xr:uid="{00000000-0005-0000-0000-000024000000}"/>
    <cellStyle name="Calc cel 3 3 2 4 5 2 2" xfId="27259" xr:uid="{00000000-0005-0000-0000-000024000000}"/>
    <cellStyle name="Calc cel 3 3 2 4 5 2 3" xfId="22669" xr:uid="{00000000-0005-0000-0000-000024000000}"/>
    <cellStyle name="Calc cel 3 3 2 4 5 2 4" xfId="37454" xr:uid="{00000000-0005-0000-0000-000024000000}"/>
    <cellStyle name="Calc cel 3 3 2 4 5 3" xfId="19355" xr:uid="{00000000-0005-0000-0000-000024000000}"/>
    <cellStyle name="Calc cel 3 3 2 4 5 4" xfId="10144" xr:uid="{00000000-0005-0000-0000-000024000000}"/>
    <cellStyle name="Calc cel 3 3 2 4 5 5" xfId="32729" xr:uid="{00000000-0005-0000-0000-000024000000}"/>
    <cellStyle name="Calc cel 3 3 2 4 6" xfId="8388" xr:uid="{00000000-0005-0000-0000-000024000000}"/>
    <cellStyle name="Calc cel 3 3 2 4 6 2" xfId="24085" xr:uid="{00000000-0005-0000-0000-000024000000}"/>
    <cellStyle name="Calc cel 3 3 2 4 6 2 2" xfId="28674" xr:uid="{00000000-0005-0000-0000-000024000000}"/>
    <cellStyle name="Calc cel 3 3 2 4 6 2 3" xfId="38779" xr:uid="{00000000-0005-0000-0000-000024000000}"/>
    <cellStyle name="Calc cel 3 3 2 4 6 3" xfId="18748" xr:uid="{00000000-0005-0000-0000-000024000000}"/>
    <cellStyle name="Calc cel 3 3 2 4 6 4" xfId="9865" xr:uid="{00000000-0005-0000-0000-000024000000}"/>
    <cellStyle name="Calc cel 3 3 2 4 6 5" xfId="34153" xr:uid="{00000000-0005-0000-0000-000024000000}"/>
    <cellStyle name="Calc cel 3 3 2 4 7" xfId="5510" xr:uid="{00000000-0005-0000-0000-000024000000}"/>
    <cellStyle name="Calc cel 3 3 2 4 7 2" xfId="21221" xr:uid="{00000000-0005-0000-0000-000024000000}"/>
    <cellStyle name="Calc cel 3 3 2 4 7 2 2" xfId="25806" xr:uid="{00000000-0005-0000-0000-000024000000}"/>
    <cellStyle name="Calc cel 3 3 2 4 7 2 3" xfId="36870" xr:uid="{00000000-0005-0000-0000-000024000000}"/>
    <cellStyle name="Calc cel 3 3 2 4 7 3" xfId="18498" xr:uid="{00000000-0005-0000-0000-000024000000}"/>
    <cellStyle name="Calc cel 3 3 2 4 7 4" xfId="11211" xr:uid="{00000000-0005-0000-0000-000024000000}"/>
    <cellStyle name="Calc cel 3 3 2 4 7 5" xfId="31276" xr:uid="{00000000-0005-0000-0000-000024000000}"/>
    <cellStyle name="Calc cel 3 3 2 4 8" xfId="4163" xr:uid="{00000000-0005-0000-0000-000024000000}"/>
    <cellStyle name="Calc cel 3 3 2 4 8 2" xfId="18565" xr:uid="{00000000-0005-0000-0000-000024000000}"/>
    <cellStyle name="Calc cel 3 3 2 4 8 3" xfId="19940" xr:uid="{00000000-0005-0000-0000-000024000000}"/>
    <cellStyle name="Calc cel 3 3 2 4 8 4" xfId="35698" xr:uid="{00000000-0005-0000-0000-000024000000}"/>
    <cellStyle name="Calc cel 3 3 2 4 9" xfId="21777" xr:uid="{00000000-0005-0000-0000-000024000000}"/>
    <cellStyle name="Calc cel 3 3 2 5" xfId="583" xr:uid="{00000000-0005-0000-0000-000024000000}"/>
    <cellStyle name="Calc cel 3 3 2 5 10" xfId="30420" xr:uid="{00000000-0005-0000-0000-000024000000}"/>
    <cellStyle name="Calc cel 3 3 2 5 2" xfId="1821" xr:uid="{00000000-0005-0000-0000-000024000000}"/>
    <cellStyle name="Calc cel 3 3 2 5 2 2" xfId="3060" xr:uid="{00000000-0005-0000-0000-000024000000}"/>
    <cellStyle name="Calc cel 3 3 2 5 2 2 2" xfId="7718" xr:uid="{00000000-0005-0000-0000-000024000000}"/>
    <cellStyle name="Calc cel 3 3 2 5 2 2 2 2" xfId="28014" xr:uid="{00000000-0005-0000-0000-000024000000}"/>
    <cellStyle name="Calc cel 3 3 2 5 2 2 2 3" xfId="23424" xr:uid="{00000000-0005-0000-0000-000024000000}"/>
    <cellStyle name="Calc cel 3 3 2 5 2 2 2 4" xfId="38166" xr:uid="{00000000-0005-0000-0000-000024000000}"/>
    <cellStyle name="Calc cel 3 3 2 5 2 2 3" xfId="19047" xr:uid="{00000000-0005-0000-0000-000024000000}"/>
    <cellStyle name="Calc cel 3 3 2 5 2 2 4" xfId="14294" xr:uid="{00000000-0005-0000-0000-000024000000}"/>
    <cellStyle name="Calc cel 3 3 2 5 2 2 5" xfId="33484" xr:uid="{00000000-0005-0000-0000-000024000000}"/>
    <cellStyle name="Calc cel 3 3 2 5 2 3" xfId="9130" xr:uid="{00000000-0005-0000-0000-000024000000}"/>
    <cellStyle name="Calc cel 3 3 2 5 2 3 2" xfId="24779" xr:uid="{00000000-0005-0000-0000-000024000000}"/>
    <cellStyle name="Calc cel 3 3 2 5 2 3 2 2" xfId="29366" xr:uid="{00000000-0005-0000-0000-000024000000}"/>
    <cellStyle name="Calc cel 3 3 2 5 2 3 2 3" xfId="39471" xr:uid="{00000000-0005-0000-0000-000024000000}"/>
    <cellStyle name="Calc cel 3 3 2 5 2 3 3" xfId="21676" xr:uid="{00000000-0005-0000-0000-000024000000}"/>
    <cellStyle name="Calc cel 3 3 2 5 2 3 4" xfId="9602" xr:uid="{00000000-0005-0000-0000-000024000000}"/>
    <cellStyle name="Calc cel 3 3 2 5 2 3 5" xfId="34895" xr:uid="{00000000-0005-0000-0000-000024000000}"/>
    <cellStyle name="Calc cel 3 3 2 5 2 4" xfId="6487" xr:uid="{00000000-0005-0000-0000-000024000000}"/>
    <cellStyle name="Calc cel 3 3 2 5 2 4 2" xfId="26783" xr:uid="{00000000-0005-0000-0000-000024000000}"/>
    <cellStyle name="Calc cel 3 3 2 5 2 4 3" xfId="11186" xr:uid="{00000000-0005-0000-0000-000024000000}"/>
    <cellStyle name="Calc cel 3 3 2 5 2 4 4" xfId="32253" xr:uid="{00000000-0005-0000-0000-000024000000}"/>
    <cellStyle name="Calc cel 3 3 2 5 2 5" xfId="4909" xr:uid="{00000000-0005-0000-0000-000024000000}"/>
    <cellStyle name="Calc cel 3 3 2 5 2 5 2" xfId="25217" xr:uid="{00000000-0005-0000-0000-000024000000}"/>
    <cellStyle name="Calc cel 3 3 2 5 2 5 3" xfId="20631" xr:uid="{00000000-0005-0000-0000-000024000000}"/>
    <cellStyle name="Calc cel 3 3 2 5 2 5 4" xfId="36387" xr:uid="{00000000-0005-0000-0000-000024000000}"/>
    <cellStyle name="Calc cel 3 3 2 5 2 6" xfId="16689" xr:uid="{00000000-0005-0000-0000-000024000000}"/>
    <cellStyle name="Calc cel 3 3 2 5 2 7" xfId="10222" xr:uid="{00000000-0005-0000-0000-000024000000}"/>
    <cellStyle name="Calc cel 3 3 2 5 2 8" xfId="30729" xr:uid="{00000000-0005-0000-0000-000024000000}"/>
    <cellStyle name="Calc cel 3 3 2 5 3" xfId="1509" xr:uid="{00000000-0005-0000-0000-000024000000}"/>
    <cellStyle name="Calc cel 3 3 2 5 3 2" xfId="6207" xr:uid="{00000000-0005-0000-0000-000024000000}"/>
    <cellStyle name="Calc cel 3 3 2 5 3 2 2" xfId="26503" xr:uid="{00000000-0005-0000-0000-000024000000}"/>
    <cellStyle name="Calc cel 3 3 2 5 3 2 3" xfId="21915" xr:uid="{00000000-0005-0000-0000-000024000000}"/>
    <cellStyle name="Calc cel 3 3 2 5 3 2 4" xfId="37134" xr:uid="{00000000-0005-0000-0000-000024000000}"/>
    <cellStyle name="Calc cel 3 3 2 5 3 3" xfId="16204" xr:uid="{00000000-0005-0000-0000-000024000000}"/>
    <cellStyle name="Calc cel 3 3 2 5 3 4" xfId="10417" xr:uid="{00000000-0005-0000-0000-000024000000}"/>
    <cellStyle name="Calc cel 3 3 2 5 3 5" xfId="31973" xr:uid="{00000000-0005-0000-0000-000024000000}"/>
    <cellStyle name="Calc cel 3 3 2 5 4" xfId="2749" xr:uid="{00000000-0005-0000-0000-000024000000}"/>
    <cellStyle name="Calc cel 3 3 2 5 4 2" xfId="7407" xr:uid="{00000000-0005-0000-0000-000024000000}"/>
    <cellStyle name="Calc cel 3 3 2 5 4 2 2" xfId="27703" xr:uid="{00000000-0005-0000-0000-000024000000}"/>
    <cellStyle name="Calc cel 3 3 2 5 4 2 3" xfId="23113" xr:uid="{00000000-0005-0000-0000-000024000000}"/>
    <cellStyle name="Calc cel 3 3 2 5 4 2 4" xfId="37879" xr:uid="{00000000-0005-0000-0000-000024000000}"/>
    <cellStyle name="Calc cel 3 3 2 5 4 3" xfId="17101" xr:uid="{00000000-0005-0000-0000-000024000000}"/>
    <cellStyle name="Calc cel 3 3 2 5 4 4" xfId="14629" xr:uid="{00000000-0005-0000-0000-000024000000}"/>
    <cellStyle name="Calc cel 3 3 2 5 4 5" xfId="33173" xr:uid="{00000000-0005-0000-0000-000024000000}"/>
    <cellStyle name="Calc cel 3 3 2 5 5" xfId="8821" xr:uid="{00000000-0005-0000-0000-000024000000}"/>
    <cellStyle name="Calc cel 3 3 2 5 5 2" xfId="24488" xr:uid="{00000000-0005-0000-0000-000024000000}"/>
    <cellStyle name="Calc cel 3 3 2 5 5 2 2" xfId="29076" xr:uid="{00000000-0005-0000-0000-000024000000}"/>
    <cellStyle name="Calc cel 3 3 2 5 5 2 3" xfId="39181" xr:uid="{00000000-0005-0000-0000-000024000000}"/>
    <cellStyle name="Calc cel 3 3 2 5 5 3" xfId="15316" xr:uid="{00000000-0005-0000-0000-000024000000}"/>
    <cellStyle name="Calc cel 3 3 2 5 5 4" xfId="10341" xr:uid="{00000000-0005-0000-0000-000024000000}"/>
    <cellStyle name="Calc cel 3 3 2 5 5 5" xfId="34586" xr:uid="{00000000-0005-0000-0000-000024000000}"/>
    <cellStyle name="Calc cel 3 3 2 5 6" xfId="5369" xr:uid="{00000000-0005-0000-0000-000024000000}"/>
    <cellStyle name="Calc cel 3 3 2 5 6 2" xfId="25665" xr:uid="{00000000-0005-0000-0000-000024000000}"/>
    <cellStyle name="Calc cel 3 3 2 5 6 3" xfId="11433" xr:uid="{00000000-0005-0000-0000-000024000000}"/>
    <cellStyle name="Calc cel 3 3 2 5 6 4" xfId="31135" xr:uid="{00000000-0005-0000-0000-000024000000}"/>
    <cellStyle name="Calc cel 3 3 2 5 7" xfId="4599" xr:uid="{00000000-0005-0000-0000-000024000000}"/>
    <cellStyle name="Calc cel 3 3 2 5 7 2" xfId="18334" xr:uid="{00000000-0005-0000-0000-000024000000}"/>
    <cellStyle name="Calc cel 3 3 2 5 7 3" xfId="20341" xr:uid="{00000000-0005-0000-0000-000024000000}"/>
    <cellStyle name="Calc cel 3 3 2 5 7 4" xfId="36099" xr:uid="{00000000-0005-0000-0000-000024000000}"/>
    <cellStyle name="Calc cel 3 3 2 5 8" xfId="17762" xr:uid="{00000000-0005-0000-0000-000024000000}"/>
    <cellStyle name="Calc cel 3 3 2 5 9" xfId="11931" xr:uid="{00000000-0005-0000-0000-000024000000}"/>
    <cellStyle name="Calc cel 3 3 2 6" xfId="1422" xr:uid="{00000000-0005-0000-0000-000024000000}"/>
    <cellStyle name="Calc cel 3 3 2 6 2" xfId="2662" xr:uid="{00000000-0005-0000-0000-000024000000}"/>
    <cellStyle name="Calc cel 3 3 2 6 2 2" xfId="7320" xr:uid="{00000000-0005-0000-0000-000024000000}"/>
    <cellStyle name="Calc cel 3 3 2 6 2 2 2" xfId="27616" xr:uid="{00000000-0005-0000-0000-000024000000}"/>
    <cellStyle name="Calc cel 3 3 2 6 2 2 3" xfId="23026" xr:uid="{00000000-0005-0000-0000-000024000000}"/>
    <cellStyle name="Calc cel 3 3 2 6 2 2 4" xfId="37802" xr:uid="{00000000-0005-0000-0000-000024000000}"/>
    <cellStyle name="Calc cel 3 3 2 6 2 3" xfId="18647" xr:uid="{00000000-0005-0000-0000-000024000000}"/>
    <cellStyle name="Calc cel 3 3 2 6 2 4" xfId="12518" xr:uid="{00000000-0005-0000-0000-000024000000}"/>
    <cellStyle name="Calc cel 3 3 2 6 2 5" xfId="33086" xr:uid="{00000000-0005-0000-0000-000024000000}"/>
    <cellStyle name="Calc cel 3 3 2 6 3" xfId="8734" xr:uid="{00000000-0005-0000-0000-000024000000}"/>
    <cellStyle name="Calc cel 3 3 2 6 3 2" xfId="24405" xr:uid="{00000000-0005-0000-0000-000024000000}"/>
    <cellStyle name="Calc cel 3 3 2 6 3 2 2" xfId="28994" xr:uid="{00000000-0005-0000-0000-000024000000}"/>
    <cellStyle name="Calc cel 3 3 2 6 3 2 3" xfId="39099" xr:uid="{00000000-0005-0000-0000-000024000000}"/>
    <cellStyle name="Calc cel 3 3 2 6 3 3" xfId="22030" xr:uid="{00000000-0005-0000-0000-000024000000}"/>
    <cellStyle name="Calc cel 3 3 2 6 3 4" xfId="10033" xr:uid="{00000000-0005-0000-0000-000024000000}"/>
    <cellStyle name="Calc cel 3 3 2 6 3 5" xfId="34499" xr:uid="{00000000-0005-0000-0000-000024000000}"/>
    <cellStyle name="Calc cel 3 3 2 6 4" xfId="6133" xr:uid="{00000000-0005-0000-0000-000024000000}"/>
    <cellStyle name="Calc cel 3 3 2 6 4 2" xfId="26429" xr:uid="{00000000-0005-0000-0000-000024000000}"/>
    <cellStyle name="Calc cel 3 3 2 6 4 3" xfId="10244" xr:uid="{00000000-0005-0000-0000-000024000000}"/>
    <cellStyle name="Calc cel 3 3 2 6 4 4" xfId="31899" xr:uid="{00000000-0005-0000-0000-000024000000}"/>
    <cellStyle name="Calc cel 3 3 2 6 5" xfId="4512" xr:uid="{00000000-0005-0000-0000-000024000000}"/>
    <cellStyle name="Calc cel 3 3 2 6 5 2" xfId="17991" xr:uid="{00000000-0005-0000-0000-000024000000}"/>
    <cellStyle name="Calc cel 3 3 2 6 5 3" xfId="20259" xr:uid="{00000000-0005-0000-0000-000024000000}"/>
    <cellStyle name="Calc cel 3 3 2 6 5 4" xfId="36017" xr:uid="{00000000-0005-0000-0000-000024000000}"/>
    <cellStyle name="Calc cel 3 3 2 6 6" xfId="17360" xr:uid="{00000000-0005-0000-0000-000024000000}"/>
    <cellStyle name="Calc cel 3 3 2 6 7" xfId="3613" xr:uid="{00000000-0005-0000-0000-000024000000}"/>
    <cellStyle name="Calc cel 3 3 2 6 8" xfId="30333" xr:uid="{00000000-0005-0000-0000-000024000000}"/>
    <cellStyle name="Calc cel 3 3 2 7" xfId="1108" xr:uid="{00000000-0005-0000-0000-000024000000}"/>
    <cellStyle name="Calc cel 3 3 2 7 2" xfId="2351" xr:uid="{00000000-0005-0000-0000-000024000000}"/>
    <cellStyle name="Calc cel 3 3 2 7 2 2" xfId="7009" xr:uid="{00000000-0005-0000-0000-000024000000}"/>
    <cellStyle name="Calc cel 3 3 2 7 2 2 2" xfId="27305" xr:uid="{00000000-0005-0000-0000-000024000000}"/>
    <cellStyle name="Calc cel 3 3 2 7 2 2 3" xfId="22715" xr:uid="{00000000-0005-0000-0000-000024000000}"/>
    <cellStyle name="Calc cel 3 3 2 7 2 2 4" xfId="37500" xr:uid="{00000000-0005-0000-0000-000024000000}"/>
    <cellStyle name="Calc cel 3 3 2 7 2 3" xfId="17294" xr:uid="{00000000-0005-0000-0000-000024000000}"/>
    <cellStyle name="Calc cel 3 3 2 7 2 4" xfId="14330" xr:uid="{00000000-0005-0000-0000-000024000000}"/>
    <cellStyle name="Calc cel 3 3 2 7 2 5" xfId="32775" xr:uid="{00000000-0005-0000-0000-000024000000}"/>
    <cellStyle name="Calc cel 3 3 2 7 3" xfId="8434" xr:uid="{00000000-0005-0000-0000-000024000000}"/>
    <cellStyle name="Calc cel 3 3 2 7 3 2" xfId="24129" xr:uid="{00000000-0005-0000-0000-000024000000}"/>
    <cellStyle name="Calc cel 3 3 2 7 3 2 2" xfId="28718" xr:uid="{00000000-0005-0000-0000-000024000000}"/>
    <cellStyle name="Calc cel 3 3 2 7 3 2 3" xfId="38823" xr:uid="{00000000-0005-0000-0000-000024000000}"/>
    <cellStyle name="Calc cel 3 3 2 7 3 3" xfId="17911" xr:uid="{00000000-0005-0000-0000-000024000000}"/>
    <cellStyle name="Calc cel 3 3 2 7 3 4" xfId="14314" xr:uid="{00000000-0005-0000-0000-000024000000}"/>
    <cellStyle name="Calc cel 3 3 2 7 3 5" xfId="34199" xr:uid="{00000000-0005-0000-0000-000024000000}"/>
    <cellStyle name="Calc cel 3 3 2 7 4" xfId="5851" xr:uid="{00000000-0005-0000-0000-000024000000}"/>
    <cellStyle name="Calc cel 3 3 2 7 4 2" xfId="26147" xr:uid="{00000000-0005-0000-0000-000024000000}"/>
    <cellStyle name="Calc cel 3 3 2 7 4 3" xfId="13249" xr:uid="{00000000-0005-0000-0000-000024000000}"/>
    <cellStyle name="Calc cel 3 3 2 7 4 4" xfId="31617" xr:uid="{00000000-0005-0000-0000-000024000000}"/>
    <cellStyle name="Calc cel 3 3 2 7 5" xfId="4209" xr:uid="{00000000-0005-0000-0000-000024000000}"/>
    <cellStyle name="Calc cel 3 3 2 7 5 2" xfId="17498" xr:uid="{00000000-0005-0000-0000-000024000000}"/>
    <cellStyle name="Calc cel 3 3 2 7 5 3" xfId="19984" xr:uid="{00000000-0005-0000-0000-000024000000}"/>
    <cellStyle name="Calc cel 3 3 2 7 5 4" xfId="35742" xr:uid="{00000000-0005-0000-0000-000024000000}"/>
    <cellStyle name="Calc cel 3 3 2 7 6" xfId="14826" xr:uid="{00000000-0005-0000-0000-000024000000}"/>
    <cellStyle name="Calc cel 3 3 2 7 7" xfId="10464" xr:uid="{00000000-0005-0000-0000-000024000000}"/>
    <cellStyle name="Calc cel 3 3 2 7 8" xfId="30033" xr:uid="{00000000-0005-0000-0000-000024000000}"/>
    <cellStyle name="Calc cel 3 3 2 8" xfId="1320" xr:uid="{00000000-0005-0000-0000-000024000000}"/>
    <cellStyle name="Calc cel 3 3 2 8 2" xfId="2561" xr:uid="{00000000-0005-0000-0000-000024000000}"/>
    <cellStyle name="Calc cel 3 3 2 8 2 2" xfId="7219" xr:uid="{00000000-0005-0000-0000-000024000000}"/>
    <cellStyle name="Calc cel 3 3 2 8 2 2 2" xfId="27515" xr:uid="{00000000-0005-0000-0000-000024000000}"/>
    <cellStyle name="Calc cel 3 3 2 8 2 2 3" xfId="22925" xr:uid="{00000000-0005-0000-0000-000024000000}"/>
    <cellStyle name="Calc cel 3 3 2 8 2 2 4" xfId="37705" xr:uid="{00000000-0005-0000-0000-000024000000}"/>
    <cellStyle name="Calc cel 3 3 2 8 2 3" xfId="21810" xr:uid="{00000000-0005-0000-0000-000024000000}"/>
    <cellStyle name="Calc cel 3 3 2 8 2 4" xfId="14073" xr:uid="{00000000-0005-0000-0000-000024000000}"/>
    <cellStyle name="Calc cel 3 3 2 8 2 5" xfId="32985" xr:uid="{00000000-0005-0000-0000-000024000000}"/>
    <cellStyle name="Calc cel 3 3 2 8 3" xfId="8639" xr:uid="{00000000-0005-0000-0000-000024000000}"/>
    <cellStyle name="Calc cel 3 3 2 8 3 2" xfId="24317" xr:uid="{00000000-0005-0000-0000-000024000000}"/>
    <cellStyle name="Calc cel 3 3 2 8 3 2 2" xfId="28906" xr:uid="{00000000-0005-0000-0000-000024000000}"/>
    <cellStyle name="Calc cel 3 3 2 8 3 2 3" xfId="39011" xr:uid="{00000000-0005-0000-0000-000024000000}"/>
    <cellStyle name="Calc cel 3 3 2 8 3 3" xfId="16743" xr:uid="{00000000-0005-0000-0000-000024000000}"/>
    <cellStyle name="Calc cel 3 3 2 8 3 4" xfId="14644" xr:uid="{00000000-0005-0000-0000-000024000000}"/>
    <cellStyle name="Calc cel 3 3 2 8 3 5" xfId="34404" xr:uid="{00000000-0005-0000-0000-000024000000}"/>
    <cellStyle name="Calc cel 3 3 2 8 4" xfId="6043" xr:uid="{00000000-0005-0000-0000-000024000000}"/>
    <cellStyle name="Calc cel 3 3 2 8 4 2" xfId="26339" xr:uid="{00000000-0005-0000-0000-000024000000}"/>
    <cellStyle name="Calc cel 3 3 2 8 4 3" xfId="11955" xr:uid="{00000000-0005-0000-0000-000024000000}"/>
    <cellStyle name="Calc cel 3 3 2 8 4 4" xfId="31809" xr:uid="{00000000-0005-0000-0000-000024000000}"/>
    <cellStyle name="Calc cel 3 3 2 8 5" xfId="4416" xr:uid="{00000000-0005-0000-0000-000024000000}"/>
    <cellStyle name="Calc cel 3 3 2 8 5 2" xfId="22142" xr:uid="{00000000-0005-0000-0000-000024000000}"/>
    <cellStyle name="Calc cel 3 3 2 8 5 3" xfId="20172" xr:uid="{00000000-0005-0000-0000-000024000000}"/>
    <cellStyle name="Calc cel 3 3 2 8 5 4" xfId="35930" xr:uid="{00000000-0005-0000-0000-000024000000}"/>
    <cellStyle name="Calc cel 3 3 2 8 6" xfId="21688" xr:uid="{00000000-0005-0000-0000-000024000000}"/>
    <cellStyle name="Calc cel 3 3 2 8 7" xfId="12806" xr:uid="{00000000-0005-0000-0000-000024000000}"/>
    <cellStyle name="Calc cel 3 3 2 8 8" xfId="30238" xr:uid="{00000000-0005-0000-0000-000024000000}"/>
    <cellStyle name="Calc cel 3 3 2 9" xfId="887" xr:uid="{00000000-0005-0000-0000-000024000000}"/>
    <cellStyle name="Calc cel 3 3 2 9 2" xfId="3361" xr:uid="{00000000-0005-0000-0000-000024000000}"/>
    <cellStyle name="Calc cel 3 3 2 9 2 2" xfId="8214" xr:uid="{00000000-0005-0000-0000-000024000000}"/>
    <cellStyle name="Calc cel 3 3 2 9 2 2 2" xfId="28503" xr:uid="{00000000-0005-0000-0000-000024000000}"/>
    <cellStyle name="Calc cel 3 3 2 9 2 2 3" xfId="23914" xr:uid="{00000000-0005-0000-0000-000024000000}"/>
    <cellStyle name="Calc cel 3 3 2 9 2 2 4" xfId="38608" xr:uid="{00000000-0005-0000-0000-000024000000}"/>
    <cellStyle name="Calc cel 3 3 2 9 2 3" xfId="19008" xr:uid="{00000000-0005-0000-0000-000024000000}"/>
    <cellStyle name="Calc cel 3 3 2 9 2 4" xfId="9765" xr:uid="{00000000-0005-0000-0000-000024000000}"/>
    <cellStyle name="Calc cel 3 3 2 9 2 5" xfId="33979" xr:uid="{00000000-0005-0000-0000-000024000000}"/>
    <cellStyle name="Calc cel 3 3 2 9 3" xfId="5636" xr:uid="{00000000-0005-0000-0000-000024000000}"/>
    <cellStyle name="Calc cel 3 3 2 9 3 2" xfId="25932" xr:uid="{00000000-0005-0000-0000-000024000000}"/>
    <cellStyle name="Calc cel 3 3 2 9 3 3" xfId="11814" xr:uid="{00000000-0005-0000-0000-000024000000}"/>
    <cellStyle name="Calc cel 3 3 2 9 3 4" xfId="31402" xr:uid="{00000000-0005-0000-0000-000024000000}"/>
    <cellStyle name="Calc cel 3 3 2 9 4" xfId="3989" xr:uid="{00000000-0005-0000-0000-000024000000}"/>
    <cellStyle name="Calc cel 3 3 2 9 4 2" xfId="17687" xr:uid="{00000000-0005-0000-0000-000024000000}"/>
    <cellStyle name="Calc cel 3 3 2 9 4 3" xfId="19774" xr:uid="{00000000-0005-0000-0000-000024000000}"/>
    <cellStyle name="Calc cel 3 3 2 9 4 4" xfId="35532" xr:uid="{00000000-0005-0000-0000-000024000000}"/>
    <cellStyle name="Calc cel 3 3 2 9 5" xfId="19198" xr:uid="{00000000-0005-0000-0000-000024000000}"/>
    <cellStyle name="Calc cel 3 3 2 9 6" xfId="13995" xr:uid="{00000000-0005-0000-0000-000024000000}"/>
    <cellStyle name="Calc cel 3 3 2 9 7" xfId="29813" xr:uid="{00000000-0005-0000-0000-000024000000}"/>
    <cellStyle name="Calc cel 3 3 3" xfId="358" xr:uid="{00000000-0005-0000-0000-000024000000}"/>
    <cellStyle name="Calc cel 3 3 3 10" xfId="11878" xr:uid="{00000000-0005-0000-0000-000024000000}"/>
    <cellStyle name="Calc cel 3 3 3 11" xfId="29612" xr:uid="{00000000-0005-0000-0000-000024000000}"/>
    <cellStyle name="Calc cel 3 3 3 2" xfId="1746" xr:uid="{00000000-0005-0000-0000-000024000000}"/>
    <cellStyle name="Calc cel 3 3 3 2 2" xfId="2985" xr:uid="{00000000-0005-0000-0000-000024000000}"/>
    <cellStyle name="Calc cel 3 3 3 2 2 2" xfId="9055" xr:uid="{00000000-0005-0000-0000-000024000000}"/>
    <cellStyle name="Calc cel 3 3 3 2 2 2 2" xfId="24710" xr:uid="{00000000-0005-0000-0000-000024000000}"/>
    <cellStyle name="Calc cel 3 3 3 2 2 2 2 2" xfId="29298" xr:uid="{00000000-0005-0000-0000-000024000000}"/>
    <cellStyle name="Calc cel 3 3 3 2 2 2 2 3" xfId="39403" xr:uid="{00000000-0005-0000-0000-000024000000}"/>
    <cellStyle name="Calc cel 3 3 3 2 2 2 3" xfId="22342" xr:uid="{00000000-0005-0000-0000-000024000000}"/>
    <cellStyle name="Calc cel 3 3 3 2 2 2 4" xfId="3583" xr:uid="{00000000-0005-0000-0000-000024000000}"/>
    <cellStyle name="Calc cel 3 3 3 2 2 2 5" xfId="34820" xr:uid="{00000000-0005-0000-0000-000024000000}"/>
    <cellStyle name="Calc cel 3 3 3 2 2 3" xfId="7643" xr:uid="{00000000-0005-0000-0000-000024000000}"/>
    <cellStyle name="Calc cel 3 3 3 2 2 3 2" xfId="27939" xr:uid="{00000000-0005-0000-0000-000024000000}"/>
    <cellStyle name="Calc cel 3 3 3 2 2 3 3" xfId="11616" xr:uid="{00000000-0005-0000-0000-000024000000}"/>
    <cellStyle name="Calc cel 3 3 3 2 2 3 4" xfId="33409" xr:uid="{00000000-0005-0000-0000-000024000000}"/>
    <cellStyle name="Calc cel 3 3 3 2 2 4" xfId="4834" xr:uid="{00000000-0005-0000-0000-000024000000}"/>
    <cellStyle name="Calc cel 3 3 3 2 2 4 2" xfId="25149" xr:uid="{00000000-0005-0000-0000-000024000000}"/>
    <cellStyle name="Calc cel 3 3 3 2 2 4 3" xfId="20562" xr:uid="{00000000-0005-0000-0000-000024000000}"/>
    <cellStyle name="Calc cel 3 3 3 2 2 4 4" xfId="36319" xr:uid="{00000000-0005-0000-0000-000024000000}"/>
    <cellStyle name="Calc cel 3 3 3 2 2 5" xfId="19354" xr:uid="{00000000-0005-0000-0000-000024000000}"/>
    <cellStyle name="Calc cel 3 3 3 2 2 6" xfId="3546" xr:uid="{00000000-0005-0000-0000-000024000000}"/>
    <cellStyle name="Calc cel 3 3 3 2 2 7" xfId="30654" xr:uid="{00000000-0005-0000-0000-000024000000}"/>
    <cellStyle name="Calc cel 3 3 3 2 3" xfId="8105" xr:uid="{00000000-0005-0000-0000-000024000000}"/>
    <cellStyle name="Calc cel 3 3 3 2 3 2" xfId="23807" xr:uid="{00000000-0005-0000-0000-000024000000}"/>
    <cellStyle name="Calc cel 3 3 3 2 3 2 2" xfId="28396" xr:uid="{00000000-0005-0000-0000-000024000000}"/>
    <cellStyle name="Calc cel 3 3 3 2 3 2 3" xfId="38501" xr:uid="{00000000-0005-0000-0000-000024000000}"/>
    <cellStyle name="Calc cel 3 3 3 2 3 3" xfId="19394" xr:uid="{00000000-0005-0000-0000-000024000000}"/>
    <cellStyle name="Calc cel 3 3 3 2 3 4" xfId="10713" xr:uid="{00000000-0005-0000-0000-000024000000}"/>
    <cellStyle name="Calc cel 3 3 3 2 3 5" xfId="33870" xr:uid="{00000000-0005-0000-0000-000024000000}"/>
    <cellStyle name="Calc cel 3 3 3 2 4" xfId="3880" xr:uid="{00000000-0005-0000-0000-000024000000}"/>
    <cellStyle name="Calc cel 3 3 3 2 4 2" xfId="16703" xr:uid="{00000000-0005-0000-0000-000024000000}"/>
    <cellStyle name="Calc cel 3 3 3 2 4 3" xfId="19669" xr:uid="{00000000-0005-0000-0000-000024000000}"/>
    <cellStyle name="Calc cel 3 3 3 2 4 4" xfId="35427" xr:uid="{00000000-0005-0000-0000-000024000000}"/>
    <cellStyle name="Calc cel 3 3 3 2 5" xfId="16801" xr:uid="{00000000-0005-0000-0000-000024000000}"/>
    <cellStyle name="Calc cel 3 3 3 2 6" xfId="11253" xr:uid="{00000000-0005-0000-0000-000024000000}"/>
    <cellStyle name="Calc cel 3 3 3 2 7" xfId="29704" xr:uid="{00000000-0005-0000-0000-000024000000}"/>
    <cellStyle name="Calc cel 3 3 3 3" xfId="1348" xr:uid="{00000000-0005-0000-0000-000024000000}"/>
    <cellStyle name="Calc cel 3 3 3 3 2" xfId="2589" xr:uid="{00000000-0005-0000-0000-000024000000}"/>
    <cellStyle name="Calc cel 3 3 3 3 2 2" xfId="7247" xr:uid="{00000000-0005-0000-0000-000024000000}"/>
    <cellStyle name="Calc cel 3 3 3 3 2 2 2" xfId="27543" xr:uid="{00000000-0005-0000-0000-000024000000}"/>
    <cellStyle name="Calc cel 3 3 3 3 2 2 3" xfId="22953" xr:uid="{00000000-0005-0000-0000-000024000000}"/>
    <cellStyle name="Calc cel 3 3 3 3 2 2 4" xfId="37733" xr:uid="{00000000-0005-0000-0000-000024000000}"/>
    <cellStyle name="Calc cel 3 3 3 3 2 3" xfId="17186" xr:uid="{00000000-0005-0000-0000-000024000000}"/>
    <cellStyle name="Calc cel 3 3 3 3 2 4" xfId="11765" xr:uid="{00000000-0005-0000-0000-000024000000}"/>
    <cellStyle name="Calc cel 3 3 3 3 2 5" xfId="33013" xr:uid="{00000000-0005-0000-0000-000024000000}"/>
    <cellStyle name="Calc cel 3 3 3 3 3" xfId="8667" xr:uid="{00000000-0005-0000-0000-000024000000}"/>
    <cellStyle name="Calc cel 3 3 3 3 3 2" xfId="24343" xr:uid="{00000000-0005-0000-0000-000024000000}"/>
    <cellStyle name="Calc cel 3 3 3 3 3 2 2" xfId="28932" xr:uid="{00000000-0005-0000-0000-000024000000}"/>
    <cellStyle name="Calc cel 3 3 3 3 3 2 3" xfId="39037" xr:uid="{00000000-0005-0000-0000-000024000000}"/>
    <cellStyle name="Calc cel 3 3 3 3 3 3" xfId="17242" xr:uid="{00000000-0005-0000-0000-000024000000}"/>
    <cellStyle name="Calc cel 3 3 3 3 3 4" xfId="12785" xr:uid="{00000000-0005-0000-0000-000024000000}"/>
    <cellStyle name="Calc cel 3 3 3 3 3 5" xfId="34432" xr:uid="{00000000-0005-0000-0000-000024000000}"/>
    <cellStyle name="Calc cel 3 3 3 3 4" xfId="6069" xr:uid="{00000000-0005-0000-0000-000024000000}"/>
    <cellStyle name="Calc cel 3 3 3 3 4 2" xfId="26365" xr:uid="{00000000-0005-0000-0000-000024000000}"/>
    <cellStyle name="Calc cel 3 3 3 3 4 3" xfId="11121" xr:uid="{00000000-0005-0000-0000-000024000000}"/>
    <cellStyle name="Calc cel 3 3 3 3 4 4" xfId="31835" xr:uid="{00000000-0005-0000-0000-000024000000}"/>
    <cellStyle name="Calc cel 3 3 3 3 5" xfId="4444" xr:uid="{00000000-0005-0000-0000-000024000000}"/>
    <cellStyle name="Calc cel 3 3 3 3 5 2" xfId="16388" xr:uid="{00000000-0005-0000-0000-000024000000}"/>
    <cellStyle name="Calc cel 3 3 3 3 5 3" xfId="20198" xr:uid="{00000000-0005-0000-0000-000024000000}"/>
    <cellStyle name="Calc cel 3 3 3 3 5 4" xfId="35956" xr:uid="{00000000-0005-0000-0000-000024000000}"/>
    <cellStyle name="Calc cel 3 3 3 3 6" xfId="17266" xr:uid="{00000000-0005-0000-0000-000024000000}"/>
    <cellStyle name="Calc cel 3 3 3 3 7" xfId="12749" xr:uid="{00000000-0005-0000-0000-000024000000}"/>
    <cellStyle name="Calc cel 3 3 3 3 8" xfId="30266" xr:uid="{00000000-0005-0000-0000-000024000000}"/>
    <cellStyle name="Calc cel 3 3 3 4" xfId="317" xr:uid="{00000000-0005-0000-0000-000024000000}"/>
    <cellStyle name="Calc cel 3 3 3 4 2" xfId="3301" xr:uid="{00000000-0005-0000-0000-000024000000}"/>
    <cellStyle name="Calc cel 3 3 3 4 2 2" xfId="8149" xr:uid="{00000000-0005-0000-0000-000024000000}"/>
    <cellStyle name="Calc cel 3 3 3 4 2 2 2" xfId="28438" xr:uid="{00000000-0005-0000-0000-000024000000}"/>
    <cellStyle name="Calc cel 3 3 3 4 2 2 3" xfId="23849" xr:uid="{00000000-0005-0000-0000-000024000000}"/>
    <cellStyle name="Calc cel 3 3 3 4 2 2 4" xfId="38543" xr:uid="{00000000-0005-0000-0000-000024000000}"/>
    <cellStyle name="Calc cel 3 3 3 4 2 3" xfId="17878" xr:uid="{00000000-0005-0000-0000-000024000000}"/>
    <cellStyle name="Calc cel 3 3 3 4 2 4" xfId="9497" xr:uid="{00000000-0005-0000-0000-000024000000}"/>
    <cellStyle name="Calc cel 3 3 3 4 2 5" xfId="33914" xr:uid="{00000000-0005-0000-0000-000024000000}"/>
    <cellStyle name="Calc cel 3 3 3 4 3" xfId="5187" xr:uid="{00000000-0005-0000-0000-000024000000}"/>
    <cellStyle name="Calc cel 3 3 3 4 3 2" xfId="25485" xr:uid="{00000000-0005-0000-0000-000024000000}"/>
    <cellStyle name="Calc cel 3 3 3 4 3 3" xfId="11761" xr:uid="{00000000-0005-0000-0000-000024000000}"/>
    <cellStyle name="Calc cel 3 3 3 4 3 4" xfId="30955" xr:uid="{00000000-0005-0000-0000-000024000000}"/>
    <cellStyle name="Calc cel 3 3 3 4 4" xfId="3924" xr:uid="{00000000-0005-0000-0000-000024000000}"/>
    <cellStyle name="Calc cel 3 3 3 4 4 2" xfId="21986" xr:uid="{00000000-0005-0000-0000-000024000000}"/>
    <cellStyle name="Calc cel 3 3 3 4 4 3" xfId="19710" xr:uid="{00000000-0005-0000-0000-000024000000}"/>
    <cellStyle name="Calc cel 3 3 3 4 4 4" xfId="35468" xr:uid="{00000000-0005-0000-0000-000024000000}"/>
    <cellStyle name="Calc cel 3 3 3 4 5" xfId="18475" xr:uid="{00000000-0005-0000-0000-000024000000}"/>
    <cellStyle name="Calc cel 3 3 3 4 6" xfId="14751" xr:uid="{00000000-0005-0000-0000-000024000000}"/>
    <cellStyle name="Calc cel 3 3 3 4 7" xfId="29748" xr:uid="{00000000-0005-0000-0000-000024000000}"/>
    <cellStyle name="Calc cel 3 3 3 5" xfId="2004" xr:uid="{00000000-0005-0000-0000-000024000000}"/>
    <cellStyle name="Calc cel 3 3 3 5 2" xfId="6662" xr:uid="{00000000-0005-0000-0000-000024000000}"/>
    <cellStyle name="Calc cel 3 3 3 5 2 2" xfId="26958" xr:uid="{00000000-0005-0000-0000-000024000000}"/>
    <cellStyle name="Calc cel 3 3 3 5 2 3" xfId="22368" xr:uid="{00000000-0005-0000-0000-000024000000}"/>
    <cellStyle name="Calc cel 3 3 3 5 2 4" xfId="37153" xr:uid="{00000000-0005-0000-0000-000024000000}"/>
    <cellStyle name="Calc cel 3 3 3 5 3" xfId="23037" xr:uid="{00000000-0005-0000-0000-000024000000}"/>
    <cellStyle name="Calc cel 3 3 3 5 4" xfId="14480" xr:uid="{00000000-0005-0000-0000-000024000000}"/>
    <cellStyle name="Calc cel 3 3 3 5 5" xfId="32428" xr:uid="{00000000-0005-0000-0000-000024000000}"/>
    <cellStyle name="Calc cel 3 3 3 6" xfId="8019" xr:uid="{00000000-0005-0000-0000-000024000000}"/>
    <cellStyle name="Calc cel 3 3 3 6 2" xfId="23721" xr:uid="{00000000-0005-0000-0000-000024000000}"/>
    <cellStyle name="Calc cel 3 3 3 6 2 2" xfId="28310" xr:uid="{00000000-0005-0000-0000-000024000000}"/>
    <cellStyle name="Calc cel 3 3 3 6 2 3" xfId="38445" xr:uid="{00000000-0005-0000-0000-000024000000}"/>
    <cellStyle name="Calc cel 3 3 3 6 3" xfId="22233" xr:uid="{00000000-0005-0000-0000-000024000000}"/>
    <cellStyle name="Calc cel 3 3 3 6 4" xfId="12256" xr:uid="{00000000-0005-0000-0000-000024000000}"/>
    <cellStyle name="Calc cel 3 3 3 6 5" xfId="33784" xr:uid="{00000000-0005-0000-0000-000024000000}"/>
    <cellStyle name="Calc cel 3 3 3 7" xfId="3785" xr:uid="{00000000-0005-0000-0000-000024000000}"/>
    <cellStyle name="Calc cel 3 3 3 7 2" xfId="17006" xr:uid="{00000000-0005-0000-0000-000024000000}"/>
    <cellStyle name="Calc cel 3 3 3 7 3" xfId="18231" xr:uid="{00000000-0005-0000-0000-000024000000}"/>
    <cellStyle name="Calc cel 3 3 3 7 4" xfId="35123" xr:uid="{00000000-0005-0000-0000-000024000000}"/>
    <cellStyle name="Calc cel 3 3 3 8" xfId="19576" xr:uid="{00000000-0005-0000-0000-000024000000}"/>
    <cellStyle name="Calc cel 3 3 3 8 2" xfId="21643" xr:uid="{00000000-0005-0000-0000-000024000000}"/>
    <cellStyle name="Calc cel 3 3 3 8 3" xfId="35335" xr:uid="{00000000-0005-0000-0000-000024000000}"/>
    <cellStyle name="Calc cel 3 3 3 9" xfId="22005" xr:uid="{00000000-0005-0000-0000-000024000000}"/>
    <cellStyle name="Calc cel 3 3 4" xfId="1786" xr:uid="{00000000-0005-0000-0000-000024000000}"/>
    <cellStyle name="Calc cel 3 3 4 2" xfId="3025" xr:uid="{00000000-0005-0000-0000-000024000000}"/>
    <cellStyle name="Calc cel 3 3 4 2 2" xfId="9095" xr:uid="{00000000-0005-0000-0000-000024000000}"/>
    <cellStyle name="Calc cel 3 3 4 2 2 2" xfId="24746" xr:uid="{00000000-0005-0000-0000-000024000000}"/>
    <cellStyle name="Calc cel 3 3 4 2 2 2 2" xfId="29333" xr:uid="{00000000-0005-0000-0000-000024000000}"/>
    <cellStyle name="Calc cel 3 3 4 2 2 2 3" xfId="39438" xr:uid="{00000000-0005-0000-0000-000024000000}"/>
    <cellStyle name="Calc cel 3 3 4 2 2 3" xfId="14958" xr:uid="{00000000-0005-0000-0000-000024000000}"/>
    <cellStyle name="Calc cel 3 3 4 2 2 4" xfId="9411" xr:uid="{00000000-0005-0000-0000-000024000000}"/>
    <cellStyle name="Calc cel 3 3 4 2 2 5" xfId="34860" xr:uid="{00000000-0005-0000-0000-000024000000}"/>
    <cellStyle name="Calc cel 3 3 4 2 3" xfId="7683" xr:uid="{00000000-0005-0000-0000-000024000000}"/>
    <cellStyle name="Calc cel 3 3 4 2 3 2" xfId="27979" xr:uid="{00000000-0005-0000-0000-000024000000}"/>
    <cellStyle name="Calc cel 3 3 4 2 3 3" xfId="13016" xr:uid="{00000000-0005-0000-0000-000024000000}"/>
    <cellStyle name="Calc cel 3 3 4 2 3 4" xfId="33449" xr:uid="{00000000-0005-0000-0000-000024000000}"/>
    <cellStyle name="Calc cel 3 3 4 2 4" xfId="4874" xr:uid="{00000000-0005-0000-0000-000024000000}"/>
    <cellStyle name="Calc cel 3 3 4 2 4 2" xfId="25184" xr:uid="{00000000-0005-0000-0000-000024000000}"/>
    <cellStyle name="Calc cel 3 3 4 2 4 3" xfId="20598" xr:uid="{00000000-0005-0000-0000-000024000000}"/>
    <cellStyle name="Calc cel 3 3 4 2 4 4" xfId="36354" xr:uid="{00000000-0005-0000-0000-000024000000}"/>
    <cellStyle name="Calc cel 3 3 4 2 5" xfId="15185" xr:uid="{00000000-0005-0000-0000-000024000000}"/>
    <cellStyle name="Calc cel 3 3 4 2 6" xfId="13491" xr:uid="{00000000-0005-0000-0000-000024000000}"/>
    <cellStyle name="Calc cel 3 3 4 2 7" xfId="30694" xr:uid="{00000000-0005-0000-0000-000024000000}"/>
    <cellStyle name="Calc cel 3 3 4 3" xfId="7946" xr:uid="{00000000-0005-0000-0000-000024000000}"/>
    <cellStyle name="Calc cel 3 3 4 3 2" xfId="23650" xr:uid="{00000000-0005-0000-0000-000024000000}"/>
    <cellStyle name="Calc cel 3 3 4 3 2 2" xfId="28239" xr:uid="{00000000-0005-0000-0000-000024000000}"/>
    <cellStyle name="Calc cel 3 3 4 3 2 3" xfId="38391" xr:uid="{00000000-0005-0000-0000-000024000000}"/>
    <cellStyle name="Calc cel 3 3 4 3 3" xfId="16581" xr:uid="{00000000-0005-0000-0000-000024000000}"/>
    <cellStyle name="Calc cel 3 3 4 3 4" xfId="10838" xr:uid="{00000000-0005-0000-0000-000024000000}"/>
    <cellStyle name="Calc cel 3 3 4 3 5" xfId="33711" xr:uid="{00000000-0005-0000-0000-000024000000}"/>
    <cellStyle name="Calc cel 3 3 4 4" xfId="6456" xr:uid="{00000000-0005-0000-0000-000024000000}"/>
    <cellStyle name="Calc cel 3 3 4 4 2" xfId="26752" xr:uid="{00000000-0005-0000-0000-000024000000}"/>
    <cellStyle name="Calc cel 3 3 4 4 3" xfId="12985" xr:uid="{00000000-0005-0000-0000-000024000000}"/>
    <cellStyle name="Calc cel 3 3 4 4 4" xfId="32222" xr:uid="{00000000-0005-0000-0000-000024000000}"/>
    <cellStyle name="Calc cel 3 3 4 5" xfId="3700" xr:uid="{00000000-0005-0000-0000-000024000000}"/>
    <cellStyle name="Calc cel 3 3 4 5 2" xfId="22011" xr:uid="{00000000-0005-0000-0000-000024000000}"/>
    <cellStyle name="Calc cel 3 3 4 5 3" xfId="19496" xr:uid="{00000000-0005-0000-0000-000024000000}"/>
    <cellStyle name="Calc cel 3 3 4 5 4" xfId="35255" xr:uid="{00000000-0005-0000-0000-000024000000}"/>
    <cellStyle name="Calc cel 3 3 4 6" xfId="15006" xr:uid="{00000000-0005-0000-0000-000024000000}"/>
    <cellStyle name="Calc cel 3 3 4 7" xfId="10494" xr:uid="{00000000-0005-0000-0000-000024000000}"/>
    <cellStyle name="Calc cel 3 3 4 8" xfId="14263" xr:uid="{00000000-0005-0000-0000-000024000000}"/>
    <cellStyle name="Calc cel 3 3 5" xfId="1373" xr:uid="{00000000-0005-0000-0000-000024000000}"/>
    <cellStyle name="Calc cel 3 3 5 2" xfId="2614" xr:uid="{00000000-0005-0000-0000-000024000000}"/>
    <cellStyle name="Calc cel 3 3 5 2 2" xfId="7272" xr:uid="{00000000-0005-0000-0000-000024000000}"/>
    <cellStyle name="Calc cel 3 3 5 2 2 2" xfId="27568" xr:uid="{00000000-0005-0000-0000-000024000000}"/>
    <cellStyle name="Calc cel 3 3 5 2 2 3" xfId="22978" xr:uid="{00000000-0005-0000-0000-000024000000}"/>
    <cellStyle name="Calc cel 3 3 5 2 2 4" xfId="37757" xr:uid="{00000000-0005-0000-0000-000024000000}"/>
    <cellStyle name="Calc cel 3 3 5 2 3" xfId="18963" xr:uid="{00000000-0005-0000-0000-000024000000}"/>
    <cellStyle name="Calc cel 3 3 5 2 4" xfId="9354" xr:uid="{00000000-0005-0000-0000-000024000000}"/>
    <cellStyle name="Calc cel 3 3 5 2 5" xfId="33038" xr:uid="{00000000-0005-0000-0000-000024000000}"/>
    <cellStyle name="Calc cel 3 3 5 3" xfId="7930" xr:uid="{00000000-0005-0000-0000-000024000000}"/>
    <cellStyle name="Calc cel 3 3 5 3 2" xfId="23635" xr:uid="{00000000-0005-0000-0000-000024000000}"/>
    <cellStyle name="Calc cel 3 3 5 3 2 2" xfId="28224" xr:uid="{00000000-0005-0000-0000-000024000000}"/>
    <cellStyle name="Calc cel 3 3 5 3 2 3" xfId="38376" xr:uid="{00000000-0005-0000-0000-000024000000}"/>
    <cellStyle name="Calc cel 3 3 5 3 3" xfId="19318" xr:uid="{00000000-0005-0000-0000-000024000000}"/>
    <cellStyle name="Calc cel 3 3 5 3 4" xfId="9917" xr:uid="{00000000-0005-0000-0000-000024000000}"/>
    <cellStyle name="Calc cel 3 3 5 3 5" xfId="33695" xr:uid="{00000000-0005-0000-0000-000024000000}"/>
    <cellStyle name="Calc cel 3 3 5 4" xfId="6092" xr:uid="{00000000-0005-0000-0000-000024000000}"/>
    <cellStyle name="Calc cel 3 3 5 4 2" xfId="26388" xr:uid="{00000000-0005-0000-0000-000024000000}"/>
    <cellStyle name="Calc cel 3 3 5 4 3" xfId="13344" xr:uid="{00000000-0005-0000-0000-000024000000}"/>
    <cellStyle name="Calc cel 3 3 5 4 4" xfId="31858" xr:uid="{00000000-0005-0000-0000-000024000000}"/>
    <cellStyle name="Calc cel 3 3 5 5" xfId="3684" xr:uid="{00000000-0005-0000-0000-000024000000}"/>
    <cellStyle name="Calc cel 3 3 5 5 2" xfId="17257" xr:uid="{00000000-0005-0000-0000-000024000000}"/>
    <cellStyle name="Calc cel 3 3 5 5 3" xfId="19481" xr:uid="{00000000-0005-0000-0000-000024000000}"/>
    <cellStyle name="Calc cel 3 3 5 5 4" xfId="35240" xr:uid="{00000000-0005-0000-0000-000024000000}"/>
    <cellStyle name="Calc cel 3 3 5 6" xfId="15694" xr:uid="{00000000-0005-0000-0000-000024000000}"/>
    <cellStyle name="Calc cel 3 3 5 7" xfId="3626" xr:uid="{00000000-0005-0000-0000-000024000000}"/>
    <cellStyle name="Calc cel 3 3 5 8" xfId="11322" xr:uid="{00000000-0005-0000-0000-000024000000}"/>
    <cellStyle name="Calc cel 3 3 6" xfId="1106" xr:uid="{00000000-0005-0000-0000-000024000000}"/>
    <cellStyle name="Calc cel 3 3 6 2" xfId="2349" xr:uid="{00000000-0005-0000-0000-000024000000}"/>
    <cellStyle name="Calc cel 3 3 6 2 2" xfId="7007" xr:uid="{00000000-0005-0000-0000-000024000000}"/>
    <cellStyle name="Calc cel 3 3 6 2 2 2" xfId="27303" xr:uid="{00000000-0005-0000-0000-000024000000}"/>
    <cellStyle name="Calc cel 3 3 6 2 2 3" xfId="22713" xr:uid="{00000000-0005-0000-0000-000024000000}"/>
    <cellStyle name="Calc cel 3 3 6 2 2 4" xfId="37498" xr:uid="{00000000-0005-0000-0000-000024000000}"/>
    <cellStyle name="Calc cel 3 3 6 2 3" xfId="21554" xr:uid="{00000000-0005-0000-0000-000024000000}"/>
    <cellStyle name="Calc cel 3 3 6 2 4" xfId="10255" xr:uid="{00000000-0005-0000-0000-000024000000}"/>
    <cellStyle name="Calc cel 3 3 6 2 5" xfId="32773" xr:uid="{00000000-0005-0000-0000-000024000000}"/>
    <cellStyle name="Calc cel 3 3 6 3" xfId="8432" xr:uid="{00000000-0005-0000-0000-000024000000}"/>
    <cellStyle name="Calc cel 3 3 6 3 2" xfId="24127" xr:uid="{00000000-0005-0000-0000-000024000000}"/>
    <cellStyle name="Calc cel 3 3 6 3 2 2" xfId="28716" xr:uid="{00000000-0005-0000-0000-000024000000}"/>
    <cellStyle name="Calc cel 3 3 6 3 2 3" xfId="38821" xr:uid="{00000000-0005-0000-0000-000024000000}"/>
    <cellStyle name="Calc cel 3 3 6 3 3" xfId="22157" xr:uid="{00000000-0005-0000-0000-000024000000}"/>
    <cellStyle name="Calc cel 3 3 6 3 4" xfId="9703" xr:uid="{00000000-0005-0000-0000-000024000000}"/>
    <cellStyle name="Calc cel 3 3 6 3 5" xfId="34197" xr:uid="{00000000-0005-0000-0000-000024000000}"/>
    <cellStyle name="Calc cel 3 3 6 4" xfId="5849" xr:uid="{00000000-0005-0000-0000-000024000000}"/>
    <cellStyle name="Calc cel 3 3 6 4 2" xfId="26145" xr:uid="{00000000-0005-0000-0000-000024000000}"/>
    <cellStyle name="Calc cel 3 3 6 4 3" xfId="12088" xr:uid="{00000000-0005-0000-0000-000024000000}"/>
    <cellStyle name="Calc cel 3 3 6 4 4" xfId="31615" xr:uid="{00000000-0005-0000-0000-000024000000}"/>
    <cellStyle name="Calc cel 3 3 6 5" xfId="4207" xr:uid="{00000000-0005-0000-0000-000024000000}"/>
    <cellStyle name="Calc cel 3 3 6 5 2" xfId="21759" xr:uid="{00000000-0005-0000-0000-000024000000}"/>
    <cellStyle name="Calc cel 3 3 6 5 3" xfId="19982" xr:uid="{00000000-0005-0000-0000-000024000000}"/>
    <cellStyle name="Calc cel 3 3 6 5 4" xfId="35740" xr:uid="{00000000-0005-0000-0000-000024000000}"/>
    <cellStyle name="Calc cel 3 3 6 6" xfId="14828" xr:uid="{00000000-0005-0000-0000-000024000000}"/>
    <cellStyle name="Calc cel 3 3 6 7" xfId="14506" xr:uid="{00000000-0005-0000-0000-000024000000}"/>
    <cellStyle name="Calc cel 3 3 6 8" xfId="30031" xr:uid="{00000000-0005-0000-0000-000024000000}"/>
    <cellStyle name="Calc cel 3 3 7" xfId="794" xr:uid="{00000000-0005-0000-0000-000024000000}"/>
    <cellStyle name="Calc cel 3 3 7 2" xfId="5546" xr:uid="{00000000-0005-0000-0000-000024000000}"/>
    <cellStyle name="Calc cel 3 3 7 2 2" xfId="25842" xr:uid="{00000000-0005-0000-0000-000024000000}"/>
    <cellStyle name="Calc cel 3 3 7 2 3" xfId="21257" xr:uid="{00000000-0005-0000-0000-000024000000}"/>
    <cellStyle name="Calc cel 3 3 7 2 4" xfId="36892" xr:uid="{00000000-0005-0000-0000-000024000000}"/>
    <cellStyle name="Calc cel 3 3 7 3" xfId="16585" xr:uid="{00000000-0005-0000-0000-000024000000}"/>
    <cellStyle name="Calc cel 3 3 7 4" xfId="9619" xr:uid="{00000000-0005-0000-0000-000024000000}"/>
    <cellStyle name="Calc cel 3 3 7 5" xfId="31312" xr:uid="{00000000-0005-0000-0000-000024000000}"/>
    <cellStyle name="Calc cel 3 3 8" xfId="2042" xr:uid="{00000000-0005-0000-0000-000024000000}"/>
    <cellStyle name="Calc cel 3 3 8 2" xfId="6700" xr:uid="{00000000-0005-0000-0000-000024000000}"/>
    <cellStyle name="Calc cel 3 3 8 2 2" xfId="26996" xr:uid="{00000000-0005-0000-0000-000024000000}"/>
    <cellStyle name="Calc cel 3 3 8 2 3" xfId="22406" xr:uid="{00000000-0005-0000-0000-000024000000}"/>
    <cellStyle name="Calc cel 3 3 8 2 4" xfId="37191" xr:uid="{00000000-0005-0000-0000-000024000000}"/>
    <cellStyle name="Calc cel 3 3 8 3" xfId="22022" xr:uid="{00000000-0005-0000-0000-000024000000}"/>
    <cellStyle name="Calc cel 3 3 8 4" xfId="14694" xr:uid="{00000000-0005-0000-0000-000024000000}"/>
    <cellStyle name="Calc cel 3 3 8 5" xfId="32466" xr:uid="{00000000-0005-0000-0000-000024000000}"/>
    <cellStyle name="Calc cel 3 3 9" xfId="888" xr:uid="{00000000-0005-0000-0000-000024000000}"/>
    <cellStyle name="Calc cel 3 3 9 2" xfId="20840" xr:uid="{00000000-0005-0000-0000-000024000000}"/>
    <cellStyle name="Calc cel 3 3 9 2 2" xfId="25426" xr:uid="{00000000-0005-0000-0000-000024000000}"/>
    <cellStyle name="Calc cel 3 3 9 2 3" xfId="36596" xr:uid="{00000000-0005-0000-0000-000024000000}"/>
    <cellStyle name="Calc cel 3 3 9 3" xfId="15069" xr:uid="{00000000-0005-0000-0000-000024000000}"/>
    <cellStyle name="Calc cel 3 3 9 3 2" xfId="35082" xr:uid="{00000000-0005-0000-0000-000024000000}"/>
    <cellStyle name="Calc cel 3 3 9 4" xfId="14871" xr:uid="{00000000-0005-0000-0000-000024000000}"/>
    <cellStyle name="Calc cel 3 4" xfId="468" xr:uid="{00000000-0005-0000-0000-000007000000}"/>
    <cellStyle name="Calc cel 3 4 2" xfId="20958" xr:uid="{00000000-0005-0000-0000-000007000000}"/>
    <cellStyle name="Calc cel 3 4 2 2" xfId="36685" xr:uid="{00000000-0005-0000-0000-000007000000}"/>
    <cellStyle name="Calc cel 3 4 3" xfId="25543" xr:uid="{00000000-0005-0000-0000-000007000000}"/>
    <cellStyle name="Calc cel 3 5" xfId="5093" xr:uid="{00000000-0005-0000-0000-000007000000}"/>
    <cellStyle name="Calc cel 3 5 2" xfId="20807" xr:uid="{00000000-0005-0000-0000-000007000000}"/>
    <cellStyle name="Calc cel 3 5 2 2" xfId="36563" xr:uid="{00000000-0005-0000-0000-000007000000}"/>
    <cellStyle name="Calc cel 3 5 3" xfId="25393" xr:uid="{00000000-0005-0000-0000-000007000000}"/>
    <cellStyle name="Calc cel 3 6" xfId="19407" xr:uid="{00000000-0005-0000-0000-000007000000}"/>
    <cellStyle name="Calc cel 3 6 2" xfId="16408" xr:uid="{00000000-0005-0000-0000-000007000000}"/>
    <cellStyle name="Calc cel 3 6 3" xfId="35169" xr:uid="{00000000-0005-0000-0000-000007000000}"/>
    <cellStyle name="Calc cel 4" xfId="250" xr:uid="{00000000-0005-0000-0000-000026000000}"/>
    <cellStyle name="Calc cel 4 10" xfId="391" xr:uid="{00000000-0005-0000-0000-000026000000}"/>
    <cellStyle name="Calc cel 4 10 2" xfId="5227" xr:uid="{00000000-0005-0000-0000-000026000000}"/>
    <cellStyle name="Calc cel 4 10 2 2" xfId="25525" xr:uid="{00000000-0005-0000-0000-000026000000}"/>
    <cellStyle name="Calc cel 4 10 2 3" xfId="20940" xr:uid="{00000000-0005-0000-0000-000026000000}"/>
    <cellStyle name="Calc cel 4 10 2 4" xfId="36667" xr:uid="{00000000-0005-0000-0000-000026000000}"/>
    <cellStyle name="Calc cel 4 10 3" xfId="17037" xr:uid="{00000000-0005-0000-0000-000026000000}"/>
    <cellStyle name="Calc cel 4 10 4" xfId="10486" xr:uid="{00000000-0005-0000-0000-000026000000}"/>
    <cellStyle name="Calc cel 4 10 5" xfId="30994" xr:uid="{00000000-0005-0000-0000-000026000000}"/>
    <cellStyle name="Calc cel 4 11" xfId="5149" xr:uid="{00000000-0005-0000-0000-000026000000}"/>
    <cellStyle name="Calc cel 4 11 2" xfId="20862" xr:uid="{00000000-0005-0000-0000-000026000000}"/>
    <cellStyle name="Calc cel 4 11 2 2" xfId="25447" xr:uid="{00000000-0005-0000-0000-000026000000}"/>
    <cellStyle name="Calc cel 4 11 2 3" xfId="36617" xr:uid="{00000000-0005-0000-0000-000026000000}"/>
    <cellStyle name="Calc cel 4 11 3" xfId="17790" xr:uid="{00000000-0005-0000-0000-000026000000}"/>
    <cellStyle name="Calc cel 4 11 4" xfId="9733" xr:uid="{00000000-0005-0000-0000-000026000000}"/>
    <cellStyle name="Calc cel 4 11 5" xfId="30919" xr:uid="{00000000-0005-0000-0000-000026000000}"/>
    <cellStyle name="Calc cel 4 12" xfId="3636" xr:uid="{00000000-0005-0000-0000-000026000000}"/>
    <cellStyle name="Calc cel 4 12 2" xfId="17923" xr:uid="{00000000-0005-0000-0000-000026000000}"/>
    <cellStyle name="Calc cel 4 12 3" xfId="19438" xr:uid="{00000000-0005-0000-0000-000026000000}"/>
    <cellStyle name="Calc cel 4 12 4" xfId="35198" xr:uid="{00000000-0005-0000-0000-000026000000}"/>
    <cellStyle name="Calc cel 4 13" xfId="15263" xr:uid="{00000000-0005-0000-0000-000026000000}"/>
    <cellStyle name="Calc cel 4 14" xfId="3575" xr:uid="{00000000-0005-0000-0000-000026000000}"/>
    <cellStyle name="Calc cel 4 15" xfId="14026" xr:uid="{00000000-0005-0000-0000-000026000000}"/>
    <cellStyle name="Calc cel 4 2" xfId="402" xr:uid="{00000000-0005-0000-0000-000026000000}"/>
    <cellStyle name="Calc cel 4 2 10" xfId="5238" xr:uid="{00000000-0005-0000-0000-000026000000}"/>
    <cellStyle name="Calc cel 4 2 10 2" xfId="20951" xr:uid="{00000000-0005-0000-0000-000026000000}"/>
    <cellStyle name="Calc cel 4 2 10 2 2" xfId="25536" xr:uid="{00000000-0005-0000-0000-000026000000}"/>
    <cellStyle name="Calc cel 4 2 10 2 3" xfId="36678" xr:uid="{00000000-0005-0000-0000-000026000000}"/>
    <cellStyle name="Calc cel 4 2 10 3" xfId="16457" xr:uid="{00000000-0005-0000-0000-000026000000}"/>
    <cellStyle name="Calc cel 4 2 10 4" xfId="11454" xr:uid="{00000000-0005-0000-0000-000026000000}"/>
    <cellStyle name="Calc cel 4 2 10 5" xfId="31005" xr:uid="{00000000-0005-0000-0000-000026000000}"/>
    <cellStyle name="Calc cel 4 2 11" xfId="8008" xr:uid="{00000000-0005-0000-0000-000026000000}"/>
    <cellStyle name="Calc cel 4 2 11 2" xfId="28300" xr:uid="{00000000-0005-0000-0000-000026000000}"/>
    <cellStyle name="Calc cel 4 2 11 3" xfId="11674" xr:uid="{00000000-0005-0000-0000-000026000000}"/>
    <cellStyle name="Calc cel 4 2 11 4" xfId="33773" xr:uid="{00000000-0005-0000-0000-000026000000}"/>
    <cellStyle name="Calc cel 4 2 12" xfId="3768" xr:uid="{00000000-0005-0000-0000-000026000000}"/>
    <cellStyle name="Calc cel 4 2 12 2" xfId="15991" xr:uid="{00000000-0005-0000-0000-000026000000}"/>
    <cellStyle name="Calc cel 4 2 12 3" xfId="19561" xr:uid="{00000000-0005-0000-0000-000026000000}"/>
    <cellStyle name="Calc cel 4 2 12 4" xfId="35320" xr:uid="{00000000-0005-0000-0000-000026000000}"/>
    <cellStyle name="Calc cel 4 2 13" xfId="15400" xr:uid="{00000000-0005-0000-0000-000026000000}"/>
    <cellStyle name="Calc cel 4 2 14" xfId="11101" xr:uid="{00000000-0005-0000-0000-000026000000}"/>
    <cellStyle name="Calc cel 4 2 15" xfId="29595" xr:uid="{00000000-0005-0000-0000-000026000000}"/>
    <cellStyle name="Calc cel 4 2 2" xfId="460" xr:uid="{00000000-0005-0000-0000-000026000000}"/>
    <cellStyle name="Calc cel 4 2 2 10" xfId="18586" xr:uid="{00000000-0005-0000-0000-000026000000}"/>
    <cellStyle name="Calc cel 4 2 2 11" xfId="9796" xr:uid="{00000000-0005-0000-0000-000026000000}"/>
    <cellStyle name="Calc cel 4 2 2 12" xfId="29687" xr:uid="{00000000-0005-0000-0000-000026000000}"/>
    <cellStyle name="Calc cel 4 2 2 2" xfId="560" xr:uid="{00000000-0005-0000-0000-000026000000}"/>
    <cellStyle name="Calc cel 4 2 2 2 10" xfId="30397" xr:uid="{00000000-0005-0000-0000-000026000000}"/>
    <cellStyle name="Calc cel 4 2 2 2 2" xfId="1805" xr:uid="{00000000-0005-0000-0000-000026000000}"/>
    <cellStyle name="Calc cel 4 2 2 2 2 2" xfId="3044" xr:uid="{00000000-0005-0000-0000-000026000000}"/>
    <cellStyle name="Calc cel 4 2 2 2 2 2 2" xfId="7702" xr:uid="{00000000-0005-0000-0000-000026000000}"/>
    <cellStyle name="Calc cel 4 2 2 2 2 2 2 2" xfId="27998" xr:uid="{00000000-0005-0000-0000-000026000000}"/>
    <cellStyle name="Calc cel 4 2 2 2 2 2 2 3" xfId="23408" xr:uid="{00000000-0005-0000-0000-000026000000}"/>
    <cellStyle name="Calc cel 4 2 2 2 2 2 2 4" xfId="38151" xr:uid="{00000000-0005-0000-0000-000026000000}"/>
    <cellStyle name="Calc cel 4 2 2 2 2 2 3" xfId="17270" xr:uid="{00000000-0005-0000-0000-000026000000}"/>
    <cellStyle name="Calc cel 4 2 2 2 2 2 4" xfId="9882" xr:uid="{00000000-0005-0000-0000-000026000000}"/>
    <cellStyle name="Calc cel 4 2 2 2 2 2 5" xfId="33468" xr:uid="{00000000-0005-0000-0000-000026000000}"/>
    <cellStyle name="Calc cel 4 2 2 2 2 3" xfId="9114" xr:uid="{00000000-0005-0000-0000-000026000000}"/>
    <cellStyle name="Calc cel 4 2 2 2 2 3 2" xfId="24765" xr:uid="{00000000-0005-0000-0000-000026000000}"/>
    <cellStyle name="Calc cel 4 2 2 2 2 3 2 2" xfId="29352" xr:uid="{00000000-0005-0000-0000-000026000000}"/>
    <cellStyle name="Calc cel 4 2 2 2 2 3 2 3" xfId="39457" xr:uid="{00000000-0005-0000-0000-000026000000}"/>
    <cellStyle name="Calc cel 4 2 2 2 2 3 3" xfId="17213" xr:uid="{00000000-0005-0000-0000-000026000000}"/>
    <cellStyle name="Calc cel 4 2 2 2 2 3 4" xfId="11961" xr:uid="{00000000-0005-0000-0000-000026000000}"/>
    <cellStyle name="Calc cel 4 2 2 2 2 3 5" xfId="34879" xr:uid="{00000000-0005-0000-0000-000026000000}"/>
    <cellStyle name="Calc cel 4 2 2 2 2 4" xfId="6473" xr:uid="{00000000-0005-0000-0000-000026000000}"/>
    <cellStyle name="Calc cel 4 2 2 2 2 4 2" xfId="26769" xr:uid="{00000000-0005-0000-0000-000026000000}"/>
    <cellStyle name="Calc cel 4 2 2 2 2 4 3" xfId="14288" xr:uid="{00000000-0005-0000-0000-000026000000}"/>
    <cellStyle name="Calc cel 4 2 2 2 2 4 4" xfId="32239" xr:uid="{00000000-0005-0000-0000-000026000000}"/>
    <cellStyle name="Calc cel 4 2 2 2 2 5" xfId="4893" xr:uid="{00000000-0005-0000-0000-000026000000}"/>
    <cellStyle name="Calc cel 4 2 2 2 2 5 2" xfId="25203" xr:uid="{00000000-0005-0000-0000-000026000000}"/>
    <cellStyle name="Calc cel 4 2 2 2 2 5 3" xfId="20617" xr:uid="{00000000-0005-0000-0000-000026000000}"/>
    <cellStyle name="Calc cel 4 2 2 2 2 5 4" xfId="36373" xr:uid="{00000000-0005-0000-0000-000026000000}"/>
    <cellStyle name="Calc cel 4 2 2 2 2 6" xfId="19251" xr:uid="{00000000-0005-0000-0000-000026000000}"/>
    <cellStyle name="Calc cel 4 2 2 2 2 7" xfId="11497" xr:uid="{00000000-0005-0000-0000-000026000000}"/>
    <cellStyle name="Calc cel 4 2 2 2 2 8" xfId="30713" xr:uid="{00000000-0005-0000-0000-000026000000}"/>
    <cellStyle name="Calc cel 4 2 2 2 3" xfId="1486" xr:uid="{00000000-0005-0000-0000-000026000000}"/>
    <cellStyle name="Calc cel 4 2 2 2 3 2" xfId="6184" xr:uid="{00000000-0005-0000-0000-000026000000}"/>
    <cellStyle name="Calc cel 4 2 2 2 3 2 2" xfId="26480" xr:uid="{00000000-0005-0000-0000-000026000000}"/>
    <cellStyle name="Calc cel 4 2 2 2 3 2 3" xfId="21892" xr:uid="{00000000-0005-0000-0000-000026000000}"/>
    <cellStyle name="Calc cel 4 2 2 2 3 2 4" xfId="37111" xr:uid="{00000000-0005-0000-0000-000026000000}"/>
    <cellStyle name="Calc cel 4 2 2 2 3 3" xfId="18834" xr:uid="{00000000-0005-0000-0000-000026000000}"/>
    <cellStyle name="Calc cel 4 2 2 2 3 4" xfId="12737" xr:uid="{00000000-0005-0000-0000-000026000000}"/>
    <cellStyle name="Calc cel 4 2 2 2 3 5" xfId="31950" xr:uid="{00000000-0005-0000-0000-000026000000}"/>
    <cellStyle name="Calc cel 4 2 2 2 4" xfId="2726" xr:uid="{00000000-0005-0000-0000-000026000000}"/>
    <cellStyle name="Calc cel 4 2 2 2 4 2" xfId="7384" xr:uid="{00000000-0005-0000-0000-000026000000}"/>
    <cellStyle name="Calc cel 4 2 2 2 4 2 2" xfId="27680" xr:uid="{00000000-0005-0000-0000-000026000000}"/>
    <cellStyle name="Calc cel 4 2 2 2 4 2 3" xfId="23090" xr:uid="{00000000-0005-0000-0000-000026000000}"/>
    <cellStyle name="Calc cel 4 2 2 2 4 2 4" xfId="37856" xr:uid="{00000000-0005-0000-0000-000026000000}"/>
    <cellStyle name="Calc cel 4 2 2 2 4 3" xfId="22303" xr:uid="{00000000-0005-0000-0000-000026000000}"/>
    <cellStyle name="Calc cel 4 2 2 2 4 4" xfId="11069" xr:uid="{00000000-0005-0000-0000-000026000000}"/>
    <cellStyle name="Calc cel 4 2 2 2 4 5" xfId="33150" xr:uid="{00000000-0005-0000-0000-000026000000}"/>
    <cellStyle name="Calc cel 4 2 2 2 5" xfId="8798" xr:uid="{00000000-0005-0000-0000-000026000000}"/>
    <cellStyle name="Calc cel 4 2 2 2 5 2" xfId="24466" xr:uid="{00000000-0005-0000-0000-000026000000}"/>
    <cellStyle name="Calc cel 4 2 2 2 5 2 2" xfId="29054" xr:uid="{00000000-0005-0000-0000-000026000000}"/>
    <cellStyle name="Calc cel 4 2 2 2 5 2 3" xfId="39159" xr:uid="{00000000-0005-0000-0000-000026000000}"/>
    <cellStyle name="Calc cel 4 2 2 2 5 3" xfId="18867" xr:uid="{00000000-0005-0000-0000-000026000000}"/>
    <cellStyle name="Calc cel 4 2 2 2 5 4" xfId="10809" xr:uid="{00000000-0005-0000-0000-000026000000}"/>
    <cellStyle name="Calc cel 4 2 2 2 5 5" xfId="34563" xr:uid="{00000000-0005-0000-0000-000026000000}"/>
    <cellStyle name="Calc cel 4 2 2 2 6" xfId="5347" xr:uid="{00000000-0005-0000-0000-000026000000}"/>
    <cellStyle name="Calc cel 4 2 2 2 6 2" xfId="21058" xr:uid="{00000000-0005-0000-0000-000026000000}"/>
    <cellStyle name="Calc cel 4 2 2 2 6 2 2" xfId="25643" xr:uid="{00000000-0005-0000-0000-000026000000}"/>
    <cellStyle name="Calc cel 4 2 2 2 6 2 3" xfId="36737" xr:uid="{00000000-0005-0000-0000-000026000000}"/>
    <cellStyle name="Calc cel 4 2 2 2 6 3" xfId="17264" xr:uid="{00000000-0005-0000-0000-000026000000}"/>
    <cellStyle name="Calc cel 4 2 2 2 6 4" xfId="13295" xr:uid="{00000000-0005-0000-0000-000026000000}"/>
    <cellStyle name="Calc cel 4 2 2 2 6 5" xfId="31113" xr:uid="{00000000-0005-0000-0000-000026000000}"/>
    <cellStyle name="Calc cel 4 2 2 2 7" xfId="4576" xr:uid="{00000000-0005-0000-0000-000026000000}"/>
    <cellStyle name="Calc cel 4 2 2 2 7 2" xfId="16567" xr:uid="{00000000-0005-0000-0000-000026000000}"/>
    <cellStyle name="Calc cel 4 2 2 2 7 3" xfId="20319" xr:uid="{00000000-0005-0000-0000-000026000000}"/>
    <cellStyle name="Calc cel 4 2 2 2 7 4" xfId="36077" xr:uid="{00000000-0005-0000-0000-000026000000}"/>
    <cellStyle name="Calc cel 4 2 2 2 8" xfId="18303" xr:uid="{00000000-0005-0000-0000-000026000000}"/>
    <cellStyle name="Calc cel 4 2 2 2 9" xfId="10493" xr:uid="{00000000-0005-0000-0000-000026000000}"/>
    <cellStyle name="Calc cel 4 2 2 3" xfId="1403" xr:uid="{00000000-0005-0000-0000-000026000000}"/>
    <cellStyle name="Calc cel 4 2 2 3 2" xfId="2643" xr:uid="{00000000-0005-0000-0000-000026000000}"/>
    <cellStyle name="Calc cel 4 2 2 3 2 2" xfId="7301" xr:uid="{00000000-0005-0000-0000-000026000000}"/>
    <cellStyle name="Calc cel 4 2 2 3 2 2 2" xfId="27597" xr:uid="{00000000-0005-0000-0000-000026000000}"/>
    <cellStyle name="Calc cel 4 2 2 3 2 2 3" xfId="23007" xr:uid="{00000000-0005-0000-0000-000026000000}"/>
    <cellStyle name="Calc cel 4 2 2 3 2 2 4" xfId="37783" xr:uid="{00000000-0005-0000-0000-000026000000}"/>
    <cellStyle name="Calc cel 4 2 2 3 2 3" xfId="21683" xr:uid="{00000000-0005-0000-0000-000026000000}"/>
    <cellStyle name="Calc cel 4 2 2 3 2 4" xfId="11443" xr:uid="{00000000-0005-0000-0000-000026000000}"/>
    <cellStyle name="Calc cel 4 2 2 3 2 5" xfId="33067" xr:uid="{00000000-0005-0000-0000-000026000000}"/>
    <cellStyle name="Calc cel 4 2 2 3 3" xfId="8717" xr:uid="{00000000-0005-0000-0000-000026000000}"/>
    <cellStyle name="Calc cel 4 2 2 3 3 2" xfId="24390" xr:uid="{00000000-0005-0000-0000-000026000000}"/>
    <cellStyle name="Calc cel 4 2 2 3 3 2 2" xfId="28979" xr:uid="{00000000-0005-0000-0000-000026000000}"/>
    <cellStyle name="Calc cel 4 2 2 3 3 2 3" xfId="39084" xr:uid="{00000000-0005-0000-0000-000026000000}"/>
    <cellStyle name="Calc cel 4 2 2 3 3 3" xfId="21931" xr:uid="{00000000-0005-0000-0000-000026000000}"/>
    <cellStyle name="Calc cel 4 2 2 3 3 4" xfId="10000" xr:uid="{00000000-0005-0000-0000-000026000000}"/>
    <cellStyle name="Calc cel 4 2 2 3 3 5" xfId="34482" xr:uid="{00000000-0005-0000-0000-000026000000}"/>
    <cellStyle name="Calc cel 4 2 2 3 4" xfId="6116" xr:uid="{00000000-0005-0000-0000-000026000000}"/>
    <cellStyle name="Calc cel 4 2 2 3 4 2" xfId="26412" xr:uid="{00000000-0005-0000-0000-000026000000}"/>
    <cellStyle name="Calc cel 4 2 2 3 4 3" xfId="9669" xr:uid="{00000000-0005-0000-0000-000026000000}"/>
    <cellStyle name="Calc cel 4 2 2 3 4 4" xfId="31882" xr:uid="{00000000-0005-0000-0000-000026000000}"/>
    <cellStyle name="Calc cel 4 2 2 3 5" xfId="4495" xr:uid="{00000000-0005-0000-0000-000026000000}"/>
    <cellStyle name="Calc cel 4 2 2 3 5 2" xfId="17133" xr:uid="{00000000-0005-0000-0000-000026000000}"/>
    <cellStyle name="Calc cel 4 2 2 3 5 3" xfId="20244" xr:uid="{00000000-0005-0000-0000-000026000000}"/>
    <cellStyle name="Calc cel 4 2 2 3 5 4" xfId="36002" xr:uid="{00000000-0005-0000-0000-000026000000}"/>
    <cellStyle name="Calc cel 4 2 2 3 6" xfId="18949" xr:uid="{00000000-0005-0000-0000-000026000000}"/>
    <cellStyle name="Calc cel 4 2 2 3 7" xfId="14300" xr:uid="{00000000-0005-0000-0000-000026000000}"/>
    <cellStyle name="Calc cel 4 2 2 3 8" xfId="30316" xr:uid="{00000000-0005-0000-0000-000026000000}"/>
    <cellStyle name="Calc cel 4 2 2 4" xfId="1566" xr:uid="{00000000-0005-0000-0000-000026000000}"/>
    <cellStyle name="Calc cel 4 2 2 4 2" xfId="2806" xr:uid="{00000000-0005-0000-0000-000026000000}"/>
    <cellStyle name="Calc cel 4 2 2 4 2 2" xfId="7464" xr:uid="{00000000-0005-0000-0000-000026000000}"/>
    <cellStyle name="Calc cel 4 2 2 4 2 2 2" xfId="27760" xr:uid="{00000000-0005-0000-0000-000026000000}"/>
    <cellStyle name="Calc cel 4 2 2 4 2 2 3" xfId="23170" xr:uid="{00000000-0005-0000-0000-000026000000}"/>
    <cellStyle name="Calc cel 4 2 2 4 2 2 4" xfId="37936" xr:uid="{00000000-0005-0000-0000-000026000000}"/>
    <cellStyle name="Calc cel 4 2 2 4 2 3" xfId="19014" xr:uid="{00000000-0005-0000-0000-000026000000}"/>
    <cellStyle name="Calc cel 4 2 2 4 2 4" xfId="13823" xr:uid="{00000000-0005-0000-0000-000026000000}"/>
    <cellStyle name="Calc cel 4 2 2 4 2 5" xfId="33230" xr:uid="{00000000-0005-0000-0000-000026000000}"/>
    <cellStyle name="Calc cel 4 2 2 4 3" xfId="8877" xr:uid="{00000000-0005-0000-0000-000026000000}"/>
    <cellStyle name="Calc cel 4 2 2 4 3 2" xfId="24542" xr:uid="{00000000-0005-0000-0000-000026000000}"/>
    <cellStyle name="Calc cel 4 2 2 4 3 2 2" xfId="29130" xr:uid="{00000000-0005-0000-0000-000026000000}"/>
    <cellStyle name="Calc cel 4 2 2 4 3 2 3" xfId="39235" xr:uid="{00000000-0005-0000-0000-000026000000}"/>
    <cellStyle name="Calc cel 4 2 2 4 3 3" xfId="16460" xr:uid="{00000000-0005-0000-0000-000026000000}"/>
    <cellStyle name="Calc cel 4 2 2 4 3 4" xfId="12876" xr:uid="{00000000-0005-0000-0000-000026000000}"/>
    <cellStyle name="Calc cel 4 2 2 4 3 5" xfId="34642" xr:uid="{00000000-0005-0000-0000-000026000000}"/>
    <cellStyle name="Calc cel 4 2 2 4 4" xfId="6262" xr:uid="{00000000-0005-0000-0000-000026000000}"/>
    <cellStyle name="Calc cel 4 2 2 4 4 2" xfId="26558" xr:uid="{00000000-0005-0000-0000-000026000000}"/>
    <cellStyle name="Calc cel 4 2 2 4 4 3" xfId="9515" xr:uid="{00000000-0005-0000-0000-000026000000}"/>
    <cellStyle name="Calc cel 4 2 2 4 4 4" xfId="32028" xr:uid="{00000000-0005-0000-0000-000026000000}"/>
    <cellStyle name="Calc cel 4 2 2 4 5" xfId="4655" xr:uid="{00000000-0005-0000-0000-000026000000}"/>
    <cellStyle name="Calc cel 4 2 2 4 5 2" xfId="24981" xr:uid="{00000000-0005-0000-0000-000026000000}"/>
    <cellStyle name="Calc cel 4 2 2 4 5 3" xfId="20393" xr:uid="{00000000-0005-0000-0000-000026000000}"/>
    <cellStyle name="Calc cel 4 2 2 4 5 4" xfId="36151" xr:uid="{00000000-0005-0000-0000-000026000000}"/>
    <cellStyle name="Calc cel 4 2 2 4 6" xfId="15743" xr:uid="{00000000-0005-0000-0000-000026000000}"/>
    <cellStyle name="Calc cel 4 2 2 4 7" xfId="10963" xr:uid="{00000000-0005-0000-0000-000026000000}"/>
    <cellStyle name="Calc cel 4 2 2 4 8" xfId="30476" xr:uid="{00000000-0005-0000-0000-000026000000}"/>
    <cellStyle name="Calc cel 4 2 2 5" xfId="1225" xr:uid="{00000000-0005-0000-0000-000026000000}"/>
    <cellStyle name="Calc cel 4 2 2 5 2" xfId="2466" xr:uid="{00000000-0005-0000-0000-000026000000}"/>
    <cellStyle name="Calc cel 4 2 2 5 2 2" xfId="7124" xr:uid="{00000000-0005-0000-0000-000026000000}"/>
    <cellStyle name="Calc cel 4 2 2 5 2 2 2" xfId="27420" xr:uid="{00000000-0005-0000-0000-000026000000}"/>
    <cellStyle name="Calc cel 4 2 2 5 2 2 3" xfId="22830" xr:uid="{00000000-0005-0000-0000-000026000000}"/>
    <cellStyle name="Calc cel 4 2 2 5 2 2 4" xfId="37612" xr:uid="{00000000-0005-0000-0000-000026000000}"/>
    <cellStyle name="Calc cel 4 2 2 5 2 3" xfId="22278" xr:uid="{00000000-0005-0000-0000-000026000000}"/>
    <cellStyle name="Calc cel 4 2 2 5 2 4" xfId="13037" xr:uid="{00000000-0005-0000-0000-000026000000}"/>
    <cellStyle name="Calc cel 4 2 2 5 2 5" xfId="32890" xr:uid="{00000000-0005-0000-0000-000026000000}"/>
    <cellStyle name="Calc cel 4 2 2 5 3" xfId="8544" xr:uid="{00000000-0005-0000-0000-000026000000}"/>
    <cellStyle name="Calc cel 4 2 2 5 3 2" xfId="24229" xr:uid="{00000000-0005-0000-0000-000026000000}"/>
    <cellStyle name="Calc cel 4 2 2 5 3 2 2" xfId="28818" xr:uid="{00000000-0005-0000-0000-000026000000}"/>
    <cellStyle name="Calc cel 4 2 2 5 3 2 3" xfId="38923" xr:uid="{00000000-0005-0000-0000-000026000000}"/>
    <cellStyle name="Calc cel 4 2 2 5 3 3" xfId="16633" xr:uid="{00000000-0005-0000-0000-000026000000}"/>
    <cellStyle name="Calc cel 4 2 2 5 3 4" xfId="13394" xr:uid="{00000000-0005-0000-0000-000026000000}"/>
    <cellStyle name="Calc cel 4 2 2 5 3 5" xfId="34309" xr:uid="{00000000-0005-0000-0000-000026000000}"/>
    <cellStyle name="Calc cel 4 2 2 5 4" xfId="5956" xr:uid="{00000000-0005-0000-0000-000026000000}"/>
    <cellStyle name="Calc cel 4 2 2 5 4 2" xfId="26252" xr:uid="{00000000-0005-0000-0000-000026000000}"/>
    <cellStyle name="Calc cel 4 2 2 5 4 3" xfId="14367" xr:uid="{00000000-0005-0000-0000-000026000000}"/>
    <cellStyle name="Calc cel 4 2 2 5 4 4" xfId="31722" xr:uid="{00000000-0005-0000-0000-000026000000}"/>
    <cellStyle name="Calc cel 4 2 2 5 5" xfId="4321" xr:uid="{00000000-0005-0000-0000-000026000000}"/>
    <cellStyle name="Calc cel 4 2 2 5 5 2" xfId="18653" xr:uid="{00000000-0005-0000-0000-000026000000}"/>
    <cellStyle name="Calc cel 4 2 2 5 5 3" xfId="20084" xr:uid="{00000000-0005-0000-0000-000026000000}"/>
    <cellStyle name="Calc cel 4 2 2 5 5 4" xfId="35842" xr:uid="{00000000-0005-0000-0000-000026000000}"/>
    <cellStyle name="Calc cel 4 2 2 5 6" xfId="18107" xr:uid="{00000000-0005-0000-0000-000026000000}"/>
    <cellStyle name="Calc cel 4 2 2 5 7" xfId="11177" xr:uid="{00000000-0005-0000-0000-000026000000}"/>
    <cellStyle name="Calc cel 4 2 2 5 8" xfId="30143" xr:uid="{00000000-0005-0000-0000-000026000000}"/>
    <cellStyle name="Calc cel 4 2 2 6" xfId="864" xr:uid="{00000000-0005-0000-0000-000026000000}"/>
    <cellStyle name="Calc cel 4 2 2 6 2" xfId="3339" xr:uid="{00000000-0005-0000-0000-000026000000}"/>
    <cellStyle name="Calc cel 4 2 2 6 2 2" xfId="8191" xr:uid="{00000000-0005-0000-0000-000026000000}"/>
    <cellStyle name="Calc cel 4 2 2 6 2 2 2" xfId="28480" xr:uid="{00000000-0005-0000-0000-000026000000}"/>
    <cellStyle name="Calc cel 4 2 2 6 2 2 3" xfId="23891" xr:uid="{00000000-0005-0000-0000-000026000000}"/>
    <cellStyle name="Calc cel 4 2 2 6 2 2 4" xfId="38585" xr:uid="{00000000-0005-0000-0000-000026000000}"/>
    <cellStyle name="Calc cel 4 2 2 6 2 3" xfId="21035" xr:uid="{00000000-0005-0000-0000-000026000000}"/>
    <cellStyle name="Calc cel 4 2 2 6 2 4" xfId="12530" xr:uid="{00000000-0005-0000-0000-000026000000}"/>
    <cellStyle name="Calc cel 4 2 2 6 2 5" xfId="33956" xr:uid="{00000000-0005-0000-0000-000026000000}"/>
    <cellStyle name="Calc cel 4 2 2 6 3" xfId="5613" xr:uid="{00000000-0005-0000-0000-000026000000}"/>
    <cellStyle name="Calc cel 4 2 2 6 3 2" xfId="25909" xr:uid="{00000000-0005-0000-0000-000026000000}"/>
    <cellStyle name="Calc cel 4 2 2 6 3 3" xfId="11325" xr:uid="{00000000-0005-0000-0000-000026000000}"/>
    <cellStyle name="Calc cel 4 2 2 6 3 4" xfId="31379" xr:uid="{00000000-0005-0000-0000-000026000000}"/>
    <cellStyle name="Calc cel 4 2 2 6 4" xfId="3966" xr:uid="{00000000-0005-0000-0000-000026000000}"/>
    <cellStyle name="Calc cel 4 2 2 6 4 2" xfId="16482" xr:uid="{00000000-0005-0000-0000-000026000000}"/>
    <cellStyle name="Calc cel 4 2 2 6 4 3" xfId="19752" xr:uid="{00000000-0005-0000-0000-000026000000}"/>
    <cellStyle name="Calc cel 4 2 2 6 4 4" xfId="35510" xr:uid="{00000000-0005-0000-0000-000026000000}"/>
    <cellStyle name="Calc cel 4 2 2 6 5" xfId="22171" xr:uid="{00000000-0005-0000-0000-000026000000}"/>
    <cellStyle name="Calc cel 4 2 2 6 6" xfId="13954" xr:uid="{00000000-0005-0000-0000-000026000000}"/>
    <cellStyle name="Calc cel 4 2 2 6 7" xfId="29790" xr:uid="{00000000-0005-0000-0000-000026000000}"/>
    <cellStyle name="Calc cel 4 2 2 7" xfId="2108" xr:uid="{00000000-0005-0000-0000-000026000000}"/>
    <cellStyle name="Calc cel 4 2 2 7 2" xfId="6766" xr:uid="{00000000-0005-0000-0000-000026000000}"/>
    <cellStyle name="Calc cel 4 2 2 7 2 2" xfId="27062" xr:uid="{00000000-0005-0000-0000-000026000000}"/>
    <cellStyle name="Calc cel 4 2 2 7 2 3" xfId="22472" xr:uid="{00000000-0005-0000-0000-000026000000}"/>
    <cellStyle name="Calc cel 4 2 2 7 2 4" xfId="37257" xr:uid="{00000000-0005-0000-0000-000026000000}"/>
    <cellStyle name="Calc cel 4 2 2 7 3" xfId="18518" xr:uid="{00000000-0005-0000-0000-000026000000}"/>
    <cellStyle name="Calc cel 4 2 2 7 4" xfId="14740" xr:uid="{00000000-0005-0000-0000-000026000000}"/>
    <cellStyle name="Calc cel 4 2 2 7 5" xfId="32532" xr:uid="{00000000-0005-0000-0000-000026000000}"/>
    <cellStyle name="Calc cel 4 2 2 8" xfId="8088" xr:uid="{00000000-0005-0000-0000-000026000000}"/>
    <cellStyle name="Calc cel 4 2 2 8 2" xfId="23790" xr:uid="{00000000-0005-0000-0000-000026000000}"/>
    <cellStyle name="Calc cel 4 2 2 8 2 2" xfId="28379" xr:uid="{00000000-0005-0000-0000-000026000000}"/>
    <cellStyle name="Calc cel 4 2 2 8 2 3" xfId="38484" xr:uid="{00000000-0005-0000-0000-000026000000}"/>
    <cellStyle name="Calc cel 4 2 2 8 3" xfId="18833" xr:uid="{00000000-0005-0000-0000-000026000000}"/>
    <cellStyle name="Calc cel 4 2 2 8 4" xfId="11817" xr:uid="{00000000-0005-0000-0000-000026000000}"/>
    <cellStyle name="Calc cel 4 2 2 8 5" xfId="33853" xr:uid="{00000000-0005-0000-0000-000026000000}"/>
    <cellStyle name="Calc cel 4 2 2 9" xfId="3863" xr:uid="{00000000-0005-0000-0000-000026000000}"/>
    <cellStyle name="Calc cel 4 2 2 9 2" xfId="19274" xr:uid="{00000000-0005-0000-0000-000026000000}"/>
    <cellStyle name="Calc cel 4 2 2 9 3" xfId="19652" xr:uid="{00000000-0005-0000-0000-000026000000}"/>
    <cellStyle name="Calc cel 4 2 2 9 4" xfId="35410" xr:uid="{00000000-0005-0000-0000-000026000000}"/>
    <cellStyle name="Calc cel 4 2 3" xfId="609" xr:uid="{00000000-0005-0000-0000-000026000000}"/>
    <cellStyle name="Calc cel 4 2 3 10" xfId="13873" xr:uid="{00000000-0005-0000-0000-000026000000}"/>
    <cellStyle name="Calc cel 4 2 3 11" xfId="29838" xr:uid="{00000000-0005-0000-0000-000026000000}"/>
    <cellStyle name="Calc cel 4 2 3 2" xfId="1839" xr:uid="{00000000-0005-0000-0000-000026000000}"/>
    <cellStyle name="Calc cel 4 2 3 2 2" xfId="3078" xr:uid="{00000000-0005-0000-0000-000026000000}"/>
    <cellStyle name="Calc cel 4 2 3 2 2 2" xfId="7736" xr:uid="{00000000-0005-0000-0000-000026000000}"/>
    <cellStyle name="Calc cel 4 2 3 2 2 2 2" xfId="28032" xr:uid="{00000000-0005-0000-0000-000026000000}"/>
    <cellStyle name="Calc cel 4 2 3 2 2 2 3" xfId="23442" xr:uid="{00000000-0005-0000-0000-000026000000}"/>
    <cellStyle name="Calc cel 4 2 3 2 2 2 4" xfId="38184" xr:uid="{00000000-0005-0000-0000-000026000000}"/>
    <cellStyle name="Calc cel 4 2 3 2 2 3" xfId="18009" xr:uid="{00000000-0005-0000-0000-000026000000}"/>
    <cellStyle name="Calc cel 4 2 3 2 2 4" xfId="13051" xr:uid="{00000000-0005-0000-0000-000026000000}"/>
    <cellStyle name="Calc cel 4 2 3 2 2 5" xfId="33502" xr:uid="{00000000-0005-0000-0000-000026000000}"/>
    <cellStyle name="Calc cel 4 2 3 2 3" xfId="9148" xr:uid="{00000000-0005-0000-0000-000026000000}"/>
    <cellStyle name="Calc cel 4 2 3 2 3 2" xfId="24797" xr:uid="{00000000-0005-0000-0000-000026000000}"/>
    <cellStyle name="Calc cel 4 2 3 2 3 2 2" xfId="29384" xr:uid="{00000000-0005-0000-0000-000026000000}"/>
    <cellStyle name="Calc cel 4 2 3 2 3 2 3" xfId="39489" xr:uid="{00000000-0005-0000-0000-000026000000}"/>
    <cellStyle name="Calc cel 4 2 3 2 3 3" xfId="22119" xr:uid="{00000000-0005-0000-0000-000026000000}"/>
    <cellStyle name="Calc cel 4 2 3 2 3 4" xfId="11933" xr:uid="{00000000-0005-0000-0000-000026000000}"/>
    <cellStyle name="Calc cel 4 2 3 2 3 5" xfId="34913" xr:uid="{00000000-0005-0000-0000-000026000000}"/>
    <cellStyle name="Calc cel 4 2 3 2 4" xfId="6505" xr:uid="{00000000-0005-0000-0000-000026000000}"/>
    <cellStyle name="Calc cel 4 2 3 2 4 2" xfId="26801" xr:uid="{00000000-0005-0000-0000-000026000000}"/>
    <cellStyle name="Calc cel 4 2 3 2 4 3" xfId="13066" xr:uid="{00000000-0005-0000-0000-000026000000}"/>
    <cellStyle name="Calc cel 4 2 3 2 4 4" xfId="32271" xr:uid="{00000000-0005-0000-0000-000026000000}"/>
    <cellStyle name="Calc cel 4 2 3 2 5" xfId="4927" xr:uid="{00000000-0005-0000-0000-000026000000}"/>
    <cellStyle name="Calc cel 4 2 3 2 5 2" xfId="25235" xr:uid="{00000000-0005-0000-0000-000026000000}"/>
    <cellStyle name="Calc cel 4 2 3 2 5 3" xfId="20649" xr:uid="{00000000-0005-0000-0000-000026000000}"/>
    <cellStyle name="Calc cel 4 2 3 2 5 4" xfId="36405" xr:uid="{00000000-0005-0000-0000-000026000000}"/>
    <cellStyle name="Calc cel 4 2 3 2 6" xfId="18555" xr:uid="{00000000-0005-0000-0000-000026000000}"/>
    <cellStyle name="Calc cel 4 2 3 2 7" xfId="11876" xr:uid="{00000000-0005-0000-0000-000026000000}"/>
    <cellStyle name="Calc cel 4 2 3 2 8" xfId="30747" xr:uid="{00000000-0005-0000-0000-000026000000}"/>
    <cellStyle name="Calc cel 4 2 3 3" xfId="1287" xr:uid="{00000000-0005-0000-0000-000026000000}"/>
    <cellStyle name="Calc cel 4 2 3 3 2" xfId="2528" xr:uid="{00000000-0005-0000-0000-000026000000}"/>
    <cellStyle name="Calc cel 4 2 3 3 2 2" xfId="7186" xr:uid="{00000000-0005-0000-0000-000026000000}"/>
    <cellStyle name="Calc cel 4 2 3 3 2 2 2" xfId="27482" xr:uid="{00000000-0005-0000-0000-000026000000}"/>
    <cellStyle name="Calc cel 4 2 3 3 2 2 3" xfId="22892" xr:uid="{00000000-0005-0000-0000-000026000000}"/>
    <cellStyle name="Calc cel 4 2 3 3 2 2 4" xfId="37672" xr:uid="{00000000-0005-0000-0000-000026000000}"/>
    <cellStyle name="Calc cel 4 2 3 3 2 3" xfId="22032" xr:uid="{00000000-0005-0000-0000-000026000000}"/>
    <cellStyle name="Calc cel 4 2 3 3 2 4" xfId="11746" xr:uid="{00000000-0005-0000-0000-000026000000}"/>
    <cellStyle name="Calc cel 4 2 3 3 2 5" xfId="32952" xr:uid="{00000000-0005-0000-0000-000026000000}"/>
    <cellStyle name="Calc cel 4 2 3 3 3" xfId="8606" xr:uid="{00000000-0005-0000-0000-000026000000}"/>
    <cellStyle name="Calc cel 4 2 3 3 3 2" xfId="24286" xr:uid="{00000000-0005-0000-0000-000026000000}"/>
    <cellStyle name="Calc cel 4 2 3 3 3 2 2" xfId="28875" xr:uid="{00000000-0005-0000-0000-000026000000}"/>
    <cellStyle name="Calc cel 4 2 3 3 3 2 3" xfId="38980" xr:uid="{00000000-0005-0000-0000-000026000000}"/>
    <cellStyle name="Calc cel 4 2 3 3 3 3" xfId="15216" xr:uid="{00000000-0005-0000-0000-000026000000}"/>
    <cellStyle name="Calc cel 4 2 3 3 3 4" xfId="13659" xr:uid="{00000000-0005-0000-0000-000026000000}"/>
    <cellStyle name="Calc cel 4 2 3 3 3 5" xfId="34371" xr:uid="{00000000-0005-0000-0000-000026000000}"/>
    <cellStyle name="Calc cel 4 2 3 3 4" xfId="6012" xr:uid="{00000000-0005-0000-0000-000026000000}"/>
    <cellStyle name="Calc cel 4 2 3 3 4 2" xfId="26308" xr:uid="{00000000-0005-0000-0000-000026000000}"/>
    <cellStyle name="Calc cel 4 2 3 3 4 3" xfId="14695" xr:uid="{00000000-0005-0000-0000-000026000000}"/>
    <cellStyle name="Calc cel 4 2 3 3 4 4" xfId="31778" xr:uid="{00000000-0005-0000-0000-000026000000}"/>
    <cellStyle name="Calc cel 4 2 3 3 5" xfId="4383" xr:uid="{00000000-0005-0000-0000-000026000000}"/>
    <cellStyle name="Calc cel 4 2 3 3 5 2" xfId="20910" xr:uid="{00000000-0005-0000-0000-000026000000}"/>
    <cellStyle name="Calc cel 4 2 3 3 5 3" xfId="20141" xr:uid="{00000000-0005-0000-0000-000026000000}"/>
    <cellStyle name="Calc cel 4 2 3 3 5 4" xfId="35899" xr:uid="{00000000-0005-0000-0000-000026000000}"/>
    <cellStyle name="Calc cel 4 2 3 3 6" xfId="16259" xr:uid="{00000000-0005-0000-0000-000026000000}"/>
    <cellStyle name="Calc cel 4 2 3 3 7" xfId="12697" xr:uid="{00000000-0005-0000-0000-000026000000}"/>
    <cellStyle name="Calc cel 4 2 3 3 8" xfId="30205" xr:uid="{00000000-0005-0000-0000-000026000000}"/>
    <cellStyle name="Calc cel 4 2 3 4" xfId="913" xr:uid="{00000000-0005-0000-0000-000026000000}"/>
    <cellStyle name="Calc cel 4 2 3 4 2" xfId="5661" xr:uid="{00000000-0005-0000-0000-000026000000}"/>
    <cellStyle name="Calc cel 4 2 3 4 2 2" xfId="25957" xr:uid="{00000000-0005-0000-0000-000026000000}"/>
    <cellStyle name="Calc cel 4 2 3 4 2 3" xfId="21371" xr:uid="{00000000-0005-0000-0000-000026000000}"/>
    <cellStyle name="Calc cel 4 2 3 4 2 4" xfId="36911" xr:uid="{00000000-0005-0000-0000-000026000000}"/>
    <cellStyle name="Calc cel 4 2 3 4 3" xfId="22058" xr:uid="{00000000-0005-0000-0000-000026000000}"/>
    <cellStyle name="Calc cel 4 2 3 4 4" xfId="10140" xr:uid="{00000000-0005-0000-0000-000026000000}"/>
    <cellStyle name="Calc cel 4 2 3 4 5" xfId="31427" xr:uid="{00000000-0005-0000-0000-000026000000}"/>
    <cellStyle name="Calc cel 4 2 3 5" xfId="2156" xr:uid="{00000000-0005-0000-0000-000026000000}"/>
    <cellStyle name="Calc cel 4 2 3 5 2" xfId="6814" xr:uid="{00000000-0005-0000-0000-000026000000}"/>
    <cellStyle name="Calc cel 4 2 3 5 2 2" xfId="27110" xr:uid="{00000000-0005-0000-0000-000026000000}"/>
    <cellStyle name="Calc cel 4 2 3 5 2 3" xfId="22520" xr:uid="{00000000-0005-0000-0000-000026000000}"/>
    <cellStyle name="Calc cel 4 2 3 5 2 4" xfId="37305" xr:uid="{00000000-0005-0000-0000-000026000000}"/>
    <cellStyle name="Calc cel 4 2 3 5 3" xfId="21669" xr:uid="{00000000-0005-0000-0000-000026000000}"/>
    <cellStyle name="Calc cel 4 2 3 5 4" xfId="14291" xr:uid="{00000000-0005-0000-0000-000026000000}"/>
    <cellStyle name="Calc cel 4 2 3 5 5" xfId="32580" xr:uid="{00000000-0005-0000-0000-000026000000}"/>
    <cellStyle name="Calc cel 4 2 3 6" xfId="8239" xr:uid="{00000000-0005-0000-0000-000026000000}"/>
    <cellStyle name="Calc cel 4 2 3 6 2" xfId="23939" xr:uid="{00000000-0005-0000-0000-000026000000}"/>
    <cellStyle name="Calc cel 4 2 3 6 2 2" xfId="28528" xr:uid="{00000000-0005-0000-0000-000026000000}"/>
    <cellStyle name="Calc cel 4 2 3 6 2 3" xfId="38633" xr:uid="{00000000-0005-0000-0000-000026000000}"/>
    <cellStyle name="Calc cel 4 2 3 6 3" xfId="16545" xr:uid="{00000000-0005-0000-0000-000026000000}"/>
    <cellStyle name="Calc cel 4 2 3 6 4" xfId="13709" xr:uid="{00000000-0005-0000-0000-000026000000}"/>
    <cellStyle name="Calc cel 4 2 3 6 5" xfId="34004" xr:uid="{00000000-0005-0000-0000-000026000000}"/>
    <cellStyle name="Calc cel 4 2 3 7" xfId="5395" xr:uid="{00000000-0005-0000-0000-000026000000}"/>
    <cellStyle name="Calc cel 4 2 3 7 2" xfId="21106" xr:uid="{00000000-0005-0000-0000-000026000000}"/>
    <cellStyle name="Calc cel 4 2 3 7 2 2" xfId="25691" xr:uid="{00000000-0005-0000-0000-000026000000}"/>
    <cellStyle name="Calc cel 4 2 3 7 2 3" xfId="36755" xr:uid="{00000000-0005-0000-0000-000026000000}"/>
    <cellStyle name="Calc cel 4 2 3 7 3" xfId="15900" xr:uid="{00000000-0005-0000-0000-000026000000}"/>
    <cellStyle name="Calc cel 4 2 3 7 4" xfId="11061" xr:uid="{00000000-0005-0000-0000-000026000000}"/>
    <cellStyle name="Calc cel 4 2 3 7 5" xfId="31161" xr:uid="{00000000-0005-0000-0000-000026000000}"/>
    <cellStyle name="Calc cel 4 2 3 8" xfId="4014" xr:uid="{00000000-0005-0000-0000-000026000000}"/>
    <cellStyle name="Calc cel 4 2 3 8 2" xfId="15927" xr:uid="{00000000-0005-0000-0000-000026000000}"/>
    <cellStyle name="Calc cel 4 2 3 8 3" xfId="19799" xr:uid="{00000000-0005-0000-0000-000026000000}"/>
    <cellStyle name="Calc cel 4 2 3 8 4" xfId="35557" xr:uid="{00000000-0005-0000-0000-000026000000}"/>
    <cellStyle name="Calc cel 4 2 3 9" xfId="16130" xr:uid="{00000000-0005-0000-0000-000026000000}"/>
    <cellStyle name="Calc cel 4 2 4" xfId="673" xr:uid="{00000000-0005-0000-0000-000026000000}"/>
    <cellStyle name="Calc cel 4 2 4 10" xfId="9568" xr:uid="{00000000-0005-0000-0000-000026000000}"/>
    <cellStyle name="Calc cel 4 2 4 11" xfId="29902" xr:uid="{00000000-0005-0000-0000-000026000000}"/>
    <cellStyle name="Calc cel 4 2 4 2" xfId="1903" xr:uid="{00000000-0005-0000-0000-000026000000}"/>
    <cellStyle name="Calc cel 4 2 4 2 2" xfId="3142" xr:uid="{00000000-0005-0000-0000-000026000000}"/>
    <cellStyle name="Calc cel 4 2 4 2 2 2" xfId="7800" xr:uid="{00000000-0005-0000-0000-000026000000}"/>
    <cellStyle name="Calc cel 4 2 4 2 2 2 2" xfId="28096" xr:uid="{00000000-0005-0000-0000-000026000000}"/>
    <cellStyle name="Calc cel 4 2 4 2 2 2 3" xfId="23506" xr:uid="{00000000-0005-0000-0000-000026000000}"/>
    <cellStyle name="Calc cel 4 2 4 2 2 2 4" xfId="38248" xr:uid="{00000000-0005-0000-0000-000026000000}"/>
    <cellStyle name="Calc cel 4 2 4 2 2 3" xfId="21994" xr:uid="{00000000-0005-0000-0000-000026000000}"/>
    <cellStyle name="Calc cel 4 2 4 2 2 4" xfId="11945" xr:uid="{00000000-0005-0000-0000-000026000000}"/>
    <cellStyle name="Calc cel 4 2 4 2 2 5" xfId="33566" xr:uid="{00000000-0005-0000-0000-000026000000}"/>
    <cellStyle name="Calc cel 4 2 4 2 3" xfId="9212" xr:uid="{00000000-0005-0000-0000-000026000000}"/>
    <cellStyle name="Calc cel 4 2 4 2 3 2" xfId="24857" xr:uid="{00000000-0005-0000-0000-000026000000}"/>
    <cellStyle name="Calc cel 4 2 4 2 3 2 2" xfId="29444" xr:uid="{00000000-0005-0000-0000-000026000000}"/>
    <cellStyle name="Calc cel 4 2 4 2 3 2 3" xfId="39549" xr:uid="{00000000-0005-0000-0000-000026000000}"/>
    <cellStyle name="Calc cel 4 2 4 2 3 3" xfId="22127" xr:uid="{00000000-0005-0000-0000-000026000000}"/>
    <cellStyle name="Calc cel 4 2 4 2 3 4" xfId="12270" xr:uid="{00000000-0005-0000-0000-000026000000}"/>
    <cellStyle name="Calc cel 4 2 4 2 3 5" xfId="34977" xr:uid="{00000000-0005-0000-0000-000026000000}"/>
    <cellStyle name="Calc cel 4 2 4 2 4" xfId="6565" xr:uid="{00000000-0005-0000-0000-000026000000}"/>
    <cellStyle name="Calc cel 4 2 4 2 4 2" xfId="26861" xr:uid="{00000000-0005-0000-0000-000026000000}"/>
    <cellStyle name="Calc cel 4 2 4 2 4 3" xfId="13508" xr:uid="{00000000-0005-0000-0000-000026000000}"/>
    <cellStyle name="Calc cel 4 2 4 2 4 4" xfId="32331" xr:uid="{00000000-0005-0000-0000-000026000000}"/>
    <cellStyle name="Calc cel 4 2 4 2 5" xfId="4991" xr:uid="{00000000-0005-0000-0000-000026000000}"/>
    <cellStyle name="Calc cel 4 2 4 2 5 2" xfId="25295" xr:uid="{00000000-0005-0000-0000-000026000000}"/>
    <cellStyle name="Calc cel 4 2 4 2 5 3" xfId="20709" xr:uid="{00000000-0005-0000-0000-000026000000}"/>
    <cellStyle name="Calc cel 4 2 4 2 5 4" xfId="36465" xr:uid="{00000000-0005-0000-0000-000026000000}"/>
    <cellStyle name="Calc cel 4 2 4 2 6" xfId="19375" xr:uid="{00000000-0005-0000-0000-000026000000}"/>
    <cellStyle name="Calc cel 4 2 4 2 7" xfId="13776" xr:uid="{00000000-0005-0000-0000-000026000000}"/>
    <cellStyle name="Calc cel 4 2 4 2 8" xfId="30811" xr:uid="{00000000-0005-0000-0000-000026000000}"/>
    <cellStyle name="Calc cel 4 2 4 3" xfId="1585" xr:uid="{00000000-0005-0000-0000-000026000000}"/>
    <cellStyle name="Calc cel 4 2 4 3 2" xfId="2825" xr:uid="{00000000-0005-0000-0000-000026000000}"/>
    <cellStyle name="Calc cel 4 2 4 3 2 2" xfId="7483" xr:uid="{00000000-0005-0000-0000-000026000000}"/>
    <cellStyle name="Calc cel 4 2 4 3 2 2 2" xfId="27779" xr:uid="{00000000-0005-0000-0000-000026000000}"/>
    <cellStyle name="Calc cel 4 2 4 3 2 2 3" xfId="23189" xr:uid="{00000000-0005-0000-0000-000026000000}"/>
    <cellStyle name="Calc cel 4 2 4 3 2 2 4" xfId="37955" xr:uid="{00000000-0005-0000-0000-000026000000}"/>
    <cellStyle name="Calc cel 4 2 4 3 2 3" xfId="16378" xr:uid="{00000000-0005-0000-0000-000026000000}"/>
    <cellStyle name="Calc cel 4 2 4 3 2 4" xfId="10067" xr:uid="{00000000-0005-0000-0000-000026000000}"/>
    <cellStyle name="Calc cel 4 2 4 3 2 5" xfId="33249" xr:uid="{00000000-0005-0000-0000-000026000000}"/>
    <cellStyle name="Calc cel 4 2 4 3 3" xfId="8896" xr:uid="{00000000-0005-0000-0000-000026000000}"/>
    <cellStyle name="Calc cel 4 2 4 3 3 2" xfId="24560" xr:uid="{00000000-0005-0000-0000-000026000000}"/>
    <cellStyle name="Calc cel 4 2 4 3 3 2 2" xfId="29148" xr:uid="{00000000-0005-0000-0000-000026000000}"/>
    <cellStyle name="Calc cel 4 2 4 3 3 2 3" xfId="39253" xr:uid="{00000000-0005-0000-0000-000026000000}"/>
    <cellStyle name="Calc cel 4 2 4 3 3 3" xfId="21983" xr:uid="{00000000-0005-0000-0000-000026000000}"/>
    <cellStyle name="Calc cel 4 2 4 3 3 4" xfId="11342" xr:uid="{00000000-0005-0000-0000-000026000000}"/>
    <cellStyle name="Calc cel 4 2 4 3 3 5" xfId="34661" xr:uid="{00000000-0005-0000-0000-000026000000}"/>
    <cellStyle name="Calc cel 4 2 4 3 4" xfId="6281" xr:uid="{00000000-0005-0000-0000-000026000000}"/>
    <cellStyle name="Calc cel 4 2 4 3 4 2" xfId="26577" xr:uid="{00000000-0005-0000-0000-000026000000}"/>
    <cellStyle name="Calc cel 4 2 4 3 4 3" xfId="14559" xr:uid="{00000000-0005-0000-0000-000026000000}"/>
    <cellStyle name="Calc cel 4 2 4 3 4 4" xfId="32047" xr:uid="{00000000-0005-0000-0000-000026000000}"/>
    <cellStyle name="Calc cel 4 2 4 3 5" xfId="4674" xr:uid="{00000000-0005-0000-0000-000026000000}"/>
    <cellStyle name="Calc cel 4 2 4 3 5 2" xfId="24999" xr:uid="{00000000-0005-0000-0000-000026000000}"/>
    <cellStyle name="Calc cel 4 2 4 3 5 3" xfId="20411" xr:uid="{00000000-0005-0000-0000-000026000000}"/>
    <cellStyle name="Calc cel 4 2 4 3 5 4" xfId="36169" xr:uid="{00000000-0005-0000-0000-000026000000}"/>
    <cellStyle name="Calc cel 4 2 4 3 6" xfId="17490" xr:uid="{00000000-0005-0000-0000-000026000000}"/>
    <cellStyle name="Calc cel 4 2 4 3 7" xfId="14232" xr:uid="{00000000-0005-0000-0000-000026000000}"/>
    <cellStyle name="Calc cel 4 2 4 3 8" xfId="30495" xr:uid="{00000000-0005-0000-0000-000026000000}"/>
    <cellStyle name="Calc cel 4 2 4 4" xfId="977" xr:uid="{00000000-0005-0000-0000-000026000000}"/>
    <cellStyle name="Calc cel 4 2 4 4 2" xfId="5722" xr:uid="{00000000-0005-0000-0000-000026000000}"/>
    <cellStyle name="Calc cel 4 2 4 4 2 2" xfId="26018" xr:uid="{00000000-0005-0000-0000-000026000000}"/>
    <cellStyle name="Calc cel 4 2 4 4 2 3" xfId="21432" xr:uid="{00000000-0005-0000-0000-000026000000}"/>
    <cellStyle name="Calc cel 4 2 4 4 2 4" xfId="36946" xr:uid="{00000000-0005-0000-0000-000026000000}"/>
    <cellStyle name="Calc cel 4 2 4 4 3" xfId="16994" xr:uid="{00000000-0005-0000-0000-000026000000}"/>
    <cellStyle name="Calc cel 4 2 4 4 4" xfId="9908" xr:uid="{00000000-0005-0000-0000-000026000000}"/>
    <cellStyle name="Calc cel 4 2 4 4 5" xfId="31488" xr:uid="{00000000-0005-0000-0000-000026000000}"/>
    <cellStyle name="Calc cel 4 2 4 5" xfId="2220" xr:uid="{00000000-0005-0000-0000-000026000000}"/>
    <cellStyle name="Calc cel 4 2 4 5 2" xfId="6878" xr:uid="{00000000-0005-0000-0000-000026000000}"/>
    <cellStyle name="Calc cel 4 2 4 5 2 2" xfId="27174" xr:uid="{00000000-0005-0000-0000-000026000000}"/>
    <cellStyle name="Calc cel 4 2 4 5 2 3" xfId="22584" xr:uid="{00000000-0005-0000-0000-000026000000}"/>
    <cellStyle name="Calc cel 4 2 4 5 2 4" xfId="37369" xr:uid="{00000000-0005-0000-0000-000026000000}"/>
    <cellStyle name="Calc cel 4 2 4 5 3" xfId="17540" xr:uid="{00000000-0005-0000-0000-000026000000}"/>
    <cellStyle name="Calc cel 4 2 4 5 4" xfId="12090" xr:uid="{00000000-0005-0000-0000-000026000000}"/>
    <cellStyle name="Calc cel 4 2 4 5 5" xfId="32644" xr:uid="{00000000-0005-0000-0000-000026000000}"/>
    <cellStyle name="Calc cel 4 2 4 6" xfId="8303" xr:uid="{00000000-0005-0000-0000-000026000000}"/>
    <cellStyle name="Calc cel 4 2 4 6 2" xfId="24000" xr:uid="{00000000-0005-0000-0000-000026000000}"/>
    <cellStyle name="Calc cel 4 2 4 6 2 2" xfId="28589" xr:uid="{00000000-0005-0000-0000-000026000000}"/>
    <cellStyle name="Calc cel 4 2 4 6 2 3" xfId="38694" xr:uid="{00000000-0005-0000-0000-000026000000}"/>
    <cellStyle name="Calc cel 4 2 4 6 3" xfId="18385" xr:uid="{00000000-0005-0000-0000-000026000000}"/>
    <cellStyle name="Calc cel 4 2 4 6 4" xfId="14077" xr:uid="{00000000-0005-0000-0000-000026000000}"/>
    <cellStyle name="Calc cel 4 2 4 6 5" xfId="34068" xr:uid="{00000000-0005-0000-0000-000026000000}"/>
    <cellStyle name="Calc cel 4 2 4 7" xfId="5429" xr:uid="{00000000-0005-0000-0000-000026000000}"/>
    <cellStyle name="Calc cel 4 2 4 7 2" xfId="21140" xr:uid="{00000000-0005-0000-0000-000026000000}"/>
    <cellStyle name="Calc cel 4 2 4 7 2 2" xfId="25725" xr:uid="{00000000-0005-0000-0000-000026000000}"/>
    <cellStyle name="Calc cel 4 2 4 7 2 3" xfId="36789" xr:uid="{00000000-0005-0000-0000-000026000000}"/>
    <cellStyle name="Calc cel 4 2 4 7 3" xfId="18760" xr:uid="{00000000-0005-0000-0000-000026000000}"/>
    <cellStyle name="Calc cel 4 2 4 7 4" xfId="9667" xr:uid="{00000000-0005-0000-0000-000026000000}"/>
    <cellStyle name="Calc cel 4 2 4 7 5" xfId="31195" xr:uid="{00000000-0005-0000-0000-000026000000}"/>
    <cellStyle name="Calc cel 4 2 4 8" xfId="4078" xr:uid="{00000000-0005-0000-0000-000026000000}"/>
    <cellStyle name="Calc cel 4 2 4 8 2" xfId="16714" xr:uid="{00000000-0005-0000-0000-000026000000}"/>
    <cellStyle name="Calc cel 4 2 4 8 3" xfId="19859" xr:uid="{00000000-0005-0000-0000-000026000000}"/>
    <cellStyle name="Calc cel 4 2 4 8 4" xfId="35617" xr:uid="{00000000-0005-0000-0000-000026000000}"/>
    <cellStyle name="Calc cel 4 2 4 9" xfId="16241" xr:uid="{00000000-0005-0000-0000-000026000000}"/>
    <cellStyle name="Calc cel 4 2 5" xfId="735" xr:uid="{00000000-0005-0000-0000-000026000000}"/>
    <cellStyle name="Calc cel 4 2 5 10" xfId="11535" xr:uid="{00000000-0005-0000-0000-000026000000}"/>
    <cellStyle name="Calc cel 4 2 5 11" xfId="29964" xr:uid="{00000000-0005-0000-0000-000026000000}"/>
    <cellStyle name="Calc cel 4 2 5 2" xfId="1965" xr:uid="{00000000-0005-0000-0000-000026000000}"/>
    <cellStyle name="Calc cel 4 2 5 2 2" xfId="3204" xr:uid="{00000000-0005-0000-0000-000026000000}"/>
    <cellStyle name="Calc cel 4 2 5 2 2 2" xfId="7862" xr:uid="{00000000-0005-0000-0000-000026000000}"/>
    <cellStyle name="Calc cel 4 2 5 2 2 2 2" xfId="28158" xr:uid="{00000000-0005-0000-0000-000026000000}"/>
    <cellStyle name="Calc cel 4 2 5 2 2 2 3" xfId="23568" xr:uid="{00000000-0005-0000-0000-000026000000}"/>
    <cellStyle name="Calc cel 4 2 5 2 2 2 4" xfId="38310" xr:uid="{00000000-0005-0000-0000-000026000000}"/>
    <cellStyle name="Calc cel 4 2 5 2 2 3" xfId="16131" xr:uid="{00000000-0005-0000-0000-000026000000}"/>
    <cellStyle name="Calc cel 4 2 5 2 2 4" xfId="13538" xr:uid="{00000000-0005-0000-0000-000026000000}"/>
    <cellStyle name="Calc cel 4 2 5 2 2 5" xfId="33628" xr:uid="{00000000-0005-0000-0000-000026000000}"/>
    <cellStyle name="Calc cel 4 2 5 2 3" xfId="9274" xr:uid="{00000000-0005-0000-0000-000026000000}"/>
    <cellStyle name="Calc cel 4 2 5 2 3 2" xfId="24916" xr:uid="{00000000-0005-0000-0000-000026000000}"/>
    <cellStyle name="Calc cel 4 2 5 2 3 2 2" xfId="29503" xr:uid="{00000000-0005-0000-0000-000026000000}"/>
    <cellStyle name="Calc cel 4 2 5 2 3 2 3" xfId="39608" xr:uid="{00000000-0005-0000-0000-000026000000}"/>
    <cellStyle name="Calc cel 4 2 5 2 3 3" xfId="18453" xr:uid="{00000000-0005-0000-0000-000026000000}"/>
    <cellStyle name="Calc cel 4 2 5 2 3 4" xfId="9957" xr:uid="{00000000-0005-0000-0000-000026000000}"/>
    <cellStyle name="Calc cel 4 2 5 2 3 5" xfId="35039" xr:uid="{00000000-0005-0000-0000-000026000000}"/>
    <cellStyle name="Calc cel 4 2 5 2 4" xfId="6624" xr:uid="{00000000-0005-0000-0000-000026000000}"/>
    <cellStyle name="Calc cel 4 2 5 2 4 2" xfId="26920" xr:uid="{00000000-0005-0000-0000-000026000000}"/>
    <cellStyle name="Calc cel 4 2 5 2 4 3" xfId="10523" xr:uid="{00000000-0005-0000-0000-000026000000}"/>
    <cellStyle name="Calc cel 4 2 5 2 4 4" xfId="32390" xr:uid="{00000000-0005-0000-0000-000026000000}"/>
    <cellStyle name="Calc cel 4 2 5 2 5" xfId="5053" xr:uid="{00000000-0005-0000-0000-000026000000}"/>
    <cellStyle name="Calc cel 4 2 5 2 5 2" xfId="25354" xr:uid="{00000000-0005-0000-0000-000026000000}"/>
    <cellStyle name="Calc cel 4 2 5 2 5 3" xfId="20768" xr:uid="{00000000-0005-0000-0000-000026000000}"/>
    <cellStyle name="Calc cel 4 2 5 2 5 4" xfId="36524" xr:uid="{00000000-0005-0000-0000-000026000000}"/>
    <cellStyle name="Calc cel 4 2 5 2 6" xfId="17422" xr:uid="{00000000-0005-0000-0000-000026000000}"/>
    <cellStyle name="Calc cel 4 2 5 2 7" xfId="9830" xr:uid="{00000000-0005-0000-0000-000026000000}"/>
    <cellStyle name="Calc cel 4 2 5 2 8" xfId="30873" xr:uid="{00000000-0005-0000-0000-000026000000}"/>
    <cellStyle name="Calc cel 4 2 5 3" xfId="1643" xr:uid="{00000000-0005-0000-0000-000026000000}"/>
    <cellStyle name="Calc cel 4 2 5 3 2" xfId="2882" xr:uid="{00000000-0005-0000-0000-000026000000}"/>
    <cellStyle name="Calc cel 4 2 5 3 2 2" xfId="7540" xr:uid="{00000000-0005-0000-0000-000026000000}"/>
    <cellStyle name="Calc cel 4 2 5 3 2 2 2" xfId="27836" xr:uid="{00000000-0005-0000-0000-000026000000}"/>
    <cellStyle name="Calc cel 4 2 5 3 2 2 3" xfId="23246" xr:uid="{00000000-0005-0000-0000-000026000000}"/>
    <cellStyle name="Calc cel 4 2 5 3 2 2 4" xfId="38012" xr:uid="{00000000-0005-0000-0000-000026000000}"/>
    <cellStyle name="Calc cel 4 2 5 3 2 3" xfId="17529" xr:uid="{00000000-0005-0000-0000-000026000000}"/>
    <cellStyle name="Calc cel 4 2 5 3 2 4" xfId="10358" xr:uid="{00000000-0005-0000-0000-000026000000}"/>
    <cellStyle name="Calc cel 4 2 5 3 2 5" xfId="33306" xr:uid="{00000000-0005-0000-0000-000026000000}"/>
    <cellStyle name="Calc cel 4 2 5 3 3" xfId="8952" xr:uid="{00000000-0005-0000-0000-000026000000}"/>
    <cellStyle name="Calc cel 4 2 5 3 3 2" xfId="24613" xr:uid="{00000000-0005-0000-0000-000026000000}"/>
    <cellStyle name="Calc cel 4 2 5 3 3 2 2" xfId="29201" xr:uid="{00000000-0005-0000-0000-000026000000}"/>
    <cellStyle name="Calc cel 4 2 5 3 3 2 3" xfId="39306" xr:uid="{00000000-0005-0000-0000-000026000000}"/>
    <cellStyle name="Calc cel 4 2 5 3 3 3" xfId="14795" xr:uid="{00000000-0005-0000-0000-000026000000}"/>
    <cellStyle name="Calc cel 4 2 5 3 3 4" xfId="13434" xr:uid="{00000000-0005-0000-0000-000026000000}"/>
    <cellStyle name="Calc cel 4 2 5 3 3 5" xfId="34717" xr:uid="{00000000-0005-0000-0000-000026000000}"/>
    <cellStyle name="Calc cel 4 2 5 3 4" xfId="6335" xr:uid="{00000000-0005-0000-0000-000026000000}"/>
    <cellStyle name="Calc cel 4 2 5 3 4 2" xfId="26631" xr:uid="{00000000-0005-0000-0000-000026000000}"/>
    <cellStyle name="Calc cel 4 2 5 3 4 3" xfId="9463" xr:uid="{00000000-0005-0000-0000-000026000000}"/>
    <cellStyle name="Calc cel 4 2 5 3 4 4" xfId="32101" xr:uid="{00000000-0005-0000-0000-000026000000}"/>
    <cellStyle name="Calc cel 4 2 5 3 5" xfId="4731" xr:uid="{00000000-0005-0000-0000-000026000000}"/>
    <cellStyle name="Calc cel 4 2 5 3 5 2" xfId="25052" xr:uid="{00000000-0005-0000-0000-000026000000}"/>
    <cellStyle name="Calc cel 4 2 5 3 5 3" xfId="20464" xr:uid="{00000000-0005-0000-0000-000026000000}"/>
    <cellStyle name="Calc cel 4 2 5 3 5 4" xfId="36222" xr:uid="{00000000-0005-0000-0000-000026000000}"/>
    <cellStyle name="Calc cel 4 2 5 3 6" xfId="21975" xr:uid="{00000000-0005-0000-0000-000026000000}"/>
    <cellStyle name="Calc cel 4 2 5 3 7" xfId="14176" xr:uid="{00000000-0005-0000-0000-000026000000}"/>
    <cellStyle name="Calc cel 4 2 5 3 8" xfId="30551" xr:uid="{00000000-0005-0000-0000-000026000000}"/>
    <cellStyle name="Calc cel 4 2 5 4" xfId="1039" xr:uid="{00000000-0005-0000-0000-000026000000}"/>
    <cellStyle name="Calc cel 4 2 5 4 2" xfId="5784" xr:uid="{00000000-0005-0000-0000-000026000000}"/>
    <cellStyle name="Calc cel 4 2 5 4 2 2" xfId="26080" xr:uid="{00000000-0005-0000-0000-000026000000}"/>
    <cellStyle name="Calc cel 4 2 5 4 2 3" xfId="21494" xr:uid="{00000000-0005-0000-0000-000026000000}"/>
    <cellStyle name="Calc cel 4 2 5 4 2 4" xfId="37008" xr:uid="{00000000-0005-0000-0000-000026000000}"/>
    <cellStyle name="Calc cel 4 2 5 4 3" xfId="16238" xr:uid="{00000000-0005-0000-0000-000026000000}"/>
    <cellStyle name="Calc cel 4 2 5 4 4" xfId="10981" xr:uid="{00000000-0005-0000-0000-000026000000}"/>
    <cellStyle name="Calc cel 4 2 5 4 5" xfId="31550" xr:uid="{00000000-0005-0000-0000-000026000000}"/>
    <cellStyle name="Calc cel 4 2 5 5" xfId="2282" xr:uid="{00000000-0005-0000-0000-000026000000}"/>
    <cellStyle name="Calc cel 4 2 5 5 2" xfId="6940" xr:uid="{00000000-0005-0000-0000-000026000000}"/>
    <cellStyle name="Calc cel 4 2 5 5 2 2" xfId="27236" xr:uid="{00000000-0005-0000-0000-000026000000}"/>
    <cellStyle name="Calc cel 4 2 5 5 2 3" xfId="22646" xr:uid="{00000000-0005-0000-0000-000026000000}"/>
    <cellStyle name="Calc cel 4 2 5 5 2 4" xfId="37431" xr:uid="{00000000-0005-0000-0000-000026000000}"/>
    <cellStyle name="Calc cel 4 2 5 5 3" xfId="14985" xr:uid="{00000000-0005-0000-0000-000026000000}"/>
    <cellStyle name="Calc cel 4 2 5 5 4" xfId="13944" xr:uid="{00000000-0005-0000-0000-000026000000}"/>
    <cellStyle name="Calc cel 4 2 5 5 5" xfId="32706" xr:uid="{00000000-0005-0000-0000-000026000000}"/>
    <cellStyle name="Calc cel 4 2 5 6" xfId="8365" xr:uid="{00000000-0005-0000-0000-000026000000}"/>
    <cellStyle name="Calc cel 4 2 5 6 2" xfId="24062" xr:uid="{00000000-0005-0000-0000-000026000000}"/>
    <cellStyle name="Calc cel 4 2 5 6 2 2" xfId="28651" xr:uid="{00000000-0005-0000-0000-000026000000}"/>
    <cellStyle name="Calc cel 4 2 5 6 2 3" xfId="38756" xr:uid="{00000000-0005-0000-0000-000026000000}"/>
    <cellStyle name="Calc cel 4 2 5 6 3" xfId="15440" xr:uid="{00000000-0005-0000-0000-000026000000}"/>
    <cellStyle name="Calc cel 4 2 5 6 4" xfId="10794" xr:uid="{00000000-0005-0000-0000-000026000000}"/>
    <cellStyle name="Calc cel 4 2 5 6 5" xfId="34130" xr:uid="{00000000-0005-0000-0000-000026000000}"/>
    <cellStyle name="Calc cel 4 2 5 7" xfId="5488" xr:uid="{00000000-0005-0000-0000-000026000000}"/>
    <cellStyle name="Calc cel 4 2 5 7 2" xfId="21199" xr:uid="{00000000-0005-0000-0000-000026000000}"/>
    <cellStyle name="Calc cel 4 2 5 7 2 2" xfId="25784" xr:uid="{00000000-0005-0000-0000-000026000000}"/>
    <cellStyle name="Calc cel 4 2 5 7 2 3" xfId="36848" xr:uid="{00000000-0005-0000-0000-000026000000}"/>
    <cellStyle name="Calc cel 4 2 5 7 3" xfId="16827" xr:uid="{00000000-0005-0000-0000-000026000000}"/>
    <cellStyle name="Calc cel 4 2 5 7 4" xfId="13311" xr:uid="{00000000-0005-0000-0000-000026000000}"/>
    <cellStyle name="Calc cel 4 2 5 7 5" xfId="31254" xr:uid="{00000000-0005-0000-0000-000026000000}"/>
    <cellStyle name="Calc cel 4 2 5 8" xfId="4140" xr:uid="{00000000-0005-0000-0000-000026000000}"/>
    <cellStyle name="Calc cel 4 2 5 8 2" xfId="21642" xr:uid="{00000000-0005-0000-0000-000026000000}"/>
    <cellStyle name="Calc cel 4 2 5 8 3" xfId="19918" xr:uid="{00000000-0005-0000-0000-000026000000}"/>
    <cellStyle name="Calc cel 4 2 5 8 4" xfId="35676" xr:uid="{00000000-0005-0000-0000-000026000000}"/>
    <cellStyle name="Calc cel 4 2 5 9" xfId="15410" xr:uid="{00000000-0005-0000-0000-000026000000}"/>
    <cellStyle name="Calc cel 4 2 6" xfId="540" xr:uid="{00000000-0005-0000-0000-000026000000}"/>
    <cellStyle name="Calc cel 4 2 6 2" xfId="1467" xr:uid="{00000000-0005-0000-0000-000026000000}"/>
    <cellStyle name="Calc cel 4 2 6 2 2" xfId="6165" xr:uid="{00000000-0005-0000-0000-000026000000}"/>
    <cellStyle name="Calc cel 4 2 6 2 2 2" xfId="26461" xr:uid="{00000000-0005-0000-0000-000026000000}"/>
    <cellStyle name="Calc cel 4 2 6 2 2 3" xfId="21873" xr:uid="{00000000-0005-0000-0000-000026000000}"/>
    <cellStyle name="Calc cel 4 2 6 2 2 4" xfId="37094" xr:uid="{00000000-0005-0000-0000-000026000000}"/>
    <cellStyle name="Calc cel 4 2 6 2 3" xfId="22204" xr:uid="{00000000-0005-0000-0000-000026000000}"/>
    <cellStyle name="Calc cel 4 2 6 2 4" xfId="11033" xr:uid="{00000000-0005-0000-0000-000026000000}"/>
    <cellStyle name="Calc cel 4 2 6 2 5" xfId="31931" xr:uid="{00000000-0005-0000-0000-000026000000}"/>
    <cellStyle name="Calc cel 4 2 6 3" xfId="2707" xr:uid="{00000000-0005-0000-0000-000026000000}"/>
    <cellStyle name="Calc cel 4 2 6 3 2" xfId="7365" xr:uid="{00000000-0005-0000-0000-000026000000}"/>
    <cellStyle name="Calc cel 4 2 6 3 2 2" xfId="27661" xr:uid="{00000000-0005-0000-0000-000026000000}"/>
    <cellStyle name="Calc cel 4 2 6 3 2 3" xfId="23071" xr:uid="{00000000-0005-0000-0000-000026000000}"/>
    <cellStyle name="Calc cel 4 2 6 3 2 4" xfId="37837" xr:uid="{00000000-0005-0000-0000-000026000000}"/>
    <cellStyle name="Calc cel 4 2 6 3 3" xfId="17267" xr:uid="{00000000-0005-0000-0000-000026000000}"/>
    <cellStyle name="Calc cel 4 2 6 3 4" xfId="9466" xr:uid="{00000000-0005-0000-0000-000026000000}"/>
    <cellStyle name="Calc cel 4 2 6 3 5" xfId="33131" xr:uid="{00000000-0005-0000-0000-000026000000}"/>
    <cellStyle name="Calc cel 4 2 6 4" xfId="8779" xr:uid="{00000000-0005-0000-0000-000026000000}"/>
    <cellStyle name="Calc cel 4 2 6 4 2" xfId="24447" xr:uid="{00000000-0005-0000-0000-000026000000}"/>
    <cellStyle name="Calc cel 4 2 6 4 2 2" xfId="29035" xr:uid="{00000000-0005-0000-0000-000026000000}"/>
    <cellStyle name="Calc cel 4 2 6 4 2 3" xfId="39140" xr:uid="{00000000-0005-0000-0000-000026000000}"/>
    <cellStyle name="Calc cel 4 2 6 4 3" xfId="15169" xr:uid="{00000000-0005-0000-0000-000026000000}"/>
    <cellStyle name="Calc cel 4 2 6 4 4" xfId="11828" xr:uid="{00000000-0005-0000-0000-000026000000}"/>
    <cellStyle name="Calc cel 4 2 6 4 5" xfId="34544" xr:uid="{00000000-0005-0000-0000-000026000000}"/>
    <cellStyle name="Calc cel 4 2 6 5" xfId="5328" xr:uid="{00000000-0005-0000-0000-000026000000}"/>
    <cellStyle name="Calc cel 4 2 6 5 2" xfId="25624" xr:uid="{00000000-0005-0000-0000-000026000000}"/>
    <cellStyle name="Calc cel 4 2 6 5 3" xfId="9786" xr:uid="{00000000-0005-0000-0000-000026000000}"/>
    <cellStyle name="Calc cel 4 2 6 5 4" xfId="31094" xr:uid="{00000000-0005-0000-0000-000026000000}"/>
    <cellStyle name="Calc cel 4 2 6 6" xfId="4557" xr:uid="{00000000-0005-0000-0000-000026000000}"/>
    <cellStyle name="Calc cel 4 2 6 6 2" xfId="15773" xr:uid="{00000000-0005-0000-0000-000026000000}"/>
    <cellStyle name="Calc cel 4 2 6 6 3" xfId="20300" xr:uid="{00000000-0005-0000-0000-000026000000}"/>
    <cellStyle name="Calc cel 4 2 6 6 4" xfId="36058" xr:uid="{00000000-0005-0000-0000-000026000000}"/>
    <cellStyle name="Calc cel 4 2 6 7" xfId="18871" xr:uid="{00000000-0005-0000-0000-000026000000}"/>
    <cellStyle name="Calc cel 4 2 6 8" xfId="12304" xr:uid="{00000000-0005-0000-0000-000026000000}"/>
    <cellStyle name="Calc cel 4 2 6 9" xfId="30378" xr:uid="{00000000-0005-0000-0000-000026000000}"/>
    <cellStyle name="Calc cel 4 2 7" xfId="1162" xr:uid="{00000000-0005-0000-0000-000026000000}"/>
    <cellStyle name="Calc cel 4 2 7 2" xfId="2404" xr:uid="{00000000-0005-0000-0000-000026000000}"/>
    <cellStyle name="Calc cel 4 2 7 2 2" xfId="7062" xr:uid="{00000000-0005-0000-0000-000026000000}"/>
    <cellStyle name="Calc cel 4 2 7 2 2 2" xfId="27358" xr:uid="{00000000-0005-0000-0000-000026000000}"/>
    <cellStyle name="Calc cel 4 2 7 2 2 3" xfId="22768" xr:uid="{00000000-0005-0000-0000-000026000000}"/>
    <cellStyle name="Calc cel 4 2 7 2 2 4" xfId="37551" xr:uid="{00000000-0005-0000-0000-000026000000}"/>
    <cellStyle name="Calc cel 4 2 7 2 3" xfId="15262" xr:uid="{00000000-0005-0000-0000-000026000000}"/>
    <cellStyle name="Calc cel 4 2 7 2 4" xfId="14627" xr:uid="{00000000-0005-0000-0000-000026000000}"/>
    <cellStyle name="Calc cel 4 2 7 2 5" xfId="32828" xr:uid="{00000000-0005-0000-0000-000026000000}"/>
    <cellStyle name="Calc cel 4 2 7 3" xfId="8486" xr:uid="{00000000-0005-0000-0000-000026000000}"/>
    <cellStyle name="Calc cel 4 2 7 3 2" xfId="24178" xr:uid="{00000000-0005-0000-0000-000026000000}"/>
    <cellStyle name="Calc cel 4 2 7 3 2 2" xfId="28767" xr:uid="{00000000-0005-0000-0000-000026000000}"/>
    <cellStyle name="Calc cel 4 2 7 3 2 3" xfId="38872" xr:uid="{00000000-0005-0000-0000-000026000000}"/>
    <cellStyle name="Calc cel 4 2 7 3 3" xfId="17502" xr:uid="{00000000-0005-0000-0000-000026000000}"/>
    <cellStyle name="Calc cel 4 2 7 3 4" xfId="11556" xr:uid="{00000000-0005-0000-0000-000026000000}"/>
    <cellStyle name="Calc cel 4 2 7 3 5" xfId="34251" xr:uid="{00000000-0005-0000-0000-000026000000}"/>
    <cellStyle name="Calc cel 4 2 7 4" xfId="5900" xr:uid="{00000000-0005-0000-0000-000026000000}"/>
    <cellStyle name="Calc cel 4 2 7 4 2" xfId="26196" xr:uid="{00000000-0005-0000-0000-000026000000}"/>
    <cellStyle name="Calc cel 4 2 7 4 3" xfId="10492" xr:uid="{00000000-0005-0000-0000-000026000000}"/>
    <cellStyle name="Calc cel 4 2 7 4 4" xfId="31666" xr:uid="{00000000-0005-0000-0000-000026000000}"/>
    <cellStyle name="Calc cel 4 2 7 5" xfId="4262" xr:uid="{00000000-0005-0000-0000-000026000000}"/>
    <cellStyle name="Calc cel 4 2 7 5 2" xfId="16465" xr:uid="{00000000-0005-0000-0000-000026000000}"/>
    <cellStyle name="Calc cel 4 2 7 5 3" xfId="20033" xr:uid="{00000000-0005-0000-0000-000026000000}"/>
    <cellStyle name="Calc cel 4 2 7 5 4" xfId="35791" xr:uid="{00000000-0005-0000-0000-000026000000}"/>
    <cellStyle name="Calc cel 4 2 7 6" xfId="16107" xr:uid="{00000000-0005-0000-0000-000026000000}"/>
    <cellStyle name="Calc cel 4 2 7 7" xfId="9823" xr:uid="{00000000-0005-0000-0000-000026000000}"/>
    <cellStyle name="Calc cel 4 2 7 8" xfId="30085" xr:uid="{00000000-0005-0000-0000-000026000000}"/>
    <cellStyle name="Calc cel 4 2 8" xfId="841" xr:uid="{00000000-0005-0000-0000-000026000000}"/>
    <cellStyle name="Calc cel 4 2 8 2" xfId="3260" xr:uid="{00000000-0005-0000-0000-000026000000}"/>
    <cellStyle name="Calc cel 4 2 8 2 2" xfId="7924" xr:uid="{00000000-0005-0000-0000-000026000000}"/>
    <cellStyle name="Calc cel 4 2 8 2 2 2" xfId="28219" xr:uid="{00000000-0005-0000-0000-000026000000}"/>
    <cellStyle name="Calc cel 4 2 8 2 2 3" xfId="23629" xr:uid="{00000000-0005-0000-0000-000026000000}"/>
    <cellStyle name="Calc cel 4 2 8 2 2 4" xfId="38371" xr:uid="{00000000-0005-0000-0000-000026000000}"/>
    <cellStyle name="Calc cel 4 2 8 2 3" xfId="16022" xr:uid="{00000000-0005-0000-0000-000026000000}"/>
    <cellStyle name="Calc cel 4 2 8 2 4" xfId="14012" xr:uid="{00000000-0005-0000-0000-000026000000}"/>
    <cellStyle name="Calc cel 4 2 8 2 5" xfId="33690" xr:uid="{00000000-0005-0000-0000-000026000000}"/>
    <cellStyle name="Calc cel 4 2 8 3" xfId="5590" xr:uid="{00000000-0005-0000-0000-000026000000}"/>
    <cellStyle name="Calc cel 4 2 8 3 2" xfId="25886" xr:uid="{00000000-0005-0000-0000-000026000000}"/>
    <cellStyle name="Calc cel 4 2 8 3 3" xfId="12926" xr:uid="{00000000-0005-0000-0000-000026000000}"/>
    <cellStyle name="Calc cel 4 2 8 3 4" xfId="31356" xr:uid="{00000000-0005-0000-0000-000026000000}"/>
    <cellStyle name="Calc cel 4 2 8 4" xfId="3678" xr:uid="{00000000-0005-0000-0000-000026000000}"/>
    <cellStyle name="Calc cel 4 2 8 4 2" xfId="19229" xr:uid="{00000000-0005-0000-0000-000026000000}"/>
    <cellStyle name="Calc cel 4 2 8 4 3" xfId="19475" xr:uid="{00000000-0005-0000-0000-000026000000}"/>
    <cellStyle name="Calc cel 4 2 8 4 4" xfId="35235" xr:uid="{00000000-0005-0000-0000-000026000000}"/>
    <cellStyle name="Calc cel 4 2 8 5" xfId="15426" xr:uid="{00000000-0005-0000-0000-000026000000}"/>
    <cellStyle name="Calc cel 4 2 8 6" xfId="3433" xr:uid="{00000000-0005-0000-0000-000026000000}"/>
    <cellStyle name="Calc cel 4 2 8 7" xfId="11776" xr:uid="{00000000-0005-0000-0000-000026000000}"/>
    <cellStyle name="Calc cel 4 2 9" xfId="2085" xr:uid="{00000000-0005-0000-0000-000026000000}"/>
    <cellStyle name="Calc cel 4 2 9 2" xfId="6743" xr:uid="{00000000-0005-0000-0000-000026000000}"/>
    <cellStyle name="Calc cel 4 2 9 2 2" xfId="27039" xr:uid="{00000000-0005-0000-0000-000026000000}"/>
    <cellStyle name="Calc cel 4 2 9 2 3" xfId="22449" xr:uid="{00000000-0005-0000-0000-000026000000}"/>
    <cellStyle name="Calc cel 4 2 9 2 4" xfId="37234" xr:uid="{00000000-0005-0000-0000-000026000000}"/>
    <cellStyle name="Calc cel 4 2 9 3" xfId="22198" xr:uid="{00000000-0005-0000-0000-000026000000}"/>
    <cellStyle name="Calc cel 4 2 9 4" xfId="9407" xr:uid="{00000000-0005-0000-0000-000026000000}"/>
    <cellStyle name="Calc cel 4 2 9 5" xfId="32509" xr:uid="{00000000-0005-0000-0000-000026000000}"/>
    <cellStyle name="Calc cel 4 3" xfId="379" xr:uid="{00000000-0005-0000-0000-000026000000}"/>
    <cellStyle name="Calc cel 4 3 10" xfId="2062" xr:uid="{00000000-0005-0000-0000-000026000000}"/>
    <cellStyle name="Calc cel 4 3 10 2" xfId="6720" xr:uid="{00000000-0005-0000-0000-000026000000}"/>
    <cellStyle name="Calc cel 4 3 10 2 2" xfId="27016" xr:uid="{00000000-0005-0000-0000-000026000000}"/>
    <cellStyle name="Calc cel 4 3 10 2 3" xfId="22426" xr:uid="{00000000-0005-0000-0000-000026000000}"/>
    <cellStyle name="Calc cel 4 3 10 2 4" xfId="37211" xr:uid="{00000000-0005-0000-0000-000026000000}"/>
    <cellStyle name="Calc cel 4 3 10 3" xfId="16847" xr:uid="{00000000-0005-0000-0000-000026000000}"/>
    <cellStyle name="Calc cel 4 3 10 4" xfId="12133" xr:uid="{00000000-0005-0000-0000-000026000000}"/>
    <cellStyle name="Calc cel 4 3 10 5" xfId="32486" xr:uid="{00000000-0005-0000-0000-000026000000}"/>
    <cellStyle name="Calc cel 4 3 11" xfId="5215" xr:uid="{00000000-0005-0000-0000-000026000000}"/>
    <cellStyle name="Calc cel 4 3 11 2" xfId="20928" xr:uid="{00000000-0005-0000-0000-000026000000}"/>
    <cellStyle name="Calc cel 4 3 11 2 2" xfId="25513" xr:uid="{00000000-0005-0000-0000-000026000000}"/>
    <cellStyle name="Calc cel 4 3 11 2 3" xfId="36655" xr:uid="{00000000-0005-0000-0000-000026000000}"/>
    <cellStyle name="Calc cel 4 3 11 3" xfId="17854" xr:uid="{00000000-0005-0000-0000-000026000000}"/>
    <cellStyle name="Calc cel 4 3 11 4" xfId="13494" xr:uid="{00000000-0005-0000-0000-000026000000}"/>
    <cellStyle name="Calc cel 4 3 11 5" xfId="30982" xr:uid="{00000000-0005-0000-0000-000026000000}"/>
    <cellStyle name="Calc cel 4 3 12" xfId="8038" xr:uid="{00000000-0005-0000-0000-000026000000}"/>
    <cellStyle name="Calc cel 4 3 12 2" xfId="28329" xr:uid="{00000000-0005-0000-0000-000026000000}"/>
    <cellStyle name="Calc cel 4 3 12 3" xfId="12753" xr:uid="{00000000-0005-0000-0000-000026000000}"/>
    <cellStyle name="Calc cel 4 3 12 4" xfId="33803" xr:uid="{00000000-0005-0000-0000-000026000000}"/>
    <cellStyle name="Calc cel 4 3 13" xfId="3811" xr:uid="{00000000-0005-0000-0000-000026000000}"/>
    <cellStyle name="Calc cel 4 3 13 2" xfId="21735" xr:uid="{00000000-0005-0000-0000-000026000000}"/>
    <cellStyle name="Calc cel 4 3 13 3" xfId="19601" xr:uid="{00000000-0005-0000-0000-000026000000}"/>
    <cellStyle name="Calc cel 4 3 13 4" xfId="35359" xr:uid="{00000000-0005-0000-0000-000026000000}"/>
    <cellStyle name="Calc cel 4 3 14" xfId="16851" xr:uid="{00000000-0005-0000-0000-000026000000}"/>
    <cellStyle name="Calc cel 4 3 15" xfId="13263" xr:uid="{00000000-0005-0000-0000-000026000000}"/>
    <cellStyle name="Calc cel 4 3 16" xfId="29636" xr:uid="{00000000-0005-0000-0000-000026000000}"/>
    <cellStyle name="Calc cel 4 3 2" xfId="438" xr:uid="{00000000-0005-0000-0000-000026000000}"/>
    <cellStyle name="Calc cel 4 3 2 10" xfId="12837" xr:uid="{00000000-0005-0000-0000-000026000000}"/>
    <cellStyle name="Calc cel 4 3 2 11" xfId="29729" xr:uid="{00000000-0005-0000-0000-000026000000}"/>
    <cellStyle name="Calc cel 4 3 2 2" xfId="587" xr:uid="{00000000-0005-0000-0000-000026000000}"/>
    <cellStyle name="Calc cel 4 3 2 2 2" xfId="1512" xr:uid="{00000000-0005-0000-0000-000026000000}"/>
    <cellStyle name="Calc cel 4 3 2 2 2 2" xfId="6210" xr:uid="{00000000-0005-0000-0000-000026000000}"/>
    <cellStyle name="Calc cel 4 3 2 2 2 2 2" xfId="26506" xr:uid="{00000000-0005-0000-0000-000026000000}"/>
    <cellStyle name="Calc cel 4 3 2 2 2 2 3" xfId="21918" xr:uid="{00000000-0005-0000-0000-000026000000}"/>
    <cellStyle name="Calc cel 4 3 2 2 2 2 4" xfId="37137" xr:uid="{00000000-0005-0000-0000-000026000000}"/>
    <cellStyle name="Calc cel 4 3 2 2 2 3" xfId="23370" xr:uid="{00000000-0005-0000-0000-000026000000}"/>
    <cellStyle name="Calc cel 4 3 2 2 2 4" xfId="12845" xr:uid="{00000000-0005-0000-0000-000026000000}"/>
    <cellStyle name="Calc cel 4 3 2 2 2 5" xfId="31976" xr:uid="{00000000-0005-0000-0000-000026000000}"/>
    <cellStyle name="Calc cel 4 3 2 2 3" xfId="2752" xr:uid="{00000000-0005-0000-0000-000026000000}"/>
    <cellStyle name="Calc cel 4 3 2 2 3 2" xfId="7410" xr:uid="{00000000-0005-0000-0000-000026000000}"/>
    <cellStyle name="Calc cel 4 3 2 2 3 2 2" xfId="27706" xr:uid="{00000000-0005-0000-0000-000026000000}"/>
    <cellStyle name="Calc cel 4 3 2 2 3 2 3" xfId="23116" xr:uid="{00000000-0005-0000-0000-000026000000}"/>
    <cellStyle name="Calc cel 4 3 2 2 3 2 4" xfId="37882" xr:uid="{00000000-0005-0000-0000-000026000000}"/>
    <cellStyle name="Calc cel 4 3 2 2 3 3" xfId="15936" xr:uid="{00000000-0005-0000-0000-000026000000}"/>
    <cellStyle name="Calc cel 4 3 2 2 3 4" xfId="9502" xr:uid="{00000000-0005-0000-0000-000026000000}"/>
    <cellStyle name="Calc cel 4 3 2 2 3 5" xfId="33176" xr:uid="{00000000-0005-0000-0000-000026000000}"/>
    <cellStyle name="Calc cel 4 3 2 2 4" xfId="8824" xr:uid="{00000000-0005-0000-0000-000026000000}"/>
    <cellStyle name="Calc cel 4 3 2 2 4 2" xfId="24491" xr:uid="{00000000-0005-0000-0000-000026000000}"/>
    <cellStyle name="Calc cel 4 3 2 2 4 2 2" xfId="29079" xr:uid="{00000000-0005-0000-0000-000026000000}"/>
    <cellStyle name="Calc cel 4 3 2 2 4 2 3" xfId="39184" xr:uid="{00000000-0005-0000-0000-000026000000}"/>
    <cellStyle name="Calc cel 4 3 2 2 4 3" xfId="17145" xr:uid="{00000000-0005-0000-0000-000026000000}"/>
    <cellStyle name="Calc cel 4 3 2 2 4 4" xfId="13346" xr:uid="{00000000-0005-0000-0000-000026000000}"/>
    <cellStyle name="Calc cel 4 3 2 2 4 5" xfId="34589" xr:uid="{00000000-0005-0000-0000-000026000000}"/>
    <cellStyle name="Calc cel 4 3 2 2 5" xfId="5373" xr:uid="{00000000-0005-0000-0000-000026000000}"/>
    <cellStyle name="Calc cel 4 3 2 2 5 2" xfId="25669" xr:uid="{00000000-0005-0000-0000-000026000000}"/>
    <cellStyle name="Calc cel 4 3 2 2 5 3" xfId="11457" xr:uid="{00000000-0005-0000-0000-000026000000}"/>
    <cellStyle name="Calc cel 4 3 2 2 5 4" xfId="31139" xr:uid="{00000000-0005-0000-0000-000026000000}"/>
    <cellStyle name="Calc cel 4 3 2 2 6" xfId="4602" xr:uid="{00000000-0005-0000-0000-000026000000}"/>
    <cellStyle name="Calc cel 4 3 2 2 6 2" xfId="18672" xr:uid="{00000000-0005-0000-0000-000026000000}"/>
    <cellStyle name="Calc cel 4 3 2 2 6 3" xfId="20344" xr:uid="{00000000-0005-0000-0000-000026000000}"/>
    <cellStyle name="Calc cel 4 3 2 2 6 4" xfId="36102" xr:uid="{00000000-0005-0000-0000-000026000000}"/>
    <cellStyle name="Calc cel 4 3 2 2 7" xfId="18058" xr:uid="{00000000-0005-0000-0000-000026000000}"/>
    <cellStyle name="Calc cel 4 3 2 2 8" xfId="10373" xr:uid="{00000000-0005-0000-0000-000026000000}"/>
    <cellStyle name="Calc cel 4 3 2 2 9" xfId="30423" xr:uid="{00000000-0005-0000-0000-000026000000}"/>
    <cellStyle name="Calc cel 4 3 2 3" xfId="1716" xr:uid="{00000000-0005-0000-0000-000026000000}"/>
    <cellStyle name="Calc cel 4 3 2 3 2" xfId="2955" xr:uid="{00000000-0005-0000-0000-000026000000}"/>
    <cellStyle name="Calc cel 4 3 2 3 2 2" xfId="7613" xr:uid="{00000000-0005-0000-0000-000026000000}"/>
    <cellStyle name="Calc cel 4 3 2 3 2 2 2" xfId="27909" xr:uid="{00000000-0005-0000-0000-000026000000}"/>
    <cellStyle name="Calc cel 4 3 2 3 2 2 3" xfId="23319" xr:uid="{00000000-0005-0000-0000-000026000000}"/>
    <cellStyle name="Calc cel 4 3 2 3 2 2 4" xfId="38085" xr:uid="{00000000-0005-0000-0000-000026000000}"/>
    <cellStyle name="Calc cel 4 3 2 3 2 3" xfId="17993" xr:uid="{00000000-0005-0000-0000-000026000000}"/>
    <cellStyle name="Calc cel 4 3 2 3 2 4" xfId="12642" xr:uid="{00000000-0005-0000-0000-000026000000}"/>
    <cellStyle name="Calc cel 4 3 2 3 2 5" xfId="33379" xr:uid="{00000000-0005-0000-0000-000026000000}"/>
    <cellStyle name="Calc cel 4 3 2 3 3" xfId="9025" xr:uid="{00000000-0005-0000-0000-000026000000}"/>
    <cellStyle name="Calc cel 4 3 2 3 3 2" xfId="24682" xr:uid="{00000000-0005-0000-0000-000026000000}"/>
    <cellStyle name="Calc cel 4 3 2 3 3 2 2" xfId="29270" xr:uid="{00000000-0005-0000-0000-000026000000}"/>
    <cellStyle name="Calc cel 4 3 2 3 3 2 3" xfId="39375" xr:uid="{00000000-0005-0000-0000-000026000000}"/>
    <cellStyle name="Calc cel 4 3 2 3 3 3" xfId="15916" xr:uid="{00000000-0005-0000-0000-000026000000}"/>
    <cellStyle name="Calc cel 4 3 2 3 3 4" xfId="13213" xr:uid="{00000000-0005-0000-0000-000026000000}"/>
    <cellStyle name="Calc cel 4 3 2 3 3 5" xfId="34790" xr:uid="{00000000-0005-0000-0000-000026000000}"/>
    <cellStyle name="Calc cel 4 3 2 3 4" xfId="6404" xr:uid="{00000000-0005-0000-0000-000026000000}"/>
    <cellStyle name="Calc cel 4 3 2 3 4 2" xfId="26700" xr:uid="{00000000-0005-0000-0000-000026000000}"/>
    <cellStyle name="Calc cel 4 3 2 3 4 3" xfId="13907" xr:uid="{00000000-0005-0000-0000-000026000000}"/>
    <cellStyle name="Calc cel 4 3 2 3 4 4" xfId="32170" xr:uid="{00000000-0005-0000-0000-000026000000}"/>
    <cellStyle name="Calc cel 4 3 2 3 5" xfId="4804" xr:uid="{00000000-0005-0000-0000-000026000000}"/>
    <cellStyle name="Calc cel 4 3 2 3 5 2" xfId="25121" xr:uid="{00000000-0005-0000-0000-000026000000}"/>
    <cellStyle name="Calc cel 4 3 2 3 5 3" xfId="20534" xr:uid="{00000000-0005-0000-0000-000026000000}"/>
    <cellStyle name="Calc cel 4 3 2 3 5 4" xfId="36291" xr:uid="{00000000-0005-0000-0000-000026000000}"/>
    <cellStyle name="Calc cel 4 3 2 3 6" xfId="16345" xr:uid="{00000000-0005-0000-0000-000026000000}"/>
    <cellStyle name="Calc cel 4 3 2 3 7" xfId="3501" xr:uid="{00000000-0005-0000-0000-000026000000}"/>
    <cellStyle name="Calc cel 4 3 2 3 8" xfId="30624" xr:uid="{00000000-0005-0000-0000-000026000000}"/>
    <cellStyle name="Calc cel 4 3 2 4" xfId="1265" xr:uid="{00000000-0005-0000-0000-000026000000}"/>
    <cellStyle name="Calc cel 4 3 2 4 2" xfId="2506" xr:uid="{00000000-0005-0000-0000-000026000000}"/>
    <cellStyle name="Calc cel 4 3 2 4 2 2" xfId="7164" xr:uid="{00000000-0005-0000-0000-000026000000}"/>
    <cellStyle name="Calc cel 4 3 2 4 2 2 2" xfId="27460" xr:uid="{00000000-0005-0000-0000-000026000000}"/>
    <cellStyle name="Calc cel 4 3 2 4 2 2 3" xfId="22870" xr:uid="{00000000-0005-0000-0000-000026000000}"/>
    <cellStyle name="Calc cel 4 3 2 4 2 2 4" xfId="37650" xr:uid="{00000000-0005-0000-0000-000026000000}"/>
    <cellStyle name="Calc cel 4 3 2 4 2 3" xfId="15622" xr:uid="{00000000-0005-0000-0000-000026000000}"/>
    <cellStyle name="Calc cel 4 3 2 4 2 4" xfId="10431" xr:uid="{00000000-0005-0000-0000-000026000000}"/>
    <cellStyle name="Calc cel 4 3 2 4 2 5" xfId="32930" xr:uid="{00000000-0005-0000-0000-000026000000}"/>
    <cellStyle name="Calc cel 4 3 2 4 3" xfId="8584" xr:uid="{00000000-0005-0000-0000-000026000000}"/>
    <cellStyle name="Calc cel 4 3 2 4 3 2" xfId="24264" xr:uid="{00000000-0005-0000-0000-000026000000}"/>
    <cellStyle name="Calc cel 4 3 2 4 3 2 2" xfId="28853" xr:uid="{00000000-0005-0000-0000-000026000000}"/>
    <cellStyle name="Calc cel 4 3 2 4 3 2 3" xfId="38958" xr:uid="{00000000-0005-0000-0000-000026000000}"/>
    <cellStyle name="Calc cel 4 3 2 4 3 3" xfId="16244" xr:uid="{00000000-0005-0000-0000-000026000000}"/>
    <cellStyle name="Calc cel 4 3 2 4 3 4" xfId="13711" xr:uid="{00000000-0005-0000-0000-000026000000}"/>
    <cellStyle name="Calc cel 4 3 2 4 3 5" xfId="34349" xr:uid="{00000000-0005-0000-0000-000026000000}"/>
    <cellStyle name="Calc cel 4 3 2 4 4" xfId="5990" xr:uid="{00000000-0005-0000-0000-000026000000}"/>
    <cellStyle name="Calc cel 4 3 2 4 4 2" xfId="26286" xr:uid="{00000000-0005-0000-0000-000026000000}"/>
    <cellStyle name="Calc cel 4 3 2 4 4 3" xfId="10783" xr:uid="{00000000-0005-0000-0000-000026000000}"/>
    <cellStyle name="Calc cel 4 3 2 4 4 4" xfId="31756" xr:uid="{00000000-0005-0000-0000-000026000000}"/>
    <cellStyle name="Calc cel 4 3 2 4 5" xfId="4361" xr:uid="{00000000-0005-0000-0000-000026000000}"/>
    <cellStyle name="Calc cel 4 3 2 4 5 2" xfId="14943" xr:uid="{00000000-0005-0000-0000-000026000000}"/>
    <cellStyle name="Calc cel 4 3 2 4 5 3" xfId="20119" xr:uid="{00000000-0005-0000-0000-000026000000}"/>
    <cellStyle name="Calc cel 4 3 2 4 5 4" xfId="35877" xr:uid="{00000000-0005-0000-0000-000026000000}"/>
    <cellStyle name="Calc cel 4 3 2 4 6" xfId="15066" xr:uid="{00000000-0005-0000-0000-000026000000}"/>
    <cellStyle name="Calc cel 4 3 2 4 7" xfId="12378" xr:uid="{00000000-0005-0000-0000-000026000000}"/>
    <cellStyle name="Calc cel 4 3 2 4 8" xfId="30183" xr:uid="{00000000-0005-0000-0000-000026000000}"/>
    <cellStyle name="Calc cel 4 3 2 5" xfId="891" xr:uid="{00000000-0005-0000-0000-000026000000}"/>
    <cellStyle name="Calc cel 4 3 2 5 2" xfId="3364" xr:uid="{00000000-0005-0000-0000-000026000000}"/>
    <cellStyle name="Calc cel 4 3 2 5 2 2" xfId="8217" xr:uid="{00000000-0005-0000-0000-000026000000}"/>
    <cellStyle name="Calc cel 4 3 2 5 2 2 2" xfId="28506" xr:uid="{00000000-0005-0000-0000-000026000000}"/>
    <cellStyle name="Calc cel 4 3 2 5 2 2 3" xfId="23917" xr:uid="{00000000-0005-0000-0000-000026000000}"/>
    <cellStyle name="Calc cel 4 3 2 5 2 2 4" xfId="38611" xr:uid="{00000000-0005-0000-0000-000026000000}"/>
    <cellStyle name="Calc cel 4 3 2 5 2 3" xfId="22268" xr:uid="{00000000-0005-0000-0000-000026000000}"/>
    <cellStyle name="Calc cel 4 3 2 5 2 4" xfId="12410" xr:uid="{00000000-0005-0000-0000-000026000000}"/>
    <cellStyle name="Calc cel 4 3 2 5 2 5" xfId="33982" xr:uid="{00000000-0005-0000-0000-000026000000}"/>
    <cellStyle name="Calc cel 4 3 2 5 3" xfId="5639" xr:uid="{00000000-0005-0000-0000-000026000000}"/>
    <cellStyle name="Calc cel 4 3 2 5 3 2" xfId="25935" xr:uid="{00000000-0005-0000-0000-000026000000}"/>
    <cellStyle name="Calc cel 4 3 2 5 3 3" xfId="12094" xr:uid="{00000000-0005-0000-0000-000026000000}"/>
    <cellStyle name="Calc cel 4 3 2 5 3 4" xfId="31405" xr:uid="{00000000-0005-0000-0000-000026000000}"/>
    <cellStyle name="Calc cel 4 3 2 5 4" xfId="3992" xr:uid="{00000000-0005-0000-0000-000026000000}"/>
    <cellStyle name="Calc cel 4 3 2 5 4 2" xfId="16751" xr:uid="{00000000-0005-0000-0000-000026000000}"/>
    <cellStyle name="Calc cel 4 3 2 5 4 3" xfId="19777" xr:uid="{00000000-0005-0000-0000-000026000000}"/>
    <cellStyle name="Calc cel 4 3 2 5 4 4" xfId="35535" xr:uid="{00000000-0005-0000-0000-000026000000}"/>
    <cellStyle name="Calc cel 4 3 2 5 5" xfId="16455" xr:uid="{00000000-0005-0000-0000-000026000000}"/>
    <cellStyle name="Calc cel 4 3 2 5 6" xfId="14504" xr:uid="{00000000-0005-0000-0000-000026000000}"/>
    <cellStyle name="Calc cel 4 3 2 5 7" xfId="29816" xr:uid="{00000000-0005-0000-0000-000026000000}"/>
    <cellStyle name="Calc cel 4 3 2 6" xfId="2134" xr:uid="{00000000-0005-0000-0000-000026000000}"/>
    <cellStyle name="Calc cel 4 3 2 6 2" xfId="6792" xr:uid="{00000000-0005-0000-0000-000026000000}"/>
    <cellStyle name="Calc cel 4 3 2 6 2 2" xfId="27088" xr:uid="{00000000-0005-0000-0000-000026000000}"/>
    <cellStyle name="Calc cel 4 3 2 6 2 3" xfId="22498" xr:uid="{00000000-0005-0000-0000-000026000000}"/>
    <cellStyle name="Calc cel 4 3 2 6 2 4" xfId="37283" xr:uid="{00000000-0005-0000-0000-000026000000}"/>
    <cellStyle name="Calc cel 4 3 2 6 3" xfId="18395" xr:uid="{00000000-0005-0000-0000-000026000000}"/>
    <cellStyle name="Calc cel 4 3 2 6 4" xfId="14620" xr:uid="{00000000-0005-0000-0000-000026000000}"/>
    <cellStyle name="Calc cel 4 3 2 6 5" xfId="32558" xr:uid="{00000000-0005-0000-0000-000026000000}"/>
    <cellStyle name="Calc cel 4 3 2 7" xfId="8130" xr:uid="{00000000-0005-0000-0000-000026000000}"/>
    <cellStyle name="Calc cel 4 3 2 7 2" xfId="23831" xr:uid="{00000000-0005-0000-0000-000026000000}"/>
    <cellStyle name="Calc cel 4 3 2 7 2 2" xfId="28420" xr:uid="{00000000-0005-0000-0000-000026000000}"/>
    <cellStyle name="Calc cel 4 3 2 7 2 3" xfId="38525" xr:uid="{00000000-0005-0000-0000-000026000000}"/>
    <cellStyle name="Calc cel 4 3 2 7 3" xfId="18729" xr:uid="{00000000-0005-0000-0000-000026000000}"/>
    <cellStyle name="Calc cel 4 3 2 7 4" xfId="10340" xr:uid="{00000000-0005-0000-0000-000026000000}"/>
    <cellStyle name="Calc cel 4 3 2 7 5" xfId="33895" xr:uid="{00000000-0005-0000-0000-000026000000}"/>
    <cellStyle name="Calc cel 4 3 2 8" xfId="3905" xr:uid="{00000000-0005-0000-0000-000026000000}"/>
    <cellStyle name="Calc cel 4 3 2 8 2" xfId="18512" xr:uid="{00000000-0005-0000-0000-000026000000}"/>
    <cellStyle name="Calc cel 4 3 2 8 3" xfId="19693" xr:uid="{00000000-0005-0000-0000-000026000000}"/>
    <cellStyle name="Calc cel 4 3 2 8 4" xfId="35451" xr:uid="{00000000-0005-0000-0000-000026000000}"/>
    <cellStyle name="Calc cel 4 3 2 9" xfId="18872" xr:uid="{00000000-0005-0000-0000-000026000000}"/>
    <cellStyle name="Calc cel 4 3 3" xfId="636" xr:uid="{00000000-0005-0000-0000-000026000000}"/>
    <cellStyle name="Calc cel 4 3 3 10" xfId="18091" xr:uid="{00000000-0005-0000-0000-000026000000}"/>
    <cellStyle name="Calc cel 4 3 3 11" xfId="12406" xr:uid="{00000000-0005-0000-0000-000026000000}"/>
    <cellStyle name="Calc cel 4 3 3 12" xfId="29865" xr:uid="{00000000-0005-0000-0000-000026000000}"/>
    <cellStyle name="Calc cel 4 3 3 2" xfId="1551" xr:uid="{00000000-0005-0000-0000-000026000000}"/>
    <cellStyle name="Calc cel 4 3 3 2 2" xfId="1866" xr:uid="{00000000-0005-0000-0000-000026000000}"/>
    <cellStyle name="Calc cel 4 3 3 2 2 2" xfId="3105" xr:uid="{00000000-0005-0000-0000-000026000000}"/>
    <cellStyle name="Calc cel 4 3 3 2 2 2 2" xfId="7763" xr:uid="{00000000-0005-0000-0000-000026000000}"/>
    <cellStyle name="Calc cel 4 3 3 2 2 2 2 2" xfId="28059" xr:uid="{00000000-0005-0000-0000-000026000000}"/>
    <cellStyle name="Calc cel 4 3 3 2 2 2 2 3" xfId="23469" xr:uid="{00000000-0005-0000-0000-000026000000}"/>
    <cellStyle name="Calc cel 4 3 3 2 2 2 2 4" xfId="38211" xr:uid="{00000000-0005-0000-0000-000026000000}"/>
    <cellStyle name="Calc cel 4 3 3 2 2 2 3" xfId="16802" xr:uid="{00000000-0005-0000-0000-000026000000}"/>
    <cellStyle name="Calc cel 4 3 3 2 2 2 4" xfId="13999" xr:uid="{00000000-0005-0000-0000-000026000000}"/>
    <cellStyle name="Calc cel 4 3 3 2 2 2 5" xfId="33529" xr:uid="{00000000-0005-0000-0000-000026000000}"/>
    <cellStyle name="Calc cel 4 3 3 2 2 3" xfId="9175" xr:uid="{00000000-0005-0000-0000-000026000000}"/>
    <cellStyle name="Calc cel 4 3 3 2 2 3 2" xfId="24822" xr:uid="{00000000-0005-0000-0000-000026000000}"/>
    <cellStyle name="Calc cel 4 3 3 2 2 3 2 2" xfId="29409" xr:uid="{00000000-0005-0000-0000-000026000000}"/>
    <cellStyle name="Calc cel 4 3 3 2 2 3 2 3" xfId="39514" xr:uid="{00000000-0005-0000-0000-000026000000}"/>
    <cellStyle name="Calc cel 4 3 3 2 2 3 3" xfId="17603" xr:uid="{00000000-0005-0000-0000-000026000000}"/>
    <cellStyle name="Calc cel 4 3 3 2 2 3 4" xfId="14104" xr:uid="{00000000-0005-0000-0000-000026000000}"/>
    <cellStyle name="Calc cel 4 3 3 2 2 3 5" xfId="34940" xr:uid="{00000000-0005-0000-0000-000026000000}"/>
    <cellStyle name="Calc cel 4 3 3 2 2 4" xfId="6530" xr:uid="{00000000-0005-0000-0000-000026000000}"/>
    <cellStyle name="Calc cel 4 3 3 2 2 4 2" xfId="26826" xr:uid="{00000000-0005-0000-0000-000026000000}"/>
    <cellStyle name="Calc cel 4 3 3 2 2 4 3" xfId="14079" xr:uid="{00000000-0005-0000-0000-000026000000}"/>
    <cellStyle name="Calc cel 4 3 3 2 2 4 4" xfId="32296" xr:uid="{00000000-0005-0000-0000-000026000000}"/>
    <cellStyle name="Calc cel 4 3 3 2 2 5" xfId="4954" xr:uid="{00000000-0005-0000-0000-000026000000}"/>
    <cellStyle name="Calc cel 4 3 3 2 2 5 2" xfId="25260" xr:uid="{00000000-0005-0000-0000-000026000000}"/>
    <cellStyle name="Calc cel 4 3 3 2 2 5 3" xfId="20674" xr:uid="{00000000-0005-0000-0000-000026000000}"/>
    <cellStyle name="Calc cel 4 3 3 2 2 5 4" xfId="36430" xr:uid="{00000000-0005-0000-0000-000026000000}"/>
    <cellStyle name="Calc cel 4 3 3 2 2 6" xfId="16356" xr:uid="{00000000-0005-0000-0000-000026000000}"/>
    <cellStyle name="Calc cel 4 3 3 2 2 7" xfId="13261" xr:uid="{00000000-0005-0000-0000-000026000000}"/>
    <cellStyle name="Calc cel 4 3 3 2 2 8" xfId="30774" xr:uid="{00000000-0005-0000-0000-000026000000}"/>
    <cellStyle name="Calc cel 4 3 3 2 3" xfId="2791" xr:uid="{00000000-0005-0000-0000-000026000000}"/>
    <cellStyle name="Calc cel 4 3 3 2 3 2" xfId="7449" xr:uid="{00000000-0005-0000-0000-000026000000}"/>
    <cellStyle name="Calc cel 4 3 3 2 3 2 2" xfId="27745" xr:uid="{00000000-0005-0000-0000-000026000000}"/>
    <cellStyle name="Calc cel 4 3 3 2 3 2 3" xfId="23155" xr:uid="{00000000-0005-0000-0000-000026000000}"/>
    <cellStyle name="Calc cel 4 3 3 2 3 2 4" xfId="37921" xr:uid="{00000000-0005-0000-0000-000026000000}"/>
    <cellStyle name="Calc cel 4 3 3 2 3 3" xfId="16072" xr:uid="{00000000-0005-0000-0000-000026000000}"/>
    <cellStyle name="Calc cel 4 3 3 2 3 4" xfId="10171" xr:uid="{00000000-0005-0000-0000-000026000000}"/>
    <cellStyle name="Calc cel 4 3 3 2 3 5" xfId="33215" xr:uid="{00000000-0005-0000-0000-000026000000}"/>
    <cellStyle name="Calc cel 4 3 3 2 4" xfId="8862" xr:uid="{00000000-0005-0000-0000-000026000000}"/>
    <cellStyle name="Calc cel 4 3 3 2 4 2" xfId="24527" xr:uid="{00000000-0005-0000-0000-000026000000}"/>
    <cellStyle name="Calc cel 4 3 3 2 4 2 2" xfId="29115" xr:uid="{00000000-0005-0000-0000-000026000000}"/>
    <cellStyle name="Calc cel 4 3 3 2 4 2 3" xfId="39220" xr:uid="{00000000-0005-0000-0000-000026000000}"/>
    <cellStyle name="Calc cel 4 3 3 2 4 3" xfId="23744" xr:uid="{00000000-0005-0000-0000-000026000000}"/>
    <cellStyle name="Calc cel 4 3 3 2 4 4" xfId="9552" xr:uid="{00000000-0005-0000-0000-000026000000}"/>
    <cellStyle name="Calc cel 4 3 3 2 4 5" xfId="34627" xr:uid="{00000000-0005-0000-0000-000026000000}"/>
    <cellStyle name="Calc cel 4 3 3 2 5" xfId="6247" xr:uid="{00000000-0005-0000-0000-000026000000}"/>
    <cellStyle name="Calc cel 4 3 3 2 5 2" xfId="26543" xr:uid="{00000000-0005-0000-0000-000026000000}"/>
    <cellStyle name="Calc cel 4 3 3 2 5 3" xfId="10457" xr:uid="{00000000-0005-0000-0000-000026000000}"/>
    <cellStyle name="Calc cel 4 3 3 2 5 4" xfId="32013" xr:uid="{00000000-0005-0000-0000-000026000000}"/>
    <cellStyle name="Calc cel 4 3 3 2 6" xfId="4640" xr:uid="{00000000-0005-0000-0000-000026000000}"/>
    <cellStyle name="Calc cel 4 3 3 2 6 2" xfId="24967" xr:uid="{00000000-0005-0000-0000-000026000000}"/>
    <cellStyle name="Calc cel 4 3 3 2 6 3" xfId="20379" xr:uid="{00000000-0005-0000-0000-000026000000}"/>
    <cellStyle name="Calc cel 4 3 3 2 6 4" xfId="36137" xr:uid="{00000000-0005-0000-0000-000026000000}"/>
    <cellStyle name="Calc cel 4 3 3 2 7" xfId="15636" xr:uid="{00000000-0005-0000-0000-000026000000}"/>
    <cellStyle name="Calc cel 4 3 3 2 8" xfId="10259" xr:uid="{00000000-0005-0000-0000-000026000000}"/>
    <cellStyle name="Calc cel 4 3 3 2 9" xfId="30461" xr:uid="{00000000-0005-0000-0000-000026000000}"/>
    <cellStyle name="Calc cel 4 3 3 3" xfId="1732" xr:uid="{00000000-0005-0000-0000-000026000000}"/>
    <cellStyle name="Calc cel 4 3 3 3 2" xfId="2971" xr:uid="{00000000-0005-0000-0000-000026000000}"/>
    <cellStyle name="Calc cel 4 3 3 3 2 2" xfId="7629" xr:uid="{00000000-0005-0000-0000-000026000000}"/>
    <cellStyle name="Calc cel 4 3 3 3 2 2 2" xfId="27925" xr:uid="{00000000-0005-0000-0000-000026000000}"/>
    <cellStyle name="Calc cel 4 3 3 3 2 2 3" xfId="23335" xr:uid="{00000000-0005-0000-0000-000026000000}"/>
    <cellStyle name="Calc cel 4 3 3 3 2 2 4" xfId="38101" xr:uid="{00000000-0005-0000-0000-000026000000}"/>
    <cellStyle name="Calc cel 4 3 3 3 2 3" xfId="22085" xr:uid="{00000000-0005-0000-0000-000026000000}"/>
    <cellStyle name="Calc cel 4 3 3 3 2 4" xfId="9346" xr:uid="{00000000-0005-0000-0000-000026000000}"/>
    <cellStyle name="Calc cel 4 3 3 3 2 5" xfId="33395" xr:uid="{00000000-0005-0000-0000-000026000000}"/>
    <cellStyle name="Calc cel 4 3 3 3 3" xfId="9041" xr:uid="{00000000-0005-0000-0000-000026000000}"/>
    <cellStyle name="Calc cel 4 3 3 3 3 2" xfId="24697" xr:uid="{00000000-0005-0000-0000-000026000000}"/>
    <cellStyle name="Calc cel 4 3 3 3 3 2 2" xfId="29285" xr:uid="{00000000-0005-0000-0000-000026000000}"/>
    <cellStyle name="Calc cel 4 3 3 3 3 2 3" xfId="39390" xr:uid="{00000000-0005-0000-0000-000026000000}"/>
    <cellStyle name="Calc cel 4 3 3 3 3 3" xfId="16497" xr:uid="{00000000-0005-0000-0000-000026000000}"/>
    <cellStyle name="Calc cel 4 3 3 3 3 4" xfId="3634" xr:uid="{00000000-0005-0000-0000-000026000000}"/>
    <cellStyle name="Calc cel 4 3 3 3 3 5" xfId="34806" xr:uid="{00000000-0005-0000-0000-000026000000}"/>
    <cellStyle name="Calc cel 4 3 3 3 4" xfId="6419" xr:uid="{00000000-0005-0000-0000-000026000000}"/>
    <cellStyle name="Calc cel 4 3 3 3 4 2" xfId="26715" xr:uid="{00000000-0005-0000-0000-000026000000}"/>
    <cellStyle name="Calc cel 4 3 3 3 4 3" xfId="11408" xr:uid="{00000000-0005-0000-0000-000026000000}"/>
    <cellStyle name="Calc cel 4 3 3 3 4 4" xfId="32185" xr:uid="{00000000-0005-0000-0000-000026000000}"/>
    <cellStyle name="Calc cel 4 3 3 3 5" xfId="4820" xr:uid="{00000000-0005-0000-0000-000026000000}"/>
    <cellStyle name="Calc cel 4 3 3 3 5 2" xfId="25136" xr:uid="{00000000-0005-0000-0000-000026000000}"/>
    <cellStyle name="Calc cel 4 3 3 3 5 3" xfId="20549" xr:uid="{00000000-0005-0000-0000-000026000000}"/>
    <cellStyle name="Calc cel 4 3 3 3 5 4" xfId="36306" xr:uid="{00000000-0005-0000-0000-000026000000}"/>
    <cellStyle name="Calc cel 4 3 3 3 6" xfId="18725" xr:uid="{00000000-0005-0000-0000-000026000000}"/>
    <cellStyle name="Calc cel 4 3 3 3 7" xfId="3518" xr:uid="{00000000-0005-0000-0000-000026000000}"/>
    <cellStyle name="Calc cel 4 3 3 3 8" xfId="30640" xr:uid="{00000000-0005-0000-0000-000026000000}"/>
    <cellStyle name="Calc cel 4 3 3 4" xfId="1325" xr:uid="{00000000-0005-0000-0000-000026000000}"/>
    <cellStyle name="Calc cel 4 3 3 4 2" xfId="2566" xr:uid="{00000000-0005-0000-0000-000026000000}"/>
    <cellStyle name="Calc cel 4 3 3 4 2 2" xfId="7224" xr:uid="{00000000-0005-0000-0000-000026000000}"/>
    <cellStyle name="Calc cel 4 3 3 4 2 2 2" xfId="27520" xr:uid="{00000000-0005-0000-0000-000026000000}"/>
    <cellStyle name="Calc cel 4 3 3 4 2 2 3" xfId="22930" xr:uid="{00000000-0005-0000-0000-000026000000}"/>
    <cellStyle name="Calc cel 4 3 3 4 2 2 4" xfId="37710" xr:uid="{00000000-0005-0000-0000-000026000000}"/>
    <cellStyle name="Calc cel 4 3 3 4 2 3" xfId="18928" xr:uid="{00000000-0005-0000-0000-000026000000}"/>
    <cellStyle name="Calc cel 4 3 3 4 2 4" xfId="13242" xr:uid="{00000000-0005-0000-0000-000026000000}"/>
    <cellStyle name="Calc cel 4 3 3 4 2 5" xfId="32990" xr:uid="{00000000-0005-0000-0000-000026000000}"/>
    <cellStyle name="Calc cel 4 3 3 4 3" xfId="8644" xr:uid="{00000000-0005-0000-0000-000026000000}"/>
    <cellStyle name="Calc cel 4 3 3 4 3 2" xfId="24322" xr:uid="{00000000-0005-0000-0000-000026000000}"/>
    <cellStyle name="Calc cel 4 3 3 4 3 2 2" xfId="28911" xr:uid="{00000000-0005-0000-0000-000026000000}"/>
    <cellStyle name="Calc cel 4 3 3 4 3 2 3" xfId="39016" xr:uid="{00000000-0005-0000-0000-000026000000}"/>
    <cellStyle name="Calc cel 4 3 3 4 3 3" xfId="21738" xr:uid="{00000000-0005-0000-0000-000026000000}"/>
    <cellStyle name="Calc cel 4 3 3 4 3 4" xfId="13728" xr:uid="{00000000-0005-0000-0000-000026000000}"/>
    <cellStyle name="Calc cel 4 3 3 4 3 5" xfId="34409" xr:uid="{00000000-0005-0000-0000-000026000000}"/>
    <cellStyle name="Calc cel 4 3 3 4 4" xfId="6048" xr:uid="{00000000-0005-0000-0000-000026000000}"/>
    <cellStyle name="Calc cel 4 3 3 4 4 2" xfId="26344" xr:uid="{00000000-0005-0000-0000-000026000000}"/>
    <cellStyle name="Calc cel 4 3 3 4 4 3" xfId="12815" xr:uid="{00000000-0005-0000-0000-000026000000}"/>
    <cellStyle name="Calc cel 4 3 3 4 4 4" xfId="31814" xr:uid="{00000000-0005-0000-0000-000026000000}"/>
    <cellStyle name="Calc cel 4 3 3 4 5" xfId="4421" xr:uid="{00000000-0005-0000-0000-000026000000}"/>
    <cellStyle name="Calc cel 4 3 3 4 5 2" xfId="15490" xr:uid="{00000000-0005-0000-0000-000026000000}"/>
    <cellStyle name="Calc cel 4 3 3 4 5 3" xfId="20177" xr:uid="{00000000-0005-0000-0000-000026000000}"/>
    <cellStyle name="Calc cel 4 3 3 4 5 4" xfId="35935" xr:uid="{00000000-0005-0000-0000-000026000000}"/>
    <cellStyle name="Calc cel 4 3 3 4 6" xfId="23041" xr:uid="{00000000-0005-0000-0000-000026000000}"/>
    <cellStyle name="Calc cel 4 3 3 4 7" xfId="14532" xr:uid="{00000000-0005-0000-0000-000026000000}"/>
    <cellStyle name="Calc cel 4 3 3 4 8" xfId="30243" xr:uid="{00000000-0005-0000-0000-000026000000}"/>
    <cellStyle name="Calc cel 4 3 3 5" xfId="940" xr:uid="{00000000-0005-0000-0000-000026000000}"/>
    <cellStyle name="Calc cel 4 3 3 5 2" xfId="5687" xr:uid="{00000000-0005-0000-0000-000026000000}"/>
    <cellStyle name="Calc cel 4 3 3 5 2 2" xfId="25983" xr:uid="{00000000-0005-0000-0000-000026000000}"/>
    <cellStyle name="Calc cel 4 3 3 5 2 3" xfId="21397" xr:uid="{00000000-0005-0000-0000-000026000000}"/>
    <cellStyle name="Calc cel 4 3 3 5 2 4" xfId="36924" xr:uid="{00000000-0005-0000-0000-000026000000}"/>
    <cellStyle name="Calc cel 4 3 3 5 3" xfId="18762" xr:uid="{00000000-0005-0000-0000-000026000000}"/>
    <cellStyle name="Calc cel 4 3 3 5 4" xfId="9887" xr:uid="{00000000-0005-0000-0000-000026000000}"/>
    <cellStyle name="Calc cel 4 3 3 5 5" xfId="31453" xr:uid="{00000000-0005-0000-0000-000026000000}"/>
    <cellStyle name="Calc cel 4 3 3 6" xfId="2183" xr:uid="{00000000-0005-0000-0000-000026000000}"/>
    <cellStyle name="Calc cel 4 3 3 6 2" xfId="6841" xr:uid="{00000000-0005-0000-0000-000026000000}"/>
    <cellStyle name="Calc cel 4 3 3 6 2 2" xfId="27137" xr:uid="{00000000-0005-0000-0000-000026000000}"/>
    <cellStyle name="Calc cel 4 3 3 6 2 3" xfId="22547" xr:uid="{00000000-0005-0000-0000-000026000000}"/>
    <cellStyle name="Calc cel 4 3 3 6 2 4" xfId="37332" xr:uid="{00000000-0005-0000-0000-000026000000}"/>
    <cellStyle name="Calc cel 4 3 3 6 3" xfId="17001" xr:uid="{00000000-0005-0000-0000-000026000000}"/>
    <cellStyle name="Calc cel 4 3 3 6 4" xfId="13857" xr:uid="{00000000-0005-0000-0000-000026000000}"/>
    <cellStyle name="Calc cel 4 3 3 6 5" xfId="32607" xr:uid="{00000000-0005-0000-0000-000026000000}"/>
    <cellStyle name="Calc cel 4 3 3 7" xfId="8266" xr:uid="{00000000-0005-0000-0000-000026000000}"/>
    <cellStyle name="Calc cel 4 3 3 7 2" xfId="23965" xr:uid="{00000000-0005-0000-0000-000026000000}"/>
    <cellStyle name="Calc cel 4 3 3 7 2 2" xfId="28554" xr:uid="{00000000-0005-0000-0000-000026000000}"/>
    <cellStyle name="Calc cel 4 3 3 7 2 3" xfId="38659" xr:uid="{00000000-0005-0000-0000-000026000000}"/>
    <cellStyle name="Calc cel 4 3 3 7 3" xfId="18183" xr:uid="{00000000-0005-0000-0000-000026000000}"/>
    <cellStyle name="Calc cel 4 3 3 7 4" xfId="9916" xr:uid="{00000000-0005-0000-0000-000026000000}"/>
    <cellStyle name="Calc cel 4 3 3 7 5" xfId="34031" xr:uid="{00000000-0005-0000-0000-000026000000}"/>
    <cellStyle name="Calc cel 4 3 3 8" xfId="5407" xr:uid="{00000000-0005-0000-0000-000026000000}"/>
    <cellStyle name="Calc cel 4 3 3 8 2" xfId="21118" xr:uid="{00000000-0005-0000-0000-000026000000}"/>
    <cellStyle name="Calc cel 4 3 3 8 2 2" xfId="25703" xr:uid="{00000000-0005-0000-0000-000026000000}"/>
    <cellStyle name="Calc cel 4 3 3 8 2 3" xfId="36767" xr:uid="{00000000-0005-0000-0000-000026000000}"/>
    <cellStyle name="Calc cel 4 3 3 8 3" xfId="15556" xr:uid="{00000000-0005-0000-0000-000026000000}"/>
    <cellStyle name="Calc cel 4 3 3 8 4" xfId="9774" xr:uid="{00000000-0005-0000-0000-000026000000}"/>
    <cellStyle name="Calc cel 4 3 3 8 5" xfId="31173" xr:uid="{00000000-0005-0000-0000-000026000000}"/>
    <cellStyle name="Calc cel 4 3 3 9" xfId="4041" xr:uid="{00000000-0005-0000-0000-000026000000}"/>
    <cellStyle name="Calc cel 4 3 3 9 2" xfId="16093" xr:uid="{00000000-0005-0000-0000-000026000000}"/>
    <cellStyle name="Calc cel 4 3 3 9 3" xfId="19824" xr:uid="{00000000-0005-0000-0000-000026000000}"/>
    <cellStyle name="Calc cel 4 3 3 9 4" xfId="35582" xr:uid="{00000000-0005-0000-0000-000026000000}"/>
    <cellStyle name="Calc cel 4 3 4" xfId="700" xr:uid="{00000000-0005-0000-0000-000026000000}"/>
    <cellStyle name="Calc cel 4 3 4 10" xfId="14697" xr:uid="{00000000-0005-0000-0000-000026000000}"/>
    <cellStyle name="Calc cel 4 3 4 11" xfId="29929" xr:uid="{00000000-0005-0000-0000-000026000000}"/>
    <cellStyle name="Calc cel 4 3 4 2" xfId="1930" xr:uid="{00000000-0005-0000-0000-000026000000}"/>
    <cellStyle name="Calc cel 4 3 4 2 2" xfId="3169" xr:uid="{00000000-0005-0000-0000-000026000000}"/>
    <cellStyle name="Calc cel 4 3 4 2 2 2" xfId="7827" xr:uid="{00000000-0005-0000-0000-000026000000}"/>
    <cellStyle name="Calc cel 4 3 4 2 2 2 2" xfId="28123" xr:uid="{00000000-0005-0000-0000-000026000000}"/>
    <cellStyle name="Calc cel 4 3 4 2 2 2 3" xfId="23533" xr:uid="{00000000-0005-0000-0000-000026000000}"/>
    <cellStyle name="Calc cel 4 3 4 2 2 2 4" xfId="38275" xr:uid="{00000000-0005-0000-0000-000026000000}"/>
    <cellStyle name="Calc cel 4 3 4 2 2 3" xfId="17074" xr:uid="{00000000-0005-0000-0000-000026000000}"/>
    <cellStyle name="Calc cel 4 3 4 2 2 4" xfId="14118" xr:uid="{00000000-0005-0000-0000-000026000000}"/>
    <cellStyle name="Calc cel 4 3 4 2 2 5" xfId="33593" xr:uid="{00000000-0005-0000-0000-000026000000}"/>
    <cellStyle name="Calc cel 4 3 4 2 3" xfId="9239" xr:uid="{00000000-0005-0000-0000-000026000000}"/>
    <cellStyle name="Calc cel 4 3 4 2 3 2" xfId="24882" xr:uid="{00000000-0005-0000-0000-000026000000}"/>
    <cellStyle name="Calc cel 4 3 4 2 3 2 2" xfId="29469" xr:uid="{00000000-0005-0000-0000-000026000000}"/>
    <cellStyle name="Calc cel 4 3 4 2 3 2 3" xfId="39574" xr:uid="{00000000-0005-0000-0000-000026000000}"/>
    <cellStyle name="Calc cel 4 3 4 2 3 3" xfId="18943" xr:uid="{00000000-0005-0000-0000-000026000000}"/>
    <cellStyle name="Calc cel 4 3 4 2 3 4" xfId="9789" xr:uid="{00000000-0005-0000-0000-000026000000}"/>
    <cellStyle name="Calc cel 4 3 4 2 3 5" xfId="35004" xr:uid="{00000000-0005-0000-0000-000026000000}"/>
    <cellStyle name="Calc cel 4 3 4 2 4" xfId="6590" xr:uid="{00000000-0005-0000-0000-000026000000}"/>
    <cellStyle name="Calc cel 4 3 4 2 4 2" xfId="26886" xr:uid="{00000000-0005-0000-0000-000026000000}"/>
    <cellStyle name="Calc cel 4 3 4 2 4 3" xfId="13495" xr:uid="{00000000-0005-0000-0000-000026000000}"/>
    <cellStyle name="Calc cel 4 3 4 2 4 4" xfId="32356" xr:uid="{00000000-0005-0000-0000-000026000000}"/>
    <cellStyle name="Calc cel 4 3 4 2 5" xfId="5018" xr:uid="{00000000-0005-0000-0000-000026000000}"/>
    <cellStyle name="Calc cel 4 3 4 2 5 2" xfId="25320" xr:uid="{00000000-0005-0000-0000-000026000000}"/>
    <cellStyle name="Calc cel 4 3 4 2 5 3" xfId="20734" xr:uid="{00000000-0005-0000-0000-000026000000}"/>
    <cellStyle name="Calc cel 4 3 4 2 5 4" xfId="36490" xr:uid="{00000000-0005-0000-0000-000026000000}"/>
    <cellStyle name="Calc cel 4 3 4 2 6" xfId="18955" xr:uid="{00000000-0005-0000-0000-000026000000}"/>
    <cellStyle name="Calc cel 4 3 4 2 7" xfId="9990" xr:uid="{00000000-0005-0000-0000-000026000000}"/>
    <cellStyle name="Calc cel 4 3 4 2 8" xfId="30838" xr:uid="{00000000-0005-0000-0000-000026000000}"/>
    <cellStyle name="Calc cel 4 3 4 3" xfId="1612" xr:uid="{00000000-0005-0000-0000-000026000000}"/>
    <cellStyle name="Calc cel 4 3 4 3 2" xfId="2852" xr:uid="{00000000-0005-0000-0000-000026000000}"/>
    <cellStyle name="Calc cel 4 3 4 3 2 2" xfId="7510" xr:uid="{00000000-0005-0000-0000-000026000000}"/>
    <cellStyle name="Calc cel 4 3 4 3 2 2 2" xfId="27806" xr:uid="{00000000-0005-0000-0000-000026000000}"/>
    <cellStyle name="Calc cel 4 3 4 3 2 2 3" xfId="23216" xr:uid="{00000000-0005-0000-0000-000026000000}"/>
    <cellStyle name="Calc cel 4 3 4 3 2 2 4" xfId="37982" xr:uid="{00000000-0005-0000-0000-000026000000}"/>
    <cellStyle name="Calc cel 4 3 4 3 2 3" xfId="15234" xr:uid="{00000000-0005-0000-0000-000026000000}"/>
    <cellStyle name="Calc cel 4 3 4 3 2 4" xfId="10979" xr:uid="{00000000-0005-0000-0000-000026000000}"/>
    <cellStyle name="Calc cel 4 3 4 3 2 5" xfId="33276" xr:uid="{00000000-0005-0000-0000-000026000000}"/>
    <cellStyle name="Calc cel 4 3 4 3 3" xfId="8923" xr:uid="{00000000-0005-0000-0000-000026000000}"/>
    <cellStyle name="Calc cel 4 3 4 3 3 2" xfId="24585" xr:uid="{00000000-0005-0000-0000-000026000000}"/>
    <cellStyle name="Calc cel 4 3 4 3 3 2 2" xfId="29173" xr:uid="{00000000-0005-0000-0000-000026000000}"/>
    <cellStyle name="Calc cel 4 3 4 3 3 2 3" xfId="39278" xr:uid="{00000000-0005-0000-0000-000026000000}"/>
    <cellStyle name="Calc cel 4 3 4 3 3 3" xfId="21660" xr:uid="{00000000-0005-0000-0000-000026000000}"/>
    <cellStyle name="Calc cel 4 3 4 3 3 4" xfId="13273" xr:uid="{00000000-0005-0000-0000-000026000000}"/>
    <cellStyle name="Calc cel 4 3 4 3 3 5" xfId="34688" xr:uid="{00000000-0005-0000-0000-000026000000}"/>
    <cellStyle name="Calc cel 4 3 4 3 4" xfId="6306" xr:uid="{00000000-0005-0000-0000-000026000000}"/>
    <cellStyle name="Calc cel 4 3 4 3 4 2" xfId="26602" xr:uid="{00000000-0005-0000-0000-000026000000}"/>
    <cellStyle name="Calc cel 4 3 4 3 4 3" xfId="12154" xr:uid="{00000000-0005-0000-0000-000026000000}"/>
    <cellStyle name="Calc cel 4 3 4 3 4 4" xfId="32072" xr:uid="{00000000-0005-0000-0000-000026000000}"/>
    <cellStyle name="Calc cel 4 3 4 3 5" xfId="4701" xr:uid="{00000000-0005-0000-0000-000026000000}"/>
    <cellStyle name="Calc cel 4 3 4 3 5 2" xfId="25024" xr:uid="{00000000-0005-0000-0000-000026000000}"/>
    <cellStyle name="Calc cel 4 3 4 3 5 3" xfId="20436" xr:uid="{00000000-0005-0000-0000-000026000000}"/>
    <cellStyle name="Calc cel 4 3 4 3 5 4" xfId="36194" xr:uid="{00000000-0005-0000-0000-000026000000}"/>
    <cellStyle name="Calc cel 4 3 4 3 6" xfId="21731" xr:uid="{00000000-0005-0000-0000-000026000000}"/>
    <cellStyle name="Calc cel 4 3 4 3 7" xfId="13302" xr:uid="{00000000-0005-0000-0000-000026000000}"/>
    <cellStyle name="Calc cel 4 3 4 3 8" xfId="30522" xr:uid="{00000000-0005-0000-0000-000026000000}"/>
    <cellStyle name="Calc cel 4 3 4 4" xfId="1004" xr:uid="{00000000-0005-0000-0000-000026000000}"/>
    <cellStyle name="Calc cel 4 3 4 4 2" xfId="5749" xr:uid="{00000000-0005-0000-0000-000026000000}"/>
    <cellStyle name="Calc cel 4 3 4 4 2 2" xfId="26045" xr:uid="{00000000-0005-0000-0000-000026000000}"/>
    <cellStyle name="Calc cel 4 3 4 4 2 3" xfId="21459" xr:uid="{00000000-0005-0000-0000-000026000000}"/>
    <cellStyle name="Calc cel 4 3 4 4 2 4" xfId="36973" xr:uid="{00000000-0005-0000-0000-000026000000}"/>
    <cellStyle name="Calc cel 4 3 4 4 3" xfId="15342" xr:uid="{00000000-0005-0000-0000-000026000000}"/>
    <cellStyle name="Calc cel 4 3 4 4 4" xfId="12177" xr:uid="{00000000-0005-0000-0000-000026000000}"/>
    <cellStyle name="Calc cel 4 3 4 4 5" xfId="31515" xr:uid="{00000000-0005-0000-0000-000026000000}"/>
    <cellStyle name="Calc cel 4 3 4 5" xfId="2247" xr:uid="{00000000-0005-0000-0000-000026000000}"/>
    <cellStyle name="Calc cel 4 3 4 5 2" xfId="6905" xr:uid="{00000000-0005-0000-0000-000026000000}"/>
    <cellStyle name="Calc cel 4 3 4 5 2 2" xfId="27201" xr:uid="{00000000-0005-0000-0000-000026000000}"/>
    <cellStyle name="Calc cel 4 3 4 5 2 3" xfId="22611" xr:uid="{00000000-0005-0000-0000-000026000000}"/>
    <cellStyle name="Calc cel 4 3 4 5 2 4" xfId="37396" xr:uid="{00000000-0005-0000-0000-000026000000}"/>
    <cellStyle name="Calc cel 4 3 4 5 3" xfId="16029" xr:uid="{00000000-0005-0000-0000-000026000000}"/>
    <cellStyle name="Calc cel 4 3 4 5 4" xfId="9544" xr:uid="{00000000-0005-0000-0000-000026000000}"/>
    <cellStyle name="Calc cel 4 3 4 5 5" xfId="32671" xr:uid="{00000000-0005-0000-0000-000026000000}"/>
    <cellStyle name="Calc cel 4 3 4 6" xfId="8330" xr:uid="{00000000-0005-0000-0000-000026000000}"/>
    <cellStyle name="Calc cel 4 3 4 6 2" xfId="24027" xr:uid="{00000000-0005-0000-0000-000026000000}"/>
    <cellStyle name="Calc cel 4 3 4 6 2 2" xfId="28616" xr:uid="{00000000-0005-0000-0000-000026000000}"/>
    <cellStyle name="Calc cel 4 3 4 6 2 3" xfId="38721" xr:uid="{00000000-0005-0000-0000-000026000000}"/>
    <cellStyle name="Calc cel 4 3 4 6 3" xfId="18835" xr:uid="{00000000-0005-0000-0000-000026000000}"/>
    <cellStyle name="Calc cel 4 3 4 6 4" xfId="12916" xr:uid="{00000000-0005-0000-0000-000026000000}"/>
    <cellStyle name="Calc cel 4 3 4 6 5" xfId="34095" xr:uid="{00000000-0005-0000-0000-000026000000}"/>
    <cellStyle name="Calc cel 4 3 4 7" xfId="5454" xr:uid="{00000000-0005-0000-0000-000026000000}"/>
    <cellStyle name="Calc cel 4 3 4 7 2" xfId="21165" xr:uid="{00000000-0005-0000-0000-000026000000}"/>
    <cellStyle name="Calc cel 4 3 4 7 2 2" xfId="25750" xr:uid="{00000000-0005-0000-0000-000026000000}"/>
    <cellStyle name="Calc cel 4 3 4 7 2 3" xfId="36814" xr:uid="{00000000-0005-0000-0000-000026000000}"/>
    <cellStyle name="Calc cel 4 3 4 7 3" xfId="16645" xr:uid="{00000000-0005-0000-0000-000026000000}"/>
    <cellStyle name="Calc cel 4 3 4 7 4" xfId="13457" xr:uid="{00000000-0005-0000-0000-000026000000}"/>
    <cellStyle name="Calc cel 4 3 4 7 5" xfId="31220" xr:uid="{00000000-0005-0000-0000-000026000000}"/>
    <cellStyle name="Calc cel 4 3 4 8" xfId="4105" xr:uid="{00000000-0005-0000-0000-000026000000}"/>
    <cellStyle name="Calc cel 4 3 4 8 2" xfId="16148" xr:uid="{00000000-0005-0000-0000-000026000000}"/>
    <cellStyle name="Calc cel 4 3 4 8 3" xfId="19884" xr:uid="{00000000-0005-0000-0000-000026000000}"/>
    <cellStyle name="Calc cel 4 3 4 8 4" xfId="35642" xr:uid="{00000000-0005-0000-0000-000026000000}"/>
    <cellStyle name="Calc cel 4 3 4 9" xfId="15497" xr:uid="{00000000-0005-0000-0000-000026000000}"/>
    <cellStyle name="Calc cel 4 3 5" xfId="761" xr:uid="{00000000-0005-0000-0000-000026000000}"/>
    <cellStyle name="Calc cel 4 3 5 10" xfId="10814" xr:uid="{00000000-0005-0000-0000-000026000000}"/>
    <cellStyle name="Calc cel 4 3 5 11" xfId="29990" xr:uid="{00000000-0005-0000-0000-000026000000}"/>
    <cellStyle name="Calc cel 4 3 5 2" xfId="1991" xr:uid="{00000000-0005-0000-0000-000026000000}"/>
    <cellStyle name="Calc cel 4 3 5 2 2" xfId="3230" xr:uid="{00000000-0005-0000-0000-000026000000}"/>
    <cellStyle name="Calc cel 4 3 5 2 2 2" xfId="7888" xr:uid="{00000000-0005-0000-0000-000026000000}"/>
    <cellStyle name="Calc cel 4 3 5 2 2 2 2" xfId="28184" xr:uid="{00000000-0005-0000-0000-000026000000}"/>
    <cellStyle name="Calc cel 4 3 5 2 2 2 3" xfId="23594" xr:uid="{00000000-0005-0000-0000-000026000000}"/>
    <cellStyle name="Calc cel 4 3 5 2 2 2 4" xfId="38336" xr:uid="{00000000-0005-0000-0000-000026000000}"/>
    <cellStyle name="Calc cel 4 3 5 2 2 3" xfId="21336" xr:uid="{00000000-0005-0000-0000-000026000000}"/>
    <cellStyle name="Calc cel 4 3 5 2 2 4" xfId="14699" xr:uid="{00000000-0005-0000-0000-000026000000}"/>
    <cellStyle name="Calc cel 4 3 5 2 2 5" xfId="33654" xr:uid="{00000000-0005-0000-0000-000026000000}"/>
    <cellStyle name="Calc cel 4 3 5 2 3" xfId="9300" xr:uid="{00000000-0005-0000-0000-000026000000}"/>
    <cellStyle name="Calc cel 4 3 5 2 3 2" xfId="24941" xr:uid="{00000000-0005-0000-0000-000026000000}"/>
    <cellStyle name="Calc cel 4 3 5 2 3 2 2" xfId="29528" xr:uid="{00000000-0005-0000-0000-000026000000}"/>
    <cellStyle name="Calc cel 4 3 5 2 3 2 3" xfId="39633" xr:uid="{00000000-0005-0000-0000-000026000000}"/>
    <cellStyle name="Calc cel 4 3 5 2 3 3" xfId="15522" xr:uid="{00000000-0005-0000-0000-000026000000}"/>
    <cellStyle name="Calc cel 4 3 5 2 3 4" xfId="5150" xr:uid="{00000000-0005-0000-0000-000026000000}"/>
    <cellStyle name="Calc cel 4 3 5 2 3 5" xfId="35065" xr:uid="{00000000-0005-0000-0000-000026000000}"/>
    <cellStyle name="Calc cel 4 3 5 2 4" xfId="6649" xr:uid="{00000000-0005-0000-0000-000026000000}"/>
    <cellStyle name="Calc cel 4 3 5 2 4 2" xfId="26945" xr:uid="{00000000-0005-0000-0000-000026000000}"/>
    <cellStyle name="Calc cel 4 3 5 2 4 3" xfId="13327" xr:uid="{00000000-0005-0000-0000-000026000000}"/>
    <cellStyle name="Calc cel 4 3 5 2 4 4" xfId="32415" xr:uid="{00000000-0005-0000-0000-000026000000}"/>
    <cellStyle name="Calc cel 4 3 5 2 5" xfId="5079" xr:uid="{00000000-0005-0000-0000-000026000000}"/>
    <cellStyle name="Calc cel 4 3 5 2 5 2" xfId="25379" xr:uid="{00000000-0005-0000-0000-000026000000}"/>
    <cellStyle name="Calc cel 4 3 5 2 5 3" xfId="20793" xr:uid="{00000000-0005-0000-0000-000026000000}"/>
    <cellStyle name="Calc cel 4 3 5 2 5 4" xfId="36549" xr:uid="{00000000-0005-0000-0000-000026000000}"/>
    <cellStyle name="Calc cel 4 3 5 2 6" xfId="16860" xr:uid="{00000000-0005-0000-0000-000026000000}"/>
    <cellStyle name="Calc cel 4 3 5 2 7" xfId="11836" xr:uid="{00000000-0005-0000-0000-000026000000}"/>
    <cellStyle name="Calc cel 4 3 5 2 8" xfId="30899" xr:uid="{00000000-0005-0000-0000-000026000000}"/>
    <cellStyle name="Calc cel 4 3 5 3" xfId="1669" xr:uid="{00000000-0005-0000-0000-000026000000}"/>
    <cellStyle name="Calc cel 4 3 5 3 2" xfId="2908" xr:uid="{00000000-0005-0000-0000-000026000000}"/>
    <cellStyle name="Calc cel 4 3 5 3 2 2" xfId="7566" xr:uid="{00000000-0005-0000-0000-000026000000}"/>
    <cellStyle name="Calc cel 4 3 5 3 2 2 2" xfId="27862" xr:uid="{00000000-0005-0000-0000-000026000000}"/>
    <cellStyle name="Calc cel 4 3 5 3 2 2 3" xfId="23272" xr:uid="{00000000-0005-0000-0000-000026000000}"/>
    <cellStyle name="Calc cel 4 3 5 3 2 2 4" xfId="38038" xr:uid="{00000000-0005-0000-0000-000026000000}"/>
    <cellStyle name="Calc cel 4 3 5 3 2 3" xfId="17954" xr:uid="{00000000-0005-0000-0000-000026000000}"/>
    <cellStyle name="Calc cel 4 3 5 3 2 4" xfId="10026" xr:uid="{00000000-0005-0000-0000-000026000000}"/>
    <cellStyle name="Calc cel 4 3 5 3 2 5" xfId="33332" xr:uid="{00000000-0005-0000-0000-000026000000}"/>
    <cellStyle name="Calc cel 4 3 5 3 3" xfId="8978" xr:uid="{00000000-0005-0000-0000-000026000000}"/>
    <cellStyle name="Calc cel 4 3 5 3 3 2" xfId="24638" xr:uid="{00000000-0005-0000-0000-000026000000}"/>
    <cellStyle name="Calc cel 4 3 5 3 3 2 2" xfId="29226" xr:uid="{00000000-0005-0000-0000-000026000000}"/>
    <cellStyle name="Calc cel 4 3 5 3 3 2 3" xfId="39331" xr:uid="{00000000-0005-0000-0000-000026000000}"/>
    <cellStyle name="Calc cel 4 3 5 3 3 3" xfId="24956" xr:uid="{00000000-0005-0000-0000-000026000000}"/>
    <cellStyle name="Calc cel 4 3 5 3 3 4" xfId="12444" xr:uid="{00000000-0005-0000-0000-000026000000}"/>
    <cellStyle name="Calc cel 4 3 5 3 3 5" xfId="34743" xr:uid="{00000000-0005-0000-0000-000026000000}"/>
    <cellStyle name="Calc cel 4 3 5 3 4" xfId="6360" xr:uid="{00000000-0005-0000-0000-000026000000}"/>
    <cellStyle name="Calc cel 4 3 5 3 4 2" xfId="26656" xr:uid="{00000000-0005-0000-0000-000026000000}"/>
    <cellStyle name="Calc cel 4 3 5 3 4 3" xfId="13352" xr:uid="{00000000-0005-0000-0000-000026000000}"/>
    <cellStyle name="Calc cel 4 3 5 3 4 4" xfId="32126" xr:uid="{00000000-0005-0000-0000-000026000000}"/>
    <cellStyle name="Calc cel 4 3 5 3 5" xfId="4757" xr:uid="{00000000-0005-0000-0000-000026000000}"/>
    <cellStyle name="Calc cel 4 3 5 3 5 2" xfId="25077" xr:uid="{00000000-0005-0000-0000-000026000000}"/>
    <cellStyle name="Calc cel 4 3 5 3 5 3" xfId="20489" xr:uid="{00000000-0005-0000-0000-000026000000}"/>
    <cellStyle name="Calc cel 4 3 5 3 5 4" xfId="36247" xr:uid="{00000000-0005-0000-0000-000026000000}"/>
    <cellStyle name="Calc cel 4 3 5 3 6" xfId="15867" xr:uid="{00000000-0005-0000-0000-000026000000}"/>
    <cellStyle name="Calc cel 4 3 5 3 7" xfId="3481" xr:uid="{00000000-0005-0000-0000-000026000000}"/>
    <cellStyle name="Calc cel 4 3 5 3 8" xfId="30577" xr:uid="{00000000-0005-0000-0000-000026000000}"/>
    <cellStyle name="Calc cel 4 3 5 4" xfId="1065" xr:uid="{00000000-0005-0000-0000-000026000000}"/>
    <cellStyle name="Calc cel 4 3 5 4 2" xfId="5810" xr:uid="{00000000-0005-0000-0000-000026000000}"/>
    <cellStyle name="Calc cel 4 3 5 4 2 2" xfId="26106" xr:uid="{00000000-0005-0000-0000-000026000000}"/>
    <cellStyle name="Calc cel 4 3 5 4 2 3" xfId="21520" xr:uid="{00000000-0005-0000-0000-000026000000}"/>
    <cellStyle name="Calc cel 4 3 5 4 2 4" xfId="37034" xr:uid="{00000000-0005-0000-0000-000026000000}"/>
    <cellStyle name="Calc cel 4 3 5 4 3" xfId="14910" xr:uid="{00000000-0005-0000-0000-000026000000}"/>
    <cellStyle name="Calc cel 4 3 5 4 4" xfId="10191" xr:uid="{00000000-0005-0000-0000-000026000000}"/>
    <cellStyle name="Calc cel 4 3 5 4 5" xfId="31576" xr:uid="{00000000-0005-0000-0000-000026000000}"/>
    <cellStyle name="Calc cel 4 3 5 5" xfId="2308" xr:uid="{00000000-0005-0000-0000-000026000000}"/>
    <cellStyle name="Calc cel 4 3 5 5 2" xfId="6966" xr:uid="{00000000-0005-0000-0000-000026000000}"/>
    <cellStyle name="Calc cel 4 3 5 5 2 2" xfId="27262" xr:uid="{00000000-0005-0000-0000-000026000000}"/>
    <cellStyle name="Calc cel 4 3 5 5 2 3" xfId="22672" xr:uid="{00000000-0005-0000-0000-000026000000}"/>
    <cellStyle name="Calc cel 4 3 5 5 2 4" xfId="37457" xr:uid="{00000000-0005-0000-0000-000026000000}"/>
    <cellStyle name="Calc cel 4 3 5 5 3" xfId="15336" xr:uid="{00000000-0005-0000-0000-000026000000}"/>
    <cellStyle name="Calc cel 4 3 5 5 4" xfId="12928" xr:uid="{00000000-0005-0000-0000-000026000000}"/>
    <cellStyle name="Calc cel 4 3 5 5 5" xfId="32732" xr:uid="{00000000-0005-0000-0000-000026000000}"/>
    <cellStyle name="Calc cel 4 3 5 6" xfId="8391" xr:uid="{00000000-0005-0000-0000-000026000000}"/>
    <cellStyle name="Calc cel 4 3 5 6 2" xfId="24088" xr:uid="{00000000-0005-0000-0000-000026000000}"/>
    <cellStyle name="Calc cel 4 3 5 6 2 2" xfId="28677" xr:uid="{00000000-0005-0000-0000-000026000000}"/>
    <cellStyle name="Calc cel 4 3 5 6 2 3" xfId="38782" xr:uid="{00000000-0005-0000-0000-000026000000}"/>
    <cellStyle name="Calc cel 4 3 5 6 3" xfId="21834" xr:uid="{00000000-0005-0000-0000-000026000000}"/>
    <cellStyle name="Calc cel 4 3 5 6 4" xfId="12857" xr:uid="{00000000-0005-0000-0000-000026000000}"/>
    <cellStyle name="Calc cel 4 3 5 6 5" xfId="34156" xr:uid="{00000000-0005-0000-0000-000026000000}"/>
    <cellStyle name="Calc cel 4 3 5 7" xfId="5513" xr:uid="{00000000-0005-0000-0000-000026000000}"/>
    <cellStyle name="Calc cel 4 3 5 7 2" xfId="21224" xr:uid="{00000000-0005-0000-0000-000026000000}"/>
    <cellStyle name="Calc cel 4 3 5 7 2 2" xfId="25809" xr:uid="{00000000-0005-0000-0000-000026000000}"/>
    <cellStyle name="Calc cel 4 3 5 7 2 3" xfId="36873" xr:uid="{00000000-0005-0000-0000-000026000000}"/>
    <cellStyle name="Calc cel 4 3 5 7 3" xfId="16053" xr:uid="{00000000-0005-0000-0000-000026000000}"/>
    <cellStyle name="Calc cel 4 3 5 7 4" xfId="11548" xr:uid="{00000000-0005-0000-0000-000026000000}"/>
    <cellStyle name="Calc cel 4 3 5 7 5" xfId="31279" xr:uid="{00000000-0005-0000-0000-000026000000}"/>
    <cellStyle name="Calc cel 4 3 5 8" xfId="4166" xr:uid="{00000000-0005-0000-0000-000026000000}"/>
    <cellStyle name="Calc cel 4 3 5 8 2" xfId="21622" xr:uid="{00000000-0005-0000-0000-000026000000}"/>
    <cellStyle name="Calc cel 4 3 5 8 3" xfId="19943" xr:uid="{00000000-0005-0000-0000-000026000000}"/>
    <cellStyle name="Calc cel 4 3 5 8 4" xfId="35701" xr:uid="{00000000-0005-0000-0000-000026000000}"/>
    <cellStyle name="Calc cel 4 3 5 9" xfId="16355" xr:uid="{00000000-0005-0000-0000-000026000000}"/>
    <cellStyle name="Calc cel 4 3 6" xfId="517" xr:uid="{00000000-0005-0000-0000-000026000000}"/>
    <cellStyle name="Calc cel 4 3 6 2" xfId="1444" xr:uid="{00000000-0005-0000-0000-000026000000}"/>
    <cellStyle name="Calc cel 4 3 6 2 2" xfId="6143" xr:uid="{00000000-0005-0000-0000-000026000000}"/>
    <cellStyle name="Calc cel 4 3 6 2 2 2" xfId="26439" xr:uid="{00000000-0005-0000-0000-000026000000}"/>
    <cellStyle name="Calc cel 4 3 6 2 2 3" xfId="21851" xr:uid="{00000000-0005-0000-0000-000026000000}"/>
    <cellStyle name="Calc cel 4 3 6 2 2 4" xfId="37072" xr:uid="{00000000-0005-0000-0000-000026000000}"/>
    <cellStyle name="Calc cel 4 3 6 2 3" xfId="17168" xr:uid="{00000000-0005-0000-0000-000026000000}"/>
    <cellStyle name="Calc cel 4 3 6 2 4" xfId="11452" xr:uid="{00000000-0005-0000-0000-000026000000}"/>
    <cellStyle name="Calc cel 4 3 6 2 5" xfId="31909" xr:uid="{00000000-0005-0000-0000-000026000000}"/>
    <cellStyle name="Calc cel 4 3 6 3" xfId="2684" xr:uid="{00000000-0005-0000-0000-000026000000}"/>
    <cellStyle name="Calc cel 4 3 6 3 2" xfId="7342" xr:uid="{00000000-0005-0000-0000-000026000000}"/>
    <cellStyle name="Calc cel 4 3 6 3 2 2" xfId="27638" xr:uid="{00000000-0005-0000-0000-000026000000}"/>
    <cellStyle name="Calc cel 4 3 6 3 2 3" xfId="23048" xr:uid="{00000000-0005-0000-0000-000026000000}"/>
    <cellStyle name="Calc cel 4 3 6 3 2 4" xfId="37815" xr:uid="{00000000-0005-0000-0000-000026000000}"/>
    <cellStyle name="Calc cel 4 3 6 3 3" xfId="22961" xr:uid="{00000000-0005-0000-0000-000026000000}"/>
    <cellStyle name="Calc cel 4 3 6 3 4" xfId="10616" xr:uid="{00000000-0005-0000-0000-000026000000}"/>
    <cellStyle name="Calc cel 4 3 6 3 5" xfId="33108" xr:uid="{00000000-0005-0000-0000-000026000000}"/>
    <cellStyle name="Calc cel 4 3 6 4" xfId="8756" xr:uid="{00000000-0005-0000-0000-000026000000}"/>
    <cellStyle name="Calc cel 4 3 6 4 2" xfId="24424" xr:uid="{00000000-0005-0000-0000-000026000000}"/>
    <cellStyle name="Calc cel 4 3 6 4 2 2" xfId="29012" xr:uid="{00000000-0005-0000-0000-000026000000}"/>
    <cellStyle name="Calc cel 4 3 6 4 2 3" xfId="39117" xr:uid="{00000000-0005-0000-0000-000026000000}"/>
    <cellStyle name="Calc cel 4 3 6 4 3" xfId="15269" xr:uid="{00000000-0005-0000-0000-000026000000}"/>
    <cellStyle name="Calc cel 4 3 6 4 4" xfId="12226" xr:uid="{00000000-0005-0000-0000-000026000000}"/>
    <cellStyle name="Calc cel 4 3 6 4 5" xfId="34521" xr:uid="{00000000-0005-0000-0000-000026000000}"/>
    <cellStyle name="Calc cel 4 3 6 5" xfId="5305" xr:uid="{00000000-0005-0000-0000-000026000000}"/>
    <cellStyle name="Calc cel 4 3 6 5 2" xfId="25601" xr:uid="{00000000-0005-0000-0000-000026000000}"/>
    <cellStyle name="Calc cel 4 3 6 5 3" xfId="13412" xr:uid="{00000000-0005-0000-0000-000026000000}"/>
    <cellStyle name="Calc cel 4 3 6 5 4" xfId="31071" xr:uid="{00000000-0005-0000-0000-000026000000}"/>
    <cellStyle name="Calc cel 4 3 6 6" xfId="4534" xr:uid="{00000000-0005-0000-0000-000026000000}"/>
    <cellStyle name="Calc cel 4 3 6 6 2" xfId="18935" xr:uid="{00000000-0005-0000-0000-000026000000}"/>
    <cellStyle name="Calc cel 4 3 6 6 3" xfId="20277" xr:uid="{00000000-0005-0000-0000-000026000000}"/>
    <cellStyle name="Calc cel 4 3 6 6 4" xfId="36035" xr:uid="{00000000-0005-0000-0000-000026000000}"/>
    <cellStyle name="Calc cel 4 3 6 7" xfId="18656" xr:uid="{00000000-0005-0000-0000-000026000000}"/>
    <cellStyle name="Calc cel 4 3 6 8" xfId="14244" xr:uid="{00000000-0005-0000-0000-000026000000}"/>
    <cellStyle name="Calc cel 4 3 6 9" xfId="30355" xr:uid="{00000000-0005-0000-0000-000026000000}"/>
    <cellStyle name="Calc cel 4 3 7" xfId="1368" xr:uid="{00000000-0005-0000-0000-000026000000}"/>
    <cellStyle name="Calc cel 4 3 7 2" xfId="2609" xr:uid="{00000000-0005-0000-0000-000026000000}"/>
    <cellStyle name="Calc cel 4 3 7 2 2" xfId="7267" xr:uid="{00000000-0005-0000-0000-000026000000}"/>
    <cellStyle name="Calc cel 4 3 7 2 2 2" xfId="27563" xr:uid="{00000000-0005-0000-0000-000026000000}"/>
    <cellStyle name="Calc cel 4 3 7 2 2 3" xfId="22973" xr:uid="{00000000-0005-0000-0000-000026000000}"/>
    <cellStyle name="Calc cel 4 3 7 2 2 4" xfId="37752" xr:uid="{00000000-0005-0000-0000-000026000000}"/>
    <cellStyle name="Calc cel 4 3 7 2 3" xfId="22118" xr:uid="{00000000-0005-0000-0000-000026000000}"/>
    <cellStyle name="Calc cel 4 3 7 2 4" xfId="12624" xr:uid="{00000000-0005-0000-0000-000026000000}"/>
    <cellStyle name="Calc cel 4 3 7 2 5" xfId="33033" xr:uid="{00000000-0005-0000-0000-000026000000}"/>
    <cellStyle name="Calc cel 4 3 7 3" xfId="8685" xr:uid="{00000000-0005-0000-0000-000026000000}"/>
    <cellStyle name="Calc cel 4 3 7 3 2" xfId="24360" xr:uid="{00000000-0005-0000-0000-000026000000}"/>
    <cellStyle name="Calc cel 4 3 7 3 2 2" xfId="28949" xr:uid="{00000000-0005-0000-0000-000026000000}"/>
    <cellStyle name="Calc cel 4 3 7 3 2 3" xfId="39054" xr:uid="{00000000-0005-0000-0000-000026000000}"/>
    <cellStyle name="Calc cel 4 3 7 3 3" xfId="16584" xr:uid="{00000000-0005-0000-0000-000026000000}"/>
    <cellStyle name="Calc cel 4 3 7 3 4" xfId="9438" xr:uid="{00000000-0005-0000-0000-000026000000}"/>
    <cellStyle name="Calc cel 4 3 7 3 5" xfId="34450" xr:uid="{00000000-0005-0000-0000-000026000000}"/>
    <cellStyle name="Calc cel 4 3 7 4" xfId="6087" xr:uid="{00000000-0005-0000-0000-000026000000}"/>
    <cellStyle name="Calc cel 4 3 7 4 2" xfId="26383" xr:uid="{00000000-0005-0000-0000-000026000000}"/>
    <cellStyle name="Calc cel 4 3 7 4 3" xfId="14385" xr:uid="{00000000-0005-0000-0000-000026000000}"/>
    <cellStyle name="Calc cel 4 3 7 4 4" xfId="31853" xr:uid="{00000000-0005-0000-0000-000026000000}"/>
    <cellStyle name="Calc cel 4 3 7 5" xfId="4462" xr:uid="{00000000-0005-0000-0000-000026000000}"/>
    <cellStyle name="Calc cel 4 3 7 5 2" xfId="15555" xr:uid="{00000000-0005-0000-0000-000026000000}"/>
    <cellStyle name="Calc cel 4 3 7 5 3" xfId="20215" xr:uid="{00000000-0005-0000-0000-000026000000}"/>
    <cellStyle name="Calc cel 4 3 7 5 4" xfId="35973" xr:uid="{00000000-0005-0000-0000-000026000000}"/>
    <cellStyle name="Calc cel 4 3 7 6" xfId="19338" xr:uid="{00000000-0005-0000-0000-000026000000}"/>
    <cellStyle name="Calc cel 4 3 7 7" xfId="10216" xr:uid="{00000000-0005-0000-0000-000026000000}"/>
    <cellStyle name="Calc cel 4 3 7 8" xfId="30284" xr:uid="{00000000-0005-0000-0000-000026000000}"/>
    <cellStyle name="Calc cel 4 3 8" xfId="1089" xr:uid="{00000000-0005-0000-0000-000026000000}"/>
    <cellStyle name="Calc cel 4 3 8 2" xfId="2332" xr:uid="{00000000-0005-0000-0000-000026000000}"/>
    <cellStyle name="Calc cel 4 3 8 2 2" xfId="6990" xr:uid="{00000000-0005-0000-0000-000026000000}"/>
    <cellStyle name="Calc cel 4 3 8 2 2 2" xfId="27286" xr:uid="{00000000-0005-0000-0000-000026000000}"/>
    <cellStyle name="Calc cel 4 3 8 2 2 3" xfId="22696" xr:uid="{00000000-0005-0000-0000-000026000000}"/>
    <cellStyle name="Calc cel 4 3 8 2 2 4" xfId="37481" xr:uid="{00000000-0005-0000-0000-000026000000}"/>
    <cellStyle name="Calc cel 4 3 8 2 3" xfId="16992" xr:uid="{00000000-0005-0000-0000-000026000000}"/>
    <cellStyle name="Calc cel 4 3 8 2 4" xfId="11873" xr:uid="{00000000-0005-0000-0000-000026000000}"/>
    <cellStyle name="Calc cel 4 3 8 2 5" xfId="32756" xr:uid="{00000000-0005-0000-0000-000026000000}"/>
    <cellStyle name="Calc cel 4 3 8 3" xfId="8415" xr:uid="{00000000-0005-0000-0000-000026000000}"/>
    <cellStyle name="Calc cel 4 3 8 3 2" xfId="24111" xr:uid="{00000000-0005-0000-0000-000026000000}"/>
    <cellStyle name="Calc cel 4 3 8 3 2 2" xfId="28700" xr:uid="{00000000-0005-0000-0000-000026000000}"/>
    <cellStyle name="Calc cel 4 3 8 3 2 3" xfId="38805" xr:uid="{00000000-0005-0000-0000-000026000000}"/>
    <cellStyle name="Calc cel 4 3 8 3 3" xfId="15562" xr:uid="{00000000-0005-0000-0000-000026000000}"/>
    <cellStyle name="Calc cel 4 3 8 3 4" xfId="11049" xr:uid="{00000000-0005-0000-0000-000026000000}"/>
    <cellStyle name="Calc cel 4 3 8 3 5" xfId="34180" xr:uid="{00000000-0005-0000-0000-000026000000}"/>
    <cellStyle name="Calc cel 4 3 8 4" xfId="5833" xr:uid="{00000000-0005-0000-0000-000026000000}"/>
    <cellStyle name="Calc cel 4 3 8 4 2" xfId="26129" xr:uid="{00000000-0005-0000-0000-000026000000}"/>
    <cellStyle name="Calc cel 4 3 8 4 3" xfId="14650" xr:uid="{00000000-0005-0000-0000-000026000000}"/>
    <cellStyle name="Calc cel 4 3 8 4 4" xfId="31599" xr:uid="{00000000-0005-0000-0000-000026000000}"/>
    <cellStyle name="Calc cel 4 3 8 5" xfId="4190" xr:uid="{00000000-0005-0000-0000-000026000000}"/>
    <cellStyle name="Calc cel 4 3 8 5 2" xfId="15749" xr:uid="{00000000-0005-0000-0000-000026000000}"/>
    <cellStyle name="Calc cel 4 3 8 5 3" xfId="19966" xr:uid="{00000000-0005-0000-0000-000026000000}"/>
    <cellStyle name="Calc cel 4 3 8 5 4" xfId="35724" xr:uid="{00000000-0005-0000-0000-000026000000}"/>
    <cellStyle name="Calc cel 4 3 8 6" xfId="14845" xr:uid="{00000000-0005-0000-0000-000026000000}"/>
    <cellStyle name="Calc cel 4 3 8 7" xfId="12905" xr:uid="{00000000-0005-0000-0000-000026000000}"/>
    <cellStyle name="Calc cel 4 3 8 8" xfId="30014" xr:uid="{00000000-0005-0000-0000-000026000000}"/>
    <cellStyle name="Calc cel 4 3 9" xfId="818" xr:uid="{00000000-0005-0000-0000-000026000000}"/>
    <cellStyle name="Calc cel 4 3 9 2" xfId="3267" xr:uid="{00000000-0005-0000-0000-000026000000}"/>
    <cellStyle name="Calc cel 4 3 9 2 2" xfId="7936" xr:uid="{00000000-0005-0000-0000-000026000000}"/>
    <cellStyle name="Calc cel 4 3 9 2 2 2" xfId="28229" xr:uid="{00000000-0005-0000-0000-000026000000}"/>
    <cellStyle name="Calc cel 4 3 9 2 2 3" xfId="23640" xr:uid="{00000000-0005-0000-0000-000026000000}"/>
    <cellStyle name="Calc cel 4 3 9 2 2 4" xfId="38381" xr:uid="{00000000-0005-0000-0000-000026000000}"/>
    <cellStyle name="Calc cel 4 3 9 2 3" xfId="21383" xr:uid="{00000000-0005-0000-0000-000026000000}"/>
    <cellStyle name="Calc cel 4 3 9 2 4" xfId="14250" xr:uid="{00000000-0005-0000-0000-000026000000}"/>
    <cellStyle name="Calc cel 4 3 9 2 5" xfId="33701" xr:uid="{00000000-0005-0000-0000-000026000000}"/>
    <cellStyle name="Calc cel 4 3 9 3" xfId="5567" xr:uid="{00000000-0005-0000-0000-000026000000}"/>
    <cellStyle name="Calc cel 4 3 9 3 2" xfId="25863" xr:uid="{00000000-0005-0000-0000-000026000000}"/>
    <cellStyle name="Calc cel 4 3 9 3 3" xfId="14134" xr:uid="{00000000-0005-0000-0000-000026000000}"/>
    <cellStyle name="Calc cel 4 3 9 3 4" xfId="31333" xr:uid="{00000000-0005-0000-0000-000026000000}"/>
    <cellStyle name="Calc cel 4 3 9 4" xfId="3690" xr:uid="{00000000-0005-0000-0000-000026000000}"/>
    <cellStyle name="Calc cel 4 3 9 4 2" xfId="16654" xr:uid="{00000000-0005-0000-0000-000026000000}"/>
    <cellStyle name="Calc cel 4 3 9 4 3" xfId="19486" xr:uid="{00000000-0005-0000-0000-000026000000}"/>
    <cellStyle name="Calc cel 4 3 9 4 4" xfId="35245" xr:uid="{00000000-0005-0000-0000-000026000000}"/>
    <cellStyle name="Calc cel 4 3 9 5" xfId="17982" xr:uid="{00000000-0005-0000-0000-000026000000}"/>
    <cellStyle name="Calc cel 4 3 9 6" xfId="14150" xr:uid="{00000000-0005-0000-0000-000026000000}"/>
    <cellStyle name="Calc cel 4 3 9 7" xfId="10549" xr:uid="{00000000-0005-0000-0000-000026000000}"/>
    <cellStyle name="Calc cel 4 4" xfId="287" xr:uid="{00000000-0005-0000-0000-000026000000}"/>
    <cellStyle name="Calc cel 4 4 10" xfId="14873" xr:uid="{00000000-0005-0000-0000-000026000000}"/>
    <cellStyle name="Calc cel 4 4 11" xfId="10374" xr:uid="{00000000-0005-0000-0000-000026000000}"/>
    <cellStyle name="Calc cel 4 4 12" xfId="29602" xr:uid="{00000000-0005-0000-0000-000026000000}"/>
    <cellStyle name="Calc cel 4 4 2" xfId="1254" xr:uid="{00000000-0005-0000-0000-000026000000}"/>
    <cellStyle name="Calc cel 4 4 2 2" xfId="1764" xr:uid="{00000000-0005-0000-0000-000026000000}"/>
    <cellStyle name="Calc cel 4 4 2 2 2" xfId="3003" xr:uid="{00000000-0005-0000-0000-000026000000}"/>
    <cellStyle name="Calc cel 4 4 2 2 2 2" xfId="7661" xr:uid="{00000000-0005-0000-0000-000026000000}"/>
    <cellStyle name="Calc cel 4 4 2 2 2 2 2" xfId="27957" xr:uid="{00000000-0005-0000-0000-000026000000}"/>
    <cellStyle name="Calc cel 4 4 2 2 2 2 3" xfId="23367" xr:uid="{00000000-0005-0000-0000-000026000000}"/>
    <cellStyle name="Calc cel 4 4 2 2 2 2 4" xfId="38126" xr:uid="{00000000-0005-0000-0000-000026000000}"/>
    <cellStyle name="Calc cel 4 4 2 2 2 3" xfId="19000" xr:uid="{00000000-0005-0000-0000-000026000000}"/>
    <cellStyle name="Calc cel 4 4 2 2 2 4" xfId="13218" xr:uid="{00000000-0005-0000-0000-000026000000}"/>
    <cellStyle name="Calc cel 4 4 2 2 2 5" xfId="33427" xr:uid="{00000000-0005-0000-0000-000026000000}"/>
    <cellStyle name="Calc cel 4 4 2 2 3" xfId="9073" xr:uid="{00000000-0005-0000-0000-000026000000}"/>
    <cellStyle name="Calc cel 4 4 2 2 3 2" xfId="24725" xr:uid="{00000000-0005-0000-0000-000026000000}"/>
    <cellStyle name="Calc cel 4 4 2 2 3 2 2" xfId="29313" xr:uid="{00000000-0005-0000-0000-000026000000}"/>
    <cellStyle name="Calc cel 4 4 2 2 3 2 3" xfId="39418" xr:uid="{00000000-0005-0000-0000-000026000000}"/>
    <cellStyle name="Calc cel 4 4 2 2 3 3" xfId="15675" xr:uid="{00000000-0005-0000-0000-000026000000}"/>
    <cellStyle name="Calc cel 4 4 2 2 3 4" xfId="12022" xr:uid="{00000000-0005-0000-0000-000026000000}"/>
    <cellStyle name="Calc cel 4 4 2 2 3 5" xfId="34838" xr:uid="{00000000-0005-0000-0000-000026000000}"/>
    <cellStyle name="Calc cel 4 4 2 2 4" xfId="6442" xr:uid="{00000000-0005-0000-0000-000026000000}"/>
    <cellStyle name="Calc cel 4 4 2 2 4 2" xfId="26738" xr:uid="{00000000-0005-0000-0000-000026000000}"/>
    <cellStyle name="Calc cel 4 4 2 2 4 3" xfId="11013" xr:uid="{00000000-0005-0000-0000-000026000000}"/>
    <cellStyle name="Calc cel 4 4 2 2 4 4" xfId="32208" xr:uid="{00000000-0005-0000-0000-000026000000}"/>
    <cellStyle name="Calc cel 4 4 2 2 5" xfId="4852" xr:uid="{00000000-0005-0000-0000-000026000000}"/>
    <cellStyle name="Calc cel 4 4 2 2 5 2" xfId="25164" xr:uid="{00000000-0005-0000-0000-000026000000}"/>
    <cellStyle name="Calc cel 4 4 2 2 5 3" xfId="20577" xr:uid="{00000000-0005-0000-0000-000026000000}"/>
    <cellStyle name="Calc cel 4 4 2 2 5 4" xfId="36334" xr:uid="{00000000-0005-0000-0000-000026000000}"/>
    <cellStyle name="Calc cel 4 4 2 2 6" xfId="16470" xr:uid="{00000000-0005-0000-0000-000026000000}"/>
    <cellStyle name="Calc cel 4 4 2 2 7" xfId="11413" xr:uid="{00000000-0005-0000-0000-000026000000}"/>
    <cellStyle name="Calc cel 4 4 2 2 8" xfId="30672" xr:uid="{00000000-0005-0000-0000-000026000000}"/>
    <cellStyle name="Calc cel 4 4 2 3" xfId="2495" xr:uid="{00000000-0005-0000-0000-000026000000}"/>
    <cellStyle name="Calc cel 4 4 2 3 2" xfId="8573" xr:uid="{00000000-0005-0000-0000-000026000000}"/>
    <cellStyle name="Calc cel 4 4 2 3 2 2" xfId="24254" xr:uid="{00000000-0005-0000-0000-000026000000}"/>
    <cellStyle name="Calc cel 4 4 2 3 2 2 2" xfId="28843" xr:uid="{00000000-0005-0000-0000-000026000000}"/>
    <cellStyle name="Calc cel 4 4 2 3 2 2 3" xfId="38948" xr:uid="{00000000-0005-0000-0000-000026000000}"/>
    <cellStyle name="Calc cel 4 4 2 3 2 3" xfId="17975" xr:uid="{00000000-0005-0000-0000-000026000000}"/>
    <cellStyle name="Calc cel 4 4 2 3 2 4" xfId="14319" xr:uid="{00000000-0005-0000-0000-000026000000}"/>
    <cellStyle name="Calc cel 4 4 2 3 2 5" xfId="34338" xr:uid="{00000000-0005-0000-0000-000026000000}"/>
    <cellStyle name="Calc cel 4 4 2 3 3" xfId="7153" xr:uid="{00000000-0005-0000-0000-000026000000}"/>
    <cellStyle name="Calc cel 4 4 2 3 3 2" xfId="27449" xr:uid="{00000000-0005-0000-0000-000026000000}"/>
    <cellStyle name="Calc cel 4 4 2 3 3 3" xfId="12366" xr:uid="{00000000-0005-0000-0000-000026000000}"/>
    <cellStyle name="Calc cel 4 4 2 3 3 4" xfId="32919" xr:uid="{00000000-0005-0000-0000-000026000000}"/>
    <cellStyle name="Calc cel 4 4 2 3 4" xfId="4350" xr:uid="{00000000-0005-0000-0000-000026000000}"/>
    <cellStyle name="Calc cel 4 4 2 3 4 2" xfId="14786" xr:uid="{00000000-0005-0000-0000-000026000000}"/>
    <cellStyle name="Calc cel 4 4 2 3 4 3" xfId="20109" xr:uid="{00000000-0005-0000-0000-000026000000}"/>
    <cellStyle name="Calc cel 4 4 2 3 4 4" xfId="35867" xr:uid="{00000000-0005-0000-0000-000026000000}"/>
    <cellStyle name="Calc cel 4 4 2 3 5" xfId="17410" xr:uid="{00000000-0005-0000-0000-000026000000}"/>
    <cellStyle name="Calc cel 4 4 2 3 6" xfId="11855" xr:uid="{00000000-0005-0000-0000-000026000000}"/>
    <cellStyle name="Calc cel 4 4 2 3 7" xfId="30172" xr:uid="{00000000-0005-0000-0000-000026000000}"/>
    <cellStyle name="Calc cel 4 4 2 4" xfId="8095" xr:uid="{00000000-0005-0000-0000-000026000000}"/>
    <cellStyle name="Calc cel 4 4 2 4 2" xfId="23797" xr:uid="{00000000-0005-0000-0000-000026000000}"/>
    <cellStyle name="Calc cel 4 4 2 4 2 2" xfId="28386" xr:uid="{00000000-0005-0000-0000-000026000000}"/>
    <cellStyle name="Calc cel 4 4 2 4 2 3" xfId="38491" xr:uid="{00000000-0005-0000-0000-000026000000}"/>
    <cellStyle name="Calc cel 4 4 2 4 3" xfId="22071" xr:uid="{00000000-0005-0000-0000-000026000000}"/>
    <cellStyle name="Calc cel 4 4 2 4 4" xfId="10406" xr:uid="{00000000-0005-0000-0000-000026000000}"/>
    <cellStyle name="Calc cel 4 4 2 4 5" xfId="33860" xr:uid="{00000000-0005-0000-0000-000026000000}"/>
    <cellStyle name="Calc cel 4 4 2 5" xfId="3870" xr:uid="{00000000-0005-0000-0000-000026000000}"/>
    <cellStyle name="Calc cel 4 4 2 5 2" xfId="21352" xr:uid="{00000000-0005-0000-0000-000026000000}"/>
    <cellStyle name="Calc cel 4 4 2 5 3" xfId="19659" xr:uid="{00000000-0005-0000-0000-000026000000}"/>
    <cellStyle name="Calc cel 4 4 2 5 4" xfId="35417" xr:uid="{00000000-0005-0000-0000-000026000000}"/>
    <cellStyle name="Calc cel 4 4 2 6" xfId="21943" xr:uid="{00000000-0005-0000-0000-000026000000}"/>
    <cellStyle name="Calc cel 4 4 2 7" xfId="13007" xr:uid="{00000000-0005-0000-0000-000026000000}"/>
    <cellStyle name="Calc cel 4 4 2 8" xfId="29694" xr:uid="{00000000-0005-0000-0000-000026000000}"/>
    <cellStyle name="Calc cel 4 4 3" xfId="1723" xr:uid="{00000000-0005-0000-0000-000026000000}"/>
    <cellStyle name="Calc cel 4 4 3 2" xfId="2962" xr:uid="{00000000-0005-0000-0000-000026000000}"/>
    <cellStyle name="Calc cel 4 4 3 2 2" xfId="7620" xr:uid="{00000000-0005-0000-0000-000026000000}"/>
    <cellStyle name="Calc cel 4 4 3 2 2 2" xfId="27916" xr:uid="{00000000-0005-0000-0000-000026000000}"/>
    <cellStyle name="Calc cel 4 4 3 2 2 3" xfId="23326" xr:uid="{00000000-0005-0000-0000-000026000000}"/>
    <cellStyle name="Calc cel 4 4 3 2 2 4" xfId="38092" xr:uid="{00000000-0005-0000-0000-000026000000}"/>
    <cellStyle name="Calc cel 4 4 3 2 3" xfId="14984" xr:uid="{00000000-0005-0000-0000-000026000000}"/>
    <cellStyle name="Calc cel 4 4 3 2 4" xfId="13449" xr:uid="{00000000-0005-0000-0000-000026000000}"/>
    <cellStyle name="Calc cel 4 4 3 2 5" xfId="33386" xr:uid="{00000000-0005-0000-0000-000026000000}"/>
    <cellStyle name="Calc cel 4 4 3 3" xfId="9032" xr:uid="{00000000-0005-0000-0000-000026000000}"/>
    <cellStyle name="Calc cel 4 4 3 3 2" xfId="24689" xr:uid="{00000000-0005-0000-0000-000026000000}"/>
    <cellStyle name="Calc cel 4 4 3 3 2 2" xfId="29277" xr:uid="{00000000-0005-0000-0000-000026000000}"/>
    <cellStyle name="Calc cel 4 4 3 3 2 3" xfId="39382" xr:uid="{00000000-0005-0000-0000-000026000000}"/>
    <cellStyle name="Calc cel 4 4 3 3 3" xfId="17521" xr:uid="{00000000-0005-0000-0000-000026000000}"/>
    <cellStyle name="Calc cel 4 4 3 3 4" xfId="10759" xr:uid="{00000000-0005-0000-0000-000026000000}"/>
    <cellStyle name="Calc cel 4 4 3 3 5" xfId="34797" xr:uid="{00000000-0005-0000-0000-000026000000}"/>
    <cellStyle name="Calc cel 4 4 3 4" xfId="6411" xr:uid="{00000000-0005-0000-0000-000026000000}"/>
    <cellStyle name="Calc cel 4 4 3 4 2" xfId="26707" xr:uid="{00000000-0005-0000-0000-000026000000}"/>
    <cellStyle name="Calc cel 4 4 3 4 3" xfId="10914" xr:uid="{00000000-0005-0000-0000-000026000000}"/>
    <cellStyle name="Calc cel 4 4 3 4 4" xfId="32177" xr:uid="{00000000-0005-0000-0000-000026000000}"/>
    <cellStyle name="Calc cel 4 4 3 5" xfId="4811" xr:uid="{00000000-0005-0000-0000-000026000000}"/>
    <cellStyle name="Calc cel 4 4 3 5 2" xfId="25128" xr:uid="{00000000-0005-0000-0000-000026000000}"/>
    <cellStyle name="Calc cel 4 4 3 5 3" xfId="20541" xr:uid="{00000000-0005-0000-0000-000026000000}"/>
    <cellStyle name="Calc cel 4 4 3 5 4" xfId="36298" xr:uid="{00000000-0005-0000-0000-000026000000}"/>
    <cellStyle name="Calc cel 4 4 3 6" xfId="17715" xr:uid="{00000000-0005-0000-0000-000026000000}"/>
    <cellStyle name="Calc cel 4 4 3 7" xfId="14755" xr:uid="{00000000-0005-0000-0000-000026000000}"/>
    <cellStyle name="Calc cel 4 4 3 8" xfId="30631" xr:uid="{00000000-0005-0000-0000-000026000000}"/>
    <cellStyle name="Calc cel 4 4 4" xfId="1115" xr:uid="{00000000-0005-0000-0000-000026000000}"/>
    <cellStyle name="Calc cel 4 4 4 2" xfId="2358" xr:uid="{00000000-0005-0000-0000-000026000000}"/>
    <cellStyle name="Calc cel 4 4 4 2 2" xfId="7016" xr:uid="{00000000-0005-0000-0000-000026000000}"/>
    <cellStyle name="Calc cel 4 4 4 2 2 2" xfId="27312" xr:uid="{00000000-0005-0000-0000-000026000000}"/>
    <cellStyle name="Calc cel 4 4 4 2 2 3" xfId="22722" xr:uid="{00000000-0005-0000-0000-000026000000}"/>
    <cellStyle name="Calc cel 4 4 4 2 2 4" xfId="37507" xr:uid="{00000000-0005-0000-0000-000026000000}"/>
    <cellStyle name="Calc cel 4 4 4 2 3" xfId="18887" xr:uid="{00000000-0005-0000-0000-000026000000}"/>
    <cellStyle name="Calc cel 4 4 4 2 4" xfId="9556" xr:uid="{00000000-0005-0000-0000-000026000000}"/>
    <cellStyle name="Calc cel 4 4 4 2 5" xfId="32782" xr:uid="{00000000-0005-0000-0000-000026000000}"/>
    <cellStyle name="Calc cel 4 4 4 3" xfId="8441" xr:uid="{00000000-0005-0000-0000-000026000000}"/>
    <cellStyle name="Calc cel 4 4 4 3 2" xfId="24136" xr:uid="{00000000-0005-0000-0000-000026000000}"/>
    <cellStyle name="Calc cel 4 4 4 3 2 2" xfId="28725" xr:uid="{00000000-0005-0000-0000-000026000000}"/>
    <cellStyle name="Calc cel 4 4 4 3 2 3" xfId="38830" xr:uid="{00000000-0005-0000-0000-000026000000}"/>
    <cellStyle name="Calc cel 4 4 4 3 3" xfId="21548" xr:uid="{00000000-0005-0000-0000-000026000000}"/>
    <cellStyle name="Calc cel 4 4 4 3 4" xfId="12107" xr:uid="{00000000-0005-0000-0000-000026000000}"/>
    <cellStyle name="Calc cel 4 4 4 3 5" xfId="34206" xr:uid="{00000000-0005-0000-0000-000026000000}"/>
    <cellStyle name="Calc cel 4 4 4 4" xfId="5858" xr:uid="{00000000-0005-0000-0000-000026000000}"/>
    <cellStyle name="Calc cel 4 4 4 4 2" xfId="26154" xr:uid="{00000000-0005-0000-0000-000026000000}"/>
    <cellStyle name="Calc cel 4 4 4 4 3" xfId="9636" xr:uid="{00000000-0005-0000-0000-000026000000}"/>
    <cellStyle name="Calc cel 4 4 4 4 4" xfId="31624" xr:uid="{00000000-0005-0000-0000-000026000000}"/>
    <cellStyle name="Calc cel 4 4 4 5" xfId="4216" xr:uid="{00000000-0005-0000-0000-000026000000}"/>
    <cellStyle name="Calc cel 4 4 4 5 2" xfId="18980" xr:uid="{00000000-0005-0000-0000-000026000000}"/>
    <cellStyle name="Calc cel 4 4 4 5 3" xfId="19991" xr:uid="{00000000-0005-0000-0000-000026000000}"/>
    <cellStyle name="Calc cel 4 4 4 5 4" xfId="35749" xr:uid="{00000000-0005-0000-0000-000026000000}"/>
    <cellStyle name="Calc cel 4 4 4 6" xfId="14820" xr:uid="{00000000-0005-0000-0000-000026000000}"/>
    <cellStyle name="Calc cel 4 4 4 7" xfId="11448" xr:uid="{00000000-0005-0000-0000-000026000000}"/>
    <cellStyle name="Calc cel 4 4 4 8" xfId="30040" xr:uid="{00000000-0005-0000-0000-000026000000}"/>
    <cellStyle name="Calc cel 4 4 5" xfId="784" xr:uid="{00000000-0005-0000-0000-000026000000}"/>
    <cellStyle name="Calc cel 4 4 5 2" xfId="3245" xr:uid="{00000000-0005-0000-0000-000026000000}"/>
    <cellStyle name="Calc cel 4 4 5 2 2" xfId="7904" xr:uid="{00000000-0005-0000-0000-000026000000}"/>
    <cellStyle name="Calc cel 4 4 5 2 2 2" xfId="28200" xr:uid="{00000000-0005-0000-0000-000026000000}"/>
    <cellStyle name="Calc cel 4 4 5 2 2 3" xfId="23610" xr:uid="{00000000-0005-0000-0000-000026000000}"/>
    <cellStyle name="Calc cel 4 4 5 2 2 4" xfId="38352" xr:uid="{00000000-0005-0000-0000-000026000000}"/>
    <cellStyle name="Calc cel 4 4 5 2 3" xfId="19222" xr:uid="{00000000-0005-0000-0000-000026000000}"/>
    <cellStyle name="Calc cel 4 4 5 2 4" xfId="9735" xr:uid="{00000000-0005-0000-0000-000026000000}"/>
    <cellStyle name="Calc cel 4 4 5 2 5" xfId="33670" xr:uid="{00000000-0005-0000-0000-000026000000}"/>
    <cellStyle name="Calc cel 4 4 5 3" xfId="5536" xr:uid="{00000000-0005-0000-0000-000026000000}"/>
    <cellStyle name="Calc cel 4 4 5 3 2" xfId="25832" xr:uid="{00000000-0005-0000-0000-000026000000}"/>
    <cellStyle name="Calc cel 4 4 5 3 3" xfId="3549" xr:uid="{00000000-0005-0000-0000-000026000000}"/>
    <cellStyle name="Calc cel 4 4 5 3 4" xfId="31302" xr:uid="{00000000-0005-0000-0000-000026000000}"/>
    <cellStyle name="Calc cel 4 4 5 4" xfId="3658" xr:uid="{00000000-0005-0000-0000-000026000000}"/>
    <cellStyle name="Calc cel 4 4 5 4 2" xfId="15926" xr:uid="{00000000-0005-0000-0000-000026000000}"/>
    <cellStyle name="Calc cel 4 4 5 4 3" xfId="19457" xr:uid="{00000000-0005-0000-0000-000026000000}"/>
    <cellStyle name="Calc cel 4 4 5 4 4" xfId="35217" xr:uid="{00000000-0005-0000-0000-000026000000}"/>
    <cellStyle name="Calc cel 4 4 5 5" xfId="18101" xr:uid="{00000000-0005-0000-0000-000026000000}"/>
    <cellStyle name="Calc cel 4 4 5 6" xfId="3462" xr:uid="{00000000-0005-0000-0000-000026000000}"/>
    <cellStyle name="Calc cel 4 4 5 7" xfId="9443" xr:uid="{00000000-0005-0000-0000-000026000000}"/>
    <cellStyle name="Calc cel 4 4 6" xfId="2032" xr:uid="{00000000-0005-0000-0000-000026000000}"/>
    <cellStyle name="Calc cel 4 4 6 2" xfId="6690" xr:uid="{00000000-0005-0000-0000-000026000000}"/>
    <cellStyle name="Calc cel 4 4 6 2 2" xfId="26986" xr:uid="{00000000-0005-0000-0000-000026000000}"/>
    <cellStyle name="Calc cel 4 4 6 2 3" xfId="22396" xr:uid="{00000000-0005-0000-0000-000026000000}"/>
    <cellStyle name="Calc cel 4 4 6 2 4" xfId="37181" xr:uid="{00000000-0005-0000-0000-000026000000}"/>
    <cellStyle name="Calc cel 4 4 6 3" xfId="16665" xr:uid="{00000000-0005-0000-0000-000026000000}"/>
    <cellStyle name="Calc cel 4 4 6 4" xfId="10152" xr:uid="{00000000-0005-0000-0000-000026000000}"/>
    <cellStyle name="Calc cel 4 4 6 5" xfId="32456" xr:uid="{00000000-0005-0000-0000-000026000000}"/>
    <cellStyle name="Calc cel 4 4 7" xfId="5170" xr:uid="{00000000-0005-0000-0000-000026000000}"/>
    <cellStyle name="Calc cel 4 4 7 2" xfId="20883" xr:uid="{00000000-0005-0000-0000-000026000000}"/>
    <cellStyle name="Calc cel 4 4 7 2 2" xfId="25468" xr:uid="{00000000-0005-0000-0000-000026000000}"/>
    <cellStyle name="Calc cel 4 4 7 2 3" xfId="36634" xr:uid="{00000000-0005-0000-0000-000026000000}"/>
    <cellStyle name="Calc cel 4 4 7 3" xfId="16160" xr:uid="{00000000-0005-0000-0000-000026000000}"/>
    <cellStyle name="Calc cel 4 4 7 4" xfId="13676" xr:uid="{00000000-0005-0000-0000-000026000000}"/>
    <cellStyle name="Calc cel 4 4 7 5" xfId="30938" xr:uid="{00000000-0005-0000-0000-000026000000}"/>
    <cellStyle name="Calc cel 4 4 8" xfId="3775" xr:uid="{00000000-0005-0000-0000-000026000000}"/>
    <cellStyle name="Calc cel 4 4 8 2" xfId="19288" xr:uid="{00000000-0005-0000-0000-000026000000}"/>
    <cellStyle name="Calc cel 4 4 8 3" xfId="18226" xr:uid="{00000000-0005-0000-0000-000026000000}"/>
    <cellStyle name="Calc cel 4 4 8 4" xfId="35118" xr:uid="{00000000-0005-0000-0000-000026000000}"/>
    <cellStyle name="Calc cel 4 4 9" xfId="19567" xr:uid="{00000000-0005-0000-0000-000026000000}"/>
    <cellStyle name="Calc cel 4 4 9 2" xfId="19287" xr:uid="{00000000-0005-0000-0000-000026000000}"/>
    <cellStyle name="Calc cel 4 4 9 3" xfId="35326" xr:uid="{00000000-0005-0000-0000-000026000000}"/>
    <cellStyle name="Calc cel 4 5" xfId="650" xr:uid="{00000000-0005-0000-0000-000026000000}"/>
    <cellStyle name="Calc cel 4 5 10" xfId="10420" xr:uid="{00000000-0005-0000-0000-000026000000}"/>
    <cellStyle name="Calc cel 4 5 11" xfId="29651" xr:uid="{00000000-0005-0000-0000-000026000000}"/>
    <cellStyle name="Calc cel 4 5 2" xfId="1880" xr:uid="{00000000-0005-0000-0000-000026000000}"/>
    <cellStyle name="Calc cel 4 5 2 2" xfId="3119" xr:uid="{00000000-0005-0000-0000-000026000000}"/>
    <cellStyle name="Calc cel 4 5 2 2 2" xfId="7777" xr:uid="{00000000-0005-0000-0000-000026000000}"/>
    <cellStyle name="Calc cel 4 5 2 2 2 2" xfId="28073" xr:uid="{00000000-0005-0000-0000-000026000000}"/>
    <cellStyle name="Calc cel 4 5 2 2 2 3" xfId="23483" xr:uid="{00000000-0005-0000-0000-000026000000}"/>
    <cellStyle name="Calc cel 4 5 2 2 2 4" xfId="38225" xr:uid="{00000000-0005-0000-0000-000026000000}"/>
    <cellStyle name="Calc cel 4 5 2 2 3" xfId="16194" xr:uid="{00000000-0005-0000-0000-000026000000}"/>
    <cellStyle name="Calc cel 4 5 2 2 4" xfId="10485" xr:uid="{00000000-0005-0000-0000-000026000000}"/>
    <cellStyle name="Calc cel 4 5 2 2 5" xfId="33543" xr:uid="{00000000-0005-0000-0000-000026000000}"/>
    <cellStyle name="Calc cel 4 5 2 3" xfId="9189" xr:uid="{00000000-0005-0000-0000-000026000000}"/>
    <cellStyle name="Calc cel 4 5 2 3 2" xfId="24835" xr:uid="{00000000-0005-0000-0000-000026000000}"/>
    <cellStyle name="Calc cel 4 5 2 3 2 2" xfId="29422" xr:uid="{00000000-0005-0000-0000-000026000000}"/>
    <cellStyle name="Calc cel 4 5 2 3 2 3" xfId="39527" xr:uid="{00000000-0005-0000-0000-000026000000}"/>
    <cellStyle name="Calc cel 4 5 2 3 3" xfId="16958" xr:uid="{00000000-0005-0000-0000-000026000000}"/>
    <cellStyle name="Calc cel 4 5 2 3 4" xfId="10261" xr:uid="{00000000-0005-0000-0000-000026000000}"/>
    <cellStyle name="Calc cel 4 5 2 3 5" xfId="34954" xr:uid="{00000000-0005-0000-0000-000026000000}"/>
    <cellStyle name="Calc cel 4 5 2 4" xfId="6543" xr:uid="{00000000-0005-0000-0000-000026000000}"/>
    <cellStyle name="Calc cel 4 5 2 4 2" xfId="26839" xr:uid="{00000000-0005-0000-0000-000026000000}"/>
    <cellStyle name="Calc cel 4 5 2 4 3" xfId="12339" xr:uid="{00000000-0005-0000-0000-000026000000}"/>
    <cellStyle name="Calc cel 4 5 2 4 4" xfId="32309" xr:uid="{00000000-0005-0000-0000-000026000000}"/>
    <cellStyle name="Calc cel 4 5 2 5" xfId="4968" xr:uid="{00000000-0005-0000-0000-000026000000}"/>
    <cellStyle name="Calc cel 4 5 2 5 2" xfId="25273" xr:uid="{00000000-0005-0000-0000-000026000000}"/>
    <cellStyle name="Calc cel 4 5 2 5 3" xfId="20687" xr:uid="{00000000-0005-0000-0000-000026000000}"/>
    <cellStyle name="Calc cel 4 5 2 5 4" xfId="36443" xr:uid="{00000000-0005-0000-0000-000026000000}"/>
    <cellStyle name="Calc cel 4 5 2 6" xfId="16135" xr:uid="{00000000-0005-0000-0000-000026000000}"/>
    <cellStyle name="Calc cel 4 5 2 7" xfId="12600" xr:uid="{00000000-0005-0000-0000-000026000000}"/>
    <cellStyle name="Calc cel 4 5 2 8" xfId="30788" xr:uid="{00000000-0005-0000-0000-000026000000}"/>
    <cellStyle name="Calc cel 4 5 3" xfId="1237" xr:uid="{00000000-0005-0000-0000-000026000000}"/>
    <cellStyle name="Calc cel 4 5 3 2" xfId="2478" xr:uid="{00000000-0005-0000-0000-000026000000}"/>
    <cellStyle name="Calc cel 4 5 3 2 2" xfId="7136" xr:uid="{00000000-0005-0000-0000-000026000000}"/>
    <cellStyle name="Calc cel 4 5 3 2 2 2" xfId="27432" xr:uid="{00000000-0005-0000-0000-000026000000}"/>
    <cellStyle name="Calc cel 4 5 3 2 2 3" xfId="22842" xr:uid="{00000000-0005-0000-0000-000026000000}"/>
    <cellStyle name="Calc cel 4 5 3 2 2 4" xfId="37624" xr:uid="{00000000-0005-0000-0000-000026000000}"/>
    <cellStyle name="Calc cel 4 5 3 2 3" xfId="16306" xr:uid="{00000000-0005-0000-0000-000026000000}"/>
    <cellStyle name="Calc cel 4 5 3 2 4" xfId="14117" xr:uid="{00000000-0005-0000-0000-000026000000}"/>
    <cellStyle name="Calc cel 4 5 3 2 5" xfId="32902" xr:uid="{00000000-0005-0000-0000-000026000000}"/>
    <cellStyle name="Calc cel 4 5 3 3" xfId="8556" xr:uid="{00000000-0005-0000-0000-000026000000}"/>
    <cellStyle name="Calc cel 4 5 3 3 2" xfId="24239" xr:uid="{00000000-0005-0000-0000-000026000000}"/>
    <cellStyle name="Calc cel 4 5 3 3 2 2" xfId="28828" xr:uid="{00000000-0005-0000-0000-000026000000}"/>
    <cellStyle name="Calc cel 4 5 3 3 2 3" xfId="38933" xr:uid="{00000000-0005-0000-0000-000026000000}"/>
    <cellStyle name="Calc cel 4 5 3 3 3" xfId="17739" xr:uid="{00000000-0005-0000-0000-000026000000}"/>
    <cellStyle name="Calc cel 4 5 3 3 4" xfId="14674" xr:uid="{00000000-0005-0000-0000-000026000000}"/>
    <cellStyle name="Calc cel 4 5 3 3 5" xfId="34321" xr:uid="{00000000-0005-0000-0000-000026000000}"/>
    <cellStyle name="Calc cel 4 5 3 4" xfId="5966" xr:uid="{00000000-0005-0000-0000-000026000000}"/>
    <cellStyle name="Calc cel 4 5 3 4 2" xfId="26262" xr:uid="{00000000-0005-0000-0000-000026000000}"/>
    <cellStyle name="Calc cel 4 5 3 4 3" xfId="11274" xr:uid="{00000000-0005-0000-0000-000026000000}"/>
    <cellStyle name="Calc cel 4 5 3 4 4" xfId="31732" xr:uid="{00000000-0005-0000-0000-000026000000}"/>
    <cellStyle name="Calc cel 4 5 3 5" xfId="4333" xr:uid="{00000000-0005-0000-0000-000026000000}"/>
    <cellStyle name="Calc cel 4 5 3 5 2" xfId="16484" xr:uid="{00000000-0005-0000-0000-000026000000}"/>
    <cellStyle name="Calc cel 4 5 3 5 3" xfId="20094" xr:uid="{00000000-0005-0000-0000-000026000000}"/>
    <cellStyle name="Calc cel 4 5 3 5 4" xfId="35852" xr:uid="{00000000-0005-0000-0000-000026000000}"/>
    <cellStyle name="Calc cel 4 5 3 6" xfId="19321" xr:uid="{00000000-0005-0000-0000-000026000000}"/>
    <cellStyle name="Calc cel 4 5 3 7" xfId="11078" xr:uid="{00000000-0005-0000-0000-000026000000}"/>
    <cellStyle name="Calc cel 4 5 3 8" xfId="30155" xr:uid="{00000000-0005-0000-0000-000026000000}"/>
    <cellStyle name="Calc cel 4 5 4" xfId="954" xr:uid="{00000000-0005-0000-0000-000026000000}"/>
    <cellStyle name="Calc cel 4 5 4 2" xfId="3392" xr:uid="{00000000-0005-0000-0000-000026000000}"/>
    <cellStyle name="Calc cel 4 5 4 2 2" xfId="8280" xr:uid="{00000000-0005-0000-0000-000026000000}"/>
    <cellStyle name="Calc cel 4 5 4 2 2 2" xfId="28567" xr:uid="{00000000-0005-0000-0000-000026000000}"/>
    <cellStyle name="Calc cel 4 5 4 2 2 3" xfId="23978" xr:uid="{00000000-0005-0000-0000-000026000000}"/>
    <cellStyle name="Calc cel 4 5 4 2 2 4" xfId="38672" xr:uid="{00000000-0005-0000-0000-000026000000}"/>
    <cellStyle name="Calc cel 4 5 4 2 3" xfId="22734" xr:uid="{00000000-0005-0000-0000-000026000000}"/>
    <cellStyle name="Calc cel 4 5 4 2 4" xfId="12203" xr:uid="{00000000-0005-0000-0000-000026000000}"/>
    <cellStyle name="Calc cel 4 5 4 2 5" xfId="34045" xr:uid="{00000000-0005-0000-0000-000026000000}"/>
    <cellStyle name="Calc cel 4 5 4 3" xfId="5700" xr:uid="{00000000-0005-0000-0000-000026000000}"/>
    <cellStyle name="Calc cel 4 5 4 3 2" xfId="25996" xr:uid="{00000000-0005-0000-0000-000026000000}"/>
    <cellStyle name="Calc cel 4 5 4 3 3" xfId="13650" xr:uid="{00000000-0005-0000-0000-000026000000}"/>
    <cellStyle name="Calc cel 4 5 4 3 4" xfId="31466" xr:uid="{00000000-0005-0000-0000-000026000000}"/>
    <cellStyle name="Calc cel 4 5 4 4" xfId="4055" xr:uid="{00000000-0005-0000-0000-000026000000}"/>
    <cellStyle name="Calc cel 4 5 4 4 2" xfId="16034" xr:uid="{00000000-0005-0000-0000-000026000000}"/>
    <cellStyle name="Calc cel 4 5 4 4 3" xfId="19837" xr:uid="{00000000-0005-0000-0000-000026000000}"/>
    <cellStyle name="Calc cel 4 5 4 4 4" xfId="35595" xr:uid="{00000000-0005-0000-0000-000026000000}"/>
    <cellStyle name="Calc cel 4 5 4 5" xfId="16536" xr:uid="{00000000-0005-0000-0000-000026000000}"/>
    <cellStyle name="Calc cel 4 5 4 6" xfId="14606" xr:uid="{00000000-0005-0000-0000-000026000000}"/>
    <cellStyle name="Calc cel 4 5 4 7" xfId="29879" xr:uid="{00000000-0005-0000-0000-000026000000}"/>
    <cellStyle name="Calc cel 4 5 5" xfId="2197" xr:uid="{00000000-0005-0000-0000-000026000000}"/>
    <cellStyle name="Calc cel 4 5 5 2" xfId="6855" xr:uid="{00000000-0005-0000-0000-000026000000}"/>
    <cellStyle name="Calc cel 4 5 5 2 2" xfId="27151" xr:uid="{00000000-0005-0000-0000-000026000000}"/>
    <cellStyle name="Calc cel 4 5 5 2 3" xfId="22561" xr:uid="{00000000-0005-0000-0000-000026000000}"/>
    <cellStyle name="Calc cel 4 5 5 2 4" xfId="37346" xr:uid="{00000000-0005-0000-0000-000026000000}"/>
    <cellStyle name="Calc cel 4 5 5 3" xfId="21277" xr:uid="{00000000-0005-0000-0000-000026000000}"/>
    <cellStyle name="Calc cel 4 5 5 4" xfId="12450" xr:uid="{00000000-0005-0000-0000-000026000000}"/>
    <cellStyle name="Calc cel 4 5 5 5" xfId="32621" xr:uid="{00000000-0005-0000-0000-000026000000}"/>
    <cellStyle name="Calc cel 4 5 6" xfId="8052" xr:uid="{00000000-0005-0000-0000-000026000000}"/>
    <cellStyle name="Calc cel 4 5 6 2" xfId="23754" xr:uid="{00000000-0005-0000-0000-000026000000}"/>
    <cellStyle name="Calc cel 4 5 6 2 2" xfId="28343" xr:uid="{00000000-0005-0000-0000-000026000000}"/>
    <cellStyle name="Calc cel 4 5 6 2 3" xfId="38448" xr:uid="{00000000-0005-0000-0000-000026000000}"/>
    <cellStyle name="Calc cel 4 5 6 3" xfId="16063" xr:uid="{00000000-0005-0000-0000-000026000000}"/>
    <cellStyle name="Calc cel 4 5 6 4" xfId="12062" xr:uid="{00000000-0005-0000-0000-000026000000}"/>
    <cellStyle name="Calc cel 4 5 6 5" xfId="33817" xr:uid="{00000000-0005-0000-0000-000026000000}"/>
    <cellStyle name="Calc cel 4 5 7" xfId="3827" xr:uid="{00000000-0005-0000-0000-000026000000}"/>
    <cellStyle name="Calc cel 4 5 7 2" xfId="16696" xr:uid="{00000000-0005-0000-0000-000026000000}"/>
    <cellStyle name="Calc cel 4 5 7 3" xfId="18240" xr:uid="{00000000-0005-0000-0000-000026000000}"/>
    <cellStyle name="Calc cel 4 5 7 4" xfId="35132" xr:uid="{00000000-0005-0000-0000-000026000000}"/>
    <cellStyle name="Calc cel 4 5 8" xfId="19616" xr:uid="{00000000-0005-0000-0000-000026000000}"/>
    <cellStyle name="Calc cel 4 5 8 2" xfId="17819" xr:uid="{00000000-0005-0000-0000-000026000000}"/>
    <cellStyle name="Calc cel 4 5 8 3" xfId="35374" xr:uid="{00000000-0005-0000-0000-000026000000}"/>
    <cellStyle name="Calc cel 4 5 9" xfId="16872" xr:uid="{00000000-0005-0000-0000-000026000000}"/>
    <cellStyle name="Calc cel 4 6" xfId="713" xr:uid="{00000000-0005-0000-0000-000026000000}"/>
    <cellStyle name="Calc cel 4 6 10" xfId="14638" xr:uid="{00000000-0005-0000-0000-000026000000}"/>
    <cellStyle name="Calc cel 4 6 11" xfId="29942" xr:uid="{00000000-0005-0000-0000-000026000000}"/>
    <cellStyle name="Calc cel 4 6 2" xfId="1943" xr:uid="{00000000-0005-0000-0000-000026000000}"/>
    <cellStyle name="Calc cel 4 6 2 2" xfId="3182" xr:uid="{00000000-0005-0000-0000-000026000000}"/>
    <cellStyle name="Calc cel 4 6 2 2 2" xfId="7840" xr:uid="{00000000-0005-0000-0000-000026000000}"/>
    <cellStyle name="Calc cel 4 6 2 2 2 2" xfId="28136" xr:uid="{00000000-0005-0000-0000-000026000000}"/>
    <cellStyle name="Calc cel 4 6 2 2 2 3" xfId="23546" xr:uid="{00000000-0005-0000-0000-000026000000}"/>
    <cellStyle name="Calc cel 4 6 2 2 2 4" xfId="38288" xr:uid="{00000000-0005-0000-0000-000026000000}"/>
    <cellStyle name="Calc cel 4 6 2 2 3" xfId="18847" xr:uid="{00000000-0005-0000-0000-000026000000}"/>
    <cellStyle name="Calc cel 4 6 2 2 4" xfId="10572" xr:uid="{00000000-0005-0000-0000-000026000000}"/>
    <cellStyle name="Calc cel 4 6 2 2 5" xfId="33606" xr:uid="{00000000-0005-0000-0000-000026000000}"/>
    <cellStyle name="Calc cel 4 6 2 3" xfId="9252" xr:uid="{00000000-0005-0000-0000-000026000000}"/>
    <cellStyle name="Calc cel 4 6 2 3 2" xfId="24894" xr:uid="{00000000-0005-0000-0000-000026000000}"/>
    <cellStyle name="Calc cel 4 6 2 3 2 2" xfId="29481" xr:uid="{00000000-0005-0000-0000-000026000000}"/>
    <cellStyle name="Calc cel 4 6 2 3 2 3" xfId="39586" xr:uid="{00000000-0005-0000-0000-000026000000}"/>
    <cellStyle name="Calc cel 4 6 2 3 3" xfId="21610" xr:uid="{00000000-0005-0000-0000-000026000000}"/>
    <cellStyle name="Calc cel 4 6 2 3 4" xfId="9731" xr:uid="{00000000-0005-0000-0000-000026000000}"/>
    <cellStyle name="Calc cel 4 6 2 3 5" xfId="35017" xr:uid="{00000000-0005-0000-0000-000026000000}"/>
    <cellStyle name="Calc cel 4 6 2 4" xfId="6602" xr:uid="{00000000-0005-0000-0000-000026000000}"/>
    <cellStyle name="Calc cel 4 6 2 4 2" xfId="26898" xr:uid="{00000000-0005-0000-0000-000026000000}"/>
    <cellStyle name="Calc cel 4 6 2 4 3" xfId="10488" xr:uid="{00000000-0005-0000-0000-000026000000}"/>
    <cellStyle name="Calc cel 4 6 2 4 4" xfId="32368" xr:uid="{00000000-0005-0000-0000-000026000000}"/>
    <cellStyle name="Calc cel 4 6 2 5" xfId="5031" xr:uid="{00000000-0005-0000-0000-000026000000}"/>
    <cellStyle name="Calc cel 4 6 2 5 2" xfId="25332" xr:uid="{00000000-0005-0000-0000-000026000000}"/>
    <cellStyle name="Calc cel 4 6 2 5 3" xfId="20746" xr:uid="{00000000-0005-0000-0000-000026000000}"/>
    <cellStyle name="Calc cel 4 6 2 5 4" xfId="36502" xr:uid="{00000000-0005-0000-0000-000026000000}"/>
    <cellStyle name="Calc cel 4 6 2 6" xfId="15535" xr:uid="{00000000-0005-0000-0000-000026000000}"/>
    <cellStyle name="Calc cel 4 6 2 7" xfId="9853" xr:uid="{00000000-0005-0000-0000-000026000000}"/>
    <cellStyle name="Calc cel 4 6 2 8" xfId="30851" xr:uid="{00000000-0005-0000-0000-000026000000}"/>
    <cellStyle name="Calc cel 4 6 3" xfId="1625" xr:uid="{00000000-0005-0000-0000-000026000000}"/>
    <cellStyle name="Calc cel 4 6 3 2" xfId="2865" xr:uid="{00000000-0005-0000-0000-000026000000}"/>
    <cellStyle name="Calc cel 4 6 3 2 2" xfId="7523" xr:uid="{00000000-0005-0000-0000-000026000000}"/>
    <cellStyle name="Calc cel 4 6 3 2 2 2" xfId="27819" xr:uid="{00000000-0005-0000-0000-000026000000}"/>
    <cellStyle name="Calc cel 4 6 3 2 2 3" xfId="23229" xr:uid="{00000000-0005-0000-0000-000026000000}"/>
    <cellStyle name="Calc cel 4 6 3 2 2 4" xfId="37995" xr:uid="{00000000-0005-0000-0000-000026000000}"/>
    <cellStyle name="Calc cel 4 6 3 2 3" xfId="21836" xr:uid="{00000000-0005-0000-0000-000026000000}"/>
    <cellStyle name="Calc cel 4 6 3 2 4" xfId="9335" xr:uid="{00000000-0005-0000-0000-000026000000}"/>
    <cellStyle name="Calc cel 4 6 3 2 5" xfId="33289" xr:uid="{00000000-0005-0000-0000-000026000000}"/>
    <cellStyle name="Calc cel 4 6 3 3" xfId="8936" xr:uid="{00000000-0005-0000-0000-000026000000}"/>
    <cellStyle name="Calc cel 4 6 3 3 2" xfId="24597" xr:uid="{00000000-0005-0000-0000-000026000000}"/>
    <cellStyle name="Calc cel 4 6 3 3 2 2" xfId="29185" xr:uid="{00000000-0005-0000-0000-000026000000}"/>
    <cellStyle name="Calc cel 4 6 3 3 2 3" xfId="39290" xr:uid="{00000000-0005-0000-0000-000026000000}"/>
    <cellStyle name="Calc cel 4 6 3 3 3" xfId="15610" xr:uid="{00000000-0005-0000-0000-000026000000}"/>
    <cellStyle name="Calc cel 4 6 3 3 4" xfId="11986" xr:uid="{00000000-0005-0000-0000-000026000000}"/>
    <cellStyle name="Calc cel 4 6 3 3 5" xfId="34701" xr:uid="{00000000-0005-0000-0000-000026000000}"/>
    <cellStyle name="Calc cel 4 6 3 4" xfId="6318" xr:uid="{00000000-0005-0000-0000-000026000000}"/>
    <cellStyle name="Calc cel 4 6 3 4 2" xfId="26614" xr:uid="{00000000-0005-0000-0000-000026000000}"/>
    <cellStyle name="Calc cel 4 6 3 4 3" xfId="12751" xr:uid="{00000000-0005-0000-0000-000026000000}"/>
    <cellStyle name="Calc cel 4 6 3 4 4" xfId="32084" xr:uid="{00000000-0005-0000-0000-000026000000}"/>
    <cellStyle name="Calc cel 4 6 3 5" xfId="4714" xr:uid="{00000000-0005-0000-0000-000026000000}"/>
    <cellStyle name="Calc cel 4 6 3 5 2" xfId="25036" xr:uid="{00000000-0005-0000-0000-000026000000}"/>
    <cellStyle name="Calc cel 4 6 3 5 3" xfId="20448" xr:uid="{00000000-0005-0000-0000-000026000000}"/>
    <cellStyle name="Calc cel 4 6 3 5 4" xfId="36206" xr:uid="{00000000-0005-0000-0000-000026000000}"/>
    <cellStyle name="Calc cel 4 6 3 6" xfId="22317" xr:uid="{00000000-0005-0000-0000-000026000000}"/>
    <cellStyle name="Calc cel 4 6 3 7" xfId="13241" xr:uid="{00000000-0005-0000-0000-000026000000}"/>
    <cellStyle name="Calc cel 4 6 3 8" xfId="30535" xr:uid="{00000000-0005-0000-0000-000026000000}"/>
    <cellStyle name="Calc cel 4 6 4" xfId="1017" xr:uid="{00000000-0005-0000-0000-000026000000}"/>
    <cellStyle name="Calc cel 4 6 4 2" xfId="5762" xr:uid="{00000000-0005-0000-0000-000026000000}"/>
    <cellStyle name="Calc cel 4 6 4 2 2" xfId="26058" xr:uid="{00000000-0005-0000-0000-000026000000}"/>
    <cellStyle name="Calc cel 4 6 4 2 3" xfId="21472" xr:uid="{00000000-0005-0000-0000-000026000000}"/>
    <cellStyle name="Calc cel 4 6 4 2 4" xfId="36986" xr:uid="{00000000-0005-0000-0000-000026000000}"/>
    <cellStyle name="Calc cel 4 6 4 3" xfId="15282" xr:uid="{00000000-0005-0000-0000-000026000000}"/>
    <cellStyle name="Calc cel 4 6 4 4" xfId="12118" xr:uid="{00000000-0005-0000-0000-000026000000}"/>
    <cellStyle name="Calc cel 4 6 4 5" xfId="31528" xr:uid="{00000000-0005-0000-0000-000026000000}"/>
    <cellStyle name="Calc cel 4 6 5" xfId="2260" xr:uid="{00000000-0005-0000-0000-000026000000}"/>
    <cellStyle name="Calc cel 4 6 5 2" xfId="6918" xr:uid="{00000000-0005-0000-0000-000026000000}"/>
    <cellStyle name="Calc cel 4 6 5 2 2" xfId="27214" xr:uid="{00000000-0005-0000-0000-000026000000}"/>
    <cellStyle name="Calc cel 4 6 5 2 3" xfId="22624" xr:uid="{00000000-0005-0000-0000-000026000000}"/>
    <cellStyle name="Calc cel 4 6 5 2 4" xfId="37409" xr:uid="{00000000-0005-0000-0000-000026000000}"/>
    <cellStyle name="Calc cel 4 6 5 3" xfId="18411" xr:uid="{00000000-0005-0000-0000-000026000000}"/>
    <cellStyle name="Calc cel 4 6 5 4" xfId="12258" xr:uid="{00000000-0005-0000-0000-000026000000}"/>
    <cellStyle name="Calc cel 4 6 5 5" xfId="32684" xr:uid="{00000000-0005-0000-0000-000026000000}"/>
    <cellStyle name="Calc cel 4 6 6" xfId="8343" xr:uid="{00000000-0005-0000-0000-000026000000}"/>
    <cellStyle name="Calc cel 4 6 6 2" xfId="24040" xr:uid="{00000000-0005-0000-0000-000026000000}"/>
    <cellStyle name="Calc cel 4 6 6 2 2" xfId="28629" xr:uid="{00000000-0005-0000-0000-000026000000}"/>
    <cellStyle name="Calc cel 4 6 6 2 3" xfId="38734" xr:uid="{00000000-0005-0000-0000-000026000000}"/>
    <cellStyle name="Calc cel 4 6 6 3" xfId="23704" xr:uid="{00000000-0005-0000-0000-000026000000}"/>
    <cellStyle name="Calc cel 4 6 6 4" xfId="3598" xr:uid="{00000000-0005-0000-0000-000026000000}"/>
    <cellStyle name="Calc cel 4 6 6 5" xfId="34108" xr:uid="{00000000-0005-0000-0000-000026000000}"/>
    <cellStyle name="Calc cel 4 6 7" xfId="5466" xr:uid="{00000000-0005-0000-0000-000026000000}"/>
    <cellStyle name="Calc cel 4 6 7 2" xfId="21177" xr:uid="{00000000-0005-0000-0000-000026000000}"/>
    <cellStyle name="Calc cel 4 6 7 2 2" xfId="25762" xr:uid="{00000000-0005-0000-0000-000026000000}"/>
    <cellStyle name="Calc cel 4 6 7 2 3" xfId="36826" xr:uid="{00000000-0005-0000-0000-000026000000}"/>
    <cellStyle name="Calc cel 4 6 7 3" xfId="16590" xr:uid="{00000000-0005-0000-0000-000026000000}"/>
    <cellStyle name="Calc cel 4 6 7 4" xfId="13856" xr:uid="{00000000-0005-0000-0000-000026000000}"/>
    <cellStyle name="Calc cel 4 6 7 5" xfId="31232" xr:uid="{00000000-0005-0000-0000-000026000000}"/>
    <cellStyle name="Calc cel 4 6 8" xfId="4118" xr:uid="{00000000-0005-0000-0000-000026000000}"/>
    <cellStyle name="Calc cel 4 6 8 2" xfId="18072" xr:uid="{00000000-0005-0000-0000-000026000000}"/>
    <cellStyle name="Calc cel 4 6 8 3" xfId="19896" xr:uid="{00000000-0005-0000-0000-000026000000}"/>
    <cellStyle name="Calc cel 4 6 8 4" xfId="35654" xr:uid="{00000000-0005-0000-0000-000026000000}"/>
    <cellStyle name="Calc cel 4 6 9" xfId="20964" xr:uid="{00000000-0005-0000-0000-000026000000}"/>
    <cellStyle name="Calc cel 4 7" xfId="486" xr:uid="{00000000-0005-0000-0000-000026000000}"/>
    <cellStyle name="Calc cel 4 7 10" xfId="30335" xr:uid="{00000000-0005-0000-0000-000026000000}"/>
    <cellStyle name="Calc cel 4 7 2" xfId="1388" xr:uid="{00000000-0005-0000-0000-000026000000}"/>
    <cellStyle name="Calc cel 4 7 2 2" xfId="2629" xr:uid="{00000000-0005-0000-0000-000026000000}"/>
    <cellStyle name="Calc cel 4 7 2 2 2" xfId="7287" xr:uid="{00000000-0005-0000-0000-000026000000}"/>
    <cellStyle name="Calc cel 4 7 2 2 2 2" xfId="27583" xr:uid="{00000000-0005-0000-0000-000026000000}"/>
    <cellStyle name="Calc cel 4 7 2 2 2 3" xfId="22993" xr:uid="{00000000-0005-0000-0000-000026000000}"/>
    <cellStyle name="Calc cel 4 7 2 2 2 4" xfId="37769" xr:uid="{00000000-0005-0000-0000-000026000000}"/>
    <cellStyle name="Calc cel 4 7 2 2 3" xfId="15384" xr:uid="{00000000-0005-0000-0000-000026000000}"/>
    <cellStyle name="Calc cel 4 7 2 2 4" xfId="9924" xr:uid="{00000000-0005-0000-0000-000026000000}"/>
    <cellStyle name="Calc cel 4 7 2 2 5" xfId="33053" xr:uid="{00000000-0005-0000-0000-000026000000}"/>
    <cellStyle name="Calc cel 4 7 2 3" xfId="8704" xr:uid="{00000000-0005-0000-0000-000026000000}"/>
    <cellStyle name="Calc cel 4 7 2 3 2" xfId="24377" xr:uid="{00000000-0005-0000-0000-000026000000}"/>
    <cellStyle name="Calc cel 4 7 2 3 2 2" xfId="28966" xr:uid="{00000000-0005-0000-0000-000026000000}"/>
    <cellStyle name="Calc cel 4 7 2 3 2 3" xfId="39071" xr:uid="{00000000-0005-0000-0000-000026000000}"/>
    <cellStyle name="Calc cel 4 7 2 3 3" xfId="22219" xr:uid="{00000000-0005-0000-0000-000026000000}"/>
    <cellStyle name="Calc cel 4 7 2 3 4" xfId="13446" xr:uid="{00000000-0005-0000-0000-000026000000}"/>
    <cellStyle name="Calc cel 4 7 2 3 5" xfId="34469" xr:uid="{00000000-0005-0000-0000-000026000000}"/>
    <cellStyle name="Calc cel 4 7 2 4" xfId="6102" xr:uid="{00000000-0005-0000-0000-000026000000}"/>
    <cellStyle name="Calc cel 4 7 2 4 2" xfId="26398" xr:uid="{00000000-0005-0000-0000-000026000000}"/>
    <cellStyle name="Calc cel 4 7 2 4 3" xfId="10073" xr:uid="{00000000-0005-0000-0000-000026000000}"/>
    <cellStyle name="Calc cel 4 7 2 4 4" xfId="31868" xr:uid="{00000000-0005-0000-0000-000026000000}"/>
    <cellStyle name="Calc cel 4 7 2 5" xfId="4481" xr:uid="{00000000-0005-0000-0000-000026000000}"/>
    <cellStyle name="Calc cel 4 7 2 5 2" xfId="17193" xr:uid="{00000000-0005-0000-0000-000026000000}"/>
    <cellStyle name="Calc cel 4 7 2 5 3" xfId="20231" xr:uid="{00000000-0005-0000-0000-000026000000}"/>
    <cellStyle name="Calc cel 4 7 2 5 4" xfId="35989" xr:uid="{00000000-0005-0000-0000-000026000000}"/>
    <cellStyle name="Calc cel 4 7 2 6" xfId="15257" xr:uid="{00000000-0005-0000-0000-000026000000}"/>
    <cellStyle name="Calc cel 4 7 2 7" xfId="14357" xr:uid="{00000000-0005-0000-0000-000026000000}"/>
    <cellStyle name="Calc cel 4 7 2 8" xfId="30303" xr:uid="{00000000-0005-0000-0000-000026000000}"/>
    <cellStyle name="Calc cel 4 7 3" xfId="1424" xr:uid="{00000000-0005-0000-0000-000026000000}"/>
    <cellStyle name="Calc cel 4 7 3 2" xfId="6134" xr:uid="{00000000-0005-0000-0000-000026000000}"/>
    <cellStyle name="Calc cel 4 7 3 2 2" xfId="26430" xr:uid="{00000000-0005-0000-0000-000026000000}"/>
    <cellStyle name="Calc cel 4 7 3 2 3" xfId="21842" xr:uid="{00000000-0005-0000-0000-000026000000}"/>
    <cellStyle name="Calc cel 4 7 3 2 4" xfId="37065" xr:uid="{00000000-0005-0000-0000-000026000000}"/>
    <cellStyle name="Calc cel 4 7 3 3" xfId="21031" xr:uid="{00000000-0005-0000-0000-000026000000}"/>
    <cellStyle name="Calc cel 4 7 3 4" xfId="9585" xr:uid="{00000000-0005-0000-0000-000026000000}"/>
    <cellStyle name="Calc cel 4 7 3 5" xfId="31900" xr:uid="{00000000-0005-0000-0000-000026000000}"/>
    <cellStyle name="Calc cel 4 7 4" xfId="2664" xr:uid="{00000000-0005-0000-0000-000026000000}"/>
    <cellStyle name="Calc cel 4 7 4 2" xfId="7322" xr:uid="{00000000-0005-0000-0000-000026000000}"/>
    <cellStyle name="Calc cel 4 7 4 2 2" xfId="27618" xr:uid="{00000000-0005-0000-0000-000026000000}"/>
    <cellStyle name="Calc cel 4 7 4 2 3" xfId="23028" xr:uid="{00000000-0005-0000-0000-000026000000}"/>
    <cellStyle name="Calc cel 4 7 4 2 4" xfId="37804" xr:uid="{00000000-0005-0000-0000-000026000000}"/>
    <cellStyle name="Calc cel 4 7 4 3" xfId="16207" xr:uid="{00000000-0005-0000-0000-000026000000}"/>
    <cellStyle name="Calc cel 4 7 4 4" xfId="11929" xr:uid="{00000000-0005-0000-0000-000026000000}"/>
    <cellStyle name="Calc cel 4 7 4 5" xfId="33088" xr:uid="{00000000-0005-0000-0000-000026000000}"/>
    <cellStyle name="Calc cel 4 7 5" xfId="8736" xr:uid="{00000000-0005-0000-0000-000026000000}"/>
    <cellStyle name="Calc cel 4 7 5 2" xfId="24406" xr:uid="{00000000-0005-0000-0000-000026000000}"/>
    <cellStyle name="Calc cel 4 7 5 2 2" xfId="28995" xr:uid="{00000000-0005-0000-0000-000026000000}"/>
    <cellStyle name="Calc cel 4 7 5 2 3" xfId="39100" xr:uid="{00000000-0005-0000-0000-000026000000}"/>
    <cellStyle name="Calc cel 4 7 5 3" xfId="17779" xr:uid="{00000000-0005-0000-0000-000026000000}"/>
    <cellStyle name="Calc cel 4 7 5 4" xfId="14199" xr:uid="{00000000-0005-0000-0000-000026000000}"/>
    <cellStyle name="Calc cel 4 7 5 5" xfId="34501" xr:uid="{00000000-0005-0000-0000-000026000000}"/>
    <cellStyle name="Calc cel 4 7 6" xfId="5279" xr:uid="{00000000-0005-0000-0000-000026000000}"/>
    <cellStyle name="Calc cel 4 7 6 2" xfId="25575" xr:uid="{00000000-0005-0000-0000-000026000000}"/>
    <cellStyle name="Calc cel 4 7 6 3" xfId="11276" xr:uid="{00000000-0005-0000-0000-000026000000}"/>
    <cellStyle name="Calc cel 4 7 6 4" xfId="31045" xr:uid="{00000000-0005-0000-0000-000026000000}"/>
    <cellStyle name="Calc cel 4 7 7" xfId="4514" xr:uid="{00000000-0005-0000-0000-000026000000}"/>
    <cellStyle name="Calc cel 4 7 7 2" xfId="16831" xr:uid="{00000000-0005-0000-0000-000026000000}"/>
    <cellStyle name="Calc cel 4 7 7 3" xfId="20260" xr:uid="{00000000-0005-0000-0000-000026000000}"/>
    <cellStyle name="Calc cel 4 7 7 4" xfId="36018" xr:uid="{00000000-0005-0000-0000-000026000000}"/>
    <cellStyle name="Calc cel 4 7 8" xfId="16162" xr:uid="{00000000-0005-0000-0000-000026000000}"/>
    <cellStyle name="Calc cel 4 7 9" xfId="13644" xr:uid="{00000000-0005-0000-0000-000026000000}"/>
    <cellStyle name="Calc cel 4 8" xfId="1157" xr:uid="{00000000-0005-0000-0000-000026000000}"/>
    <cellStyle name="Calc cel 4 8 2" xfId="2399" xr:uid="{00000000-0005-0000-0000-000026000000}"/>
    <cellStyle name="Calc cel 4 8 2 2" xfId="7057" xr:uid="{00000000-0005-0000-0000-000026000000}"/>
    <cellStyle name="Calc cel 4 8 2 2 2" xfId="27353" xr:uid="{00000000-0005-0000-0000-000026000000}"/>
    <cellStyle name="Calc cel 4 8 2 2 3" xfId="22763" xr:uid="{00000000-0005-0000-0000-000026000000}"/>
    <cellStyle name="Calc cel 4 8 2 2 4" xfId="37546" xr:uid="{00000000-0005-0000-0000-000026000000}"/>
    <cellStyle name="Calc cel 4 8 2 3" xfId="16850" xr:uid="{00000000-0005-0000-0000-000026000000}"/>
    <cellStyle name="Calc cel 4 8 2 4" xfId="11557" xr:uid="{00000000-0005-0000-0000-000026000000}"/>
    <cellStyle name="Calc cel 4 8 2 5" xfId="32823" xr:uid="{00000000-0005-0000-0000-000026000000}"/>
    <cellStyle name="Calc cel 4 8 3" xfId="8481" xr:uid="{00000000-0005-0000-0000-000026000000}"/>
    <cellStyle name="Calc cel 4 8 3 2" xfId="24173" xr:uid="{00000000-0005-0000-0000-000026000000}"/>
    <cellStyle name="Calc cel 4 8 3 2 2" xfId="28762" xr:uid="{00000000-0005-0000-0000-000026000000}"/>
    <cellStyle name="Calc cel 4 8 3 2 3" xfId="38867" xr:uid="{00000000-0005-0000-0000-000026000000}"/>
    <cellStyle name="Calc cel 4 8 3 3" xfId="15693" xr:uid="{00000000-0005-0000-0000-000026000000}"/>
    <cellStyle name="Calc cel 4 8 3 4" xfId="13550" xr:uid="{00000000-0005-0000-0000-000026000000}"/>
    <cellStyle name="Calc cel 4 8 3 5" xfId="34246" xr:uid="{00000000-0005-0000-0000-000026000000}"/>
    <cellStyle name="Calc cel 4 8 4" xfId="5895" xr:uid="{00000000-0005-0000-0000-000026000000}"/>
    <cellStyle name="Calc cel 4 8 4 2" xfId="26191" xr:uid="{00000000-0005-0000-0000-000026000000}"/>
    <cellStyle name="Calc cel 4 8 4 3" xfId="9375" xr:uid="{00000000-0005-0000-0000-000026000000}"/>
    <cellStyle name="Calc cel 4 8 4 4" xfId="31661" xr:uid="{00000000-0005-0000-0000-000026000000}"/>
    <cellStyle name="Calc cel 4 8 5" xfId="4257" xr:uid="{00000000-0005-0000-0000-000026000000}"/>
    <cellStyle name="Calc cel 4 8 5 2" xfId="17522" xr:uid="{00000000-0005-0000-0000-000026000000}"/>
    <cellStyle name="Calc cel 4 8 5 3" xfId="20028" xr:uid="{00000000-0005-0000-0000-000026000000}"/>
    <cellStyle name="Calc cel 4 8 5 4" xfId="35786" xr:uid="{00000000-0005-0000-0000-000026000000}"/>
    <cellStyle name="Calc cel 4 8 6" xfId="14936" xr:uid="{00000000-0005-0000-0000-000026000000}"/>
    <cellStyle name="Calc cel 4 8 7" xfId="10382" xr:uid="{00000000-0005-0000-0000-000026000000}"/>
    <cellStyle name="Calc cel 4 8 8" xfId="30080" xr:uid="{00000000-0005-0000-0000-000026000000}"/>
    <cellStyle name="Calc cel 4 9" xfId="351" xr:uid="{00000000-0005-0000-0000-000026000000}"/>
    <cellStyle name="Calc cel 4 9 2" xfId="3304" xr:uid="{00000000-0005-0000-0000-000026000000}"/>
    <cellStyle name="Calc cel 4 9 2 2" xfId="8152" xr:uid="{00000000-0005-0000-0000-000026000000}"/>
    <cellStyle name="Calc cel 4 9 2 2 2" xfId="28441" xr:uid="{00000000-0005-0000-0000-000026000000}"/>
    <cellStyle name="Calc cel 4 9 2 2 3" xfId="23852" xr:uid="{00000000-0005-0000-0000-000026000000}"/>
    <cellStyle name="Calc cel 4 9 2 2 4" xfId="38546" xr:uid="{00000000-0005-0000-0000-000026000000}"/>
    <cellStyle name="Calc cel 4 9 2 3" xfId="18982" xr:uid="{00000000-0005-0000-0000-000026000000}"/>
    <cellStyle name="Calc cel 4 9 2 4" xfId="11133" xr:uid="{00000000-0005-0000-0000-000026000000}"/>
    <cellStyle name="Calc cel 4 9 2 5" xfId="33917" xr:uid="{00000000-0005-0000-0000-000026000000}"/>
    <cellStyle name="Calc cel 4 9 3" xfId="5205" xr:uid="{00000000-0005-0000-0000-000026000000}"/>
    <cellStyle name="Calc cel 4 9 3 2" xfId="25503" xr:uid="{00000000-0005-0000-0000-000026000000}"/>
    <cellStyle name="Calc cel 4 9 3 3" xfId="11506" xr:uid="{00000000-0005-0000-0000-000026000000}"/>
    <cellStyle name="Calc cel 4 9 3 4" xfId="30972" xr:uid="{00000000-0005-0000-0000-000026000000}"/>
    <cellStyle name="Calc cel 4 9 4" xfId="3927" xr:uid="{00000000-0005-0000-0000-000026000000}"/>
    <cellStyle name="Calc cel 4 9 4 2" xfId="16574" xr:uid="{00000000-0005-0000-0000-000026000000}"/>
    <cellStyle name="Calc cel 4 9 4 3" xfId="19713" xr:uid="{00000000-0005-0000-0000-000026000000}"/>
    <cellStyle name="Calc cel 4 9 4 4" xfId="35471" xr:uid="{00000000-0005-0000-0000-000026000000}"/>
    <cellStyle name="Calc cel 4 9 5" xfId="19144" xr:uid="{00000000-0005-0000-0000-000026000000}"/>
    <cellStyle name="Calc cel 4 9 6" xfId="3609" xr:uid="{00000000-0005-0000-0000-000026000000}"/>
    <cellStyle name="Calc cel 4 9 7" xfId="29751" xr:uid="{00000000-0005-0000-0000-000026000000}"/>
    <cellStyle name="Calc cel 5" xfId="320" xr:uid="{00000000-0005-0000-0000-000021000000}"/>
    <cellStyle name="Calc cel 5 10" xfId="5105" xr:uid="{00000000-0005-0000-0000-000021000000}"/>
    <cellStyle name="Calc cel 5 10 2" xfId="20818" xr:uid="{00000000-0005-0000-0000-000021000000}"/>
    <cellStyle name="Calc cel 5 10 2 2" xfId="36574" xr:uid="{00000000-0005-0000-0000-000021000000}"/>
    <cellStyle name="Calc cel 5 10 3" xfId="25404" xr:uid="{00000000-0005-0000-0000-000021000000}"/>
    <cellStyle name="Calc cel 5 11" xfId="19420" xr:uid="{00000000-0005-0000-0000-000021000000}"/>
    <cellStyle name="Calc cel 5 11 2" xfId="15103" xr:uid="{00000000-0005-0000-0000-000021000000}"/>
    <cellStyle name="Calc cel 5 11 3" xfId="35180" xr:uid="{00000000-0005-0000-0000-000021000000}"/>
    <cellStyle name="Calc cel 5 2" xfId="478" xr:uid="{00000000-0005-0000-0000-000021000000}"/>
    <cellStyle name="Calc cel 5 2 10" xfId="2121" xr:uid="{00000000-0005-0000-0000-000021000000}"/>
    <cellStyle name="Calc cel 5 2 10 2" xfId="6779" xr:uid="{00000000-0005-0000-0000-000021000000}"/>
    <cellStyle name="Calc cel 5 2 10 2 2" xfId="27075" xr:uid="{00000000-0005-0000-0000-000021000000}"/>
    <cellStyle name="Calc cel 5 2 10 2 3" xfId="22485" xr:uid="{00000000-0005-0000-0000-000021000000}"/>
    <cellStyle name="Calc cel 5 2 10 2 4" xfId="37270" xr:uid="{00000000-0005-0000-0000-000021000000}"/>
    <cellStyle name="Calc cel 5 2 10 3" xfId="18456" xr:uid="{00000000-0005-0000-0000-000021000000}"/>
    <cellStyle name="Calc cel 5 2 10 4" xfId="14682" xr:uid="{00000000-0005-0000-0000-000021000000}"/>
    <cellStyle name="Calc cel 5 2 10 5" xfId="32545" xr:uid="{00000000-0005-0000-0000-000021000000}"/>
    <cellStyle name="Calc cel 5 2 11" xfId="5272" xr:uid="{00000000-0005-0000-0000-000021000000}"/>
    <cellStyle name="Calc cel 5 2 11 2" xfId="20983" xr:uid="{00000000-0005-0000-0000-000021000000}"/>
    <cellStyle name="Calc cel 5 2 11 2 2" xfId="25568" xr:uid="{00000000-0005-0000-0000-000021000000}"/>
    <cellStyle name="Calc cel 5 2 11 2 3" xfId="36699" xr:uid="{00000000-0005-0000-0000-000021000000}"/>
    <cellStyle name="Calc cel 5 2 11 3" xfId="15431" xr:uid="{00000000-0005-0000-0000-000021000000}"/>
    <cellStyle name="Calc cel 5 2 11 4" xfId="12164" xr:uid="{00000000-0005-0000-0000-000021000000}"/>
    <cellStyle name="Calc cel 5 2 11 5" xfId="31038" xr:uid="{00000000-0005-0000-0000-000021000000}"/>
    <cellStyle name="Calc cel 5 2 12" xfId="8025" xr:uid="{00000000-0005-0000-0000-000021000000}"/>
    <cellStyle name="Calc cel 5 2 12 2" xfId="28316" xr:uid="{00000000-0005-0000-0000-000021000000}"/>
    <cellStyle name="Calc cel 5 2 12 3" xfId="12816" xr:uid="{00000000-0005-0000-0000-000021000000}"/>
    <cellStyle name="Calc cel 5 2 12 4" xfId="33790" xr:uid="{00000000-0005-0000-0000-000021000000}"/>
    <cellStyle name="Calc cel 5 2 13" xfId="3792" xr:uid="{00000000-0005-0000-0000-000021000000}"/>
    <cellStyle name="Calc cel 5 2 13 2" xfId="16151" xr:uid="{00000000-0005-0000-0000-000021000000}"/>
    <cellStyle name="Calc cel 5 2 13 3" xfId="19583" xr:uid="{00000000-0005-0000-0000-000021000000}"/>
    <cellStyle name="Calc cel 5 2 13 4" xfId="35342" xr:uid="{00000000-0005-0000-0000-000021000000}"/>
    <cellStyle name="Calc cel 5 2 14" xfId="14880" xr:uid="{00000000-0005-0000-0000-000021000000}"/>
    <cellStyle name="Calc cel 5 2 15" xfId="10619" xr:uid="{00000000-0005-0000-0000-000021000000}"/>
    <cellStyle name="Calc cel 5 2 16" xfId="29619" xr:uid="{00000000-0005-0000-0000-000021000000}"/>
    <cellStyle name="Calc cel 5 2 2" xfId="622" xr:uid="{00000000-0005-0000-0000-000021000000}"/>
    <cellStyle name="Calc cel 5 2 2 10" xfId="19080" xr:uid="{00000000-0005-0000-0000-000021000000}"/>
    <cellStyle name="Calc cel 5 2 2 11" xfId="13244" xr:uid="{00000000-0005-0000-0000-000021000000}"/>
    <cellStyle name="Calc cel 5 2 2 12" xfId="29711" xr:uid="{00000000-0005-0000-0000-000021000000}"/>
    <cellStyle name="Calc cel 5 2 2 2" xfId="1852" xr:uid="{00000000-0005-0000-0000-000021000000}"/>
    <cellStyle name="Calc cel 5 2 2 2 2" xfId="3091" xr:uid="{00000000-0005-0000-0000-000021000000}"/>
    <cellStyle name="Calc cel 5 2 2 2 2 2" xfId="7749" xr:uid="{00000000-0005-0000-0000-000021000000}"/>
    <cellStyle name="Calc cel 5 2 2 2 2 2 2" xfId="28045" xr:uid="{00000000-0005-0000-0000-000021000000}"/>
    <cellStyle name="Calc cel 5 2 2 2 2 2 3" xfId="23455" xr:uid="{00000000-0005-0000-0000-000021000000}"/>
    <cellStyle name="Calc cel 5 2 2 2 2 2 4" xfId="38197" xr:uid="{00000000-0005-0000-0000-000021000000}"/>
    <cellStyle name="Calc cel 5 2 2 2 2 3" xfId="18726" xr:uid="{00000000-0005-0000-0000-000021000000}"/>
    <cellStyle name="Calc cel 5 2 2 2 2 4" xfId="14033" xr:uid="{00000000-0005-0000-0000-000021000000}"/>
    <cellStyle name="Calc cel 5 2 2 2 2 5" xfId="33515" xr:uid="{00000000-0005-0000-0000-000021000000}"/>
    <cellStyle name="Calc cel 5 2 2 2 3" xfId="9161" xr:uid="{00000000-0005-0000-0000-000021000000}"/>
    <cellStyle name="Calc cel 5 2 2 2 3 2" xfId="24809" xr:uid="{00000000-0005-0000-0000-000021000000}"/>
    <cellStyle name="Calc cel 5 2 2 2 3 2 2" xfId="29396" xr:uid="{00000000-0005-0000-0000-000021000000}"/>
    <cellStyle name="Calc cel 5 2 2 2 3 2 3" xfId="39501" xr:uid="{00000000-0005-0000-0000-000021000000}"/>
    <cellStyle name="Calc cel 5 2 2 2 3 3" xfId="15067" xr:uid="{00000000-0005-0000-0000-000021000000}"/>
    <cellStyle name="Calc cel 5 2 2 2 3 4" xfId="11879" xr:uid="{00000000-0005-0000-0000-000021000000}"/>
    <cellStyle name="Calc cel 5 2 2 2 3 5" xfId="34926" xr:uid="{00000000-0005-0000-0000-000021000000}"/>
    <cellStyle name="Calc cel 5 2 2 2 4" xfId="6517" xr:uid="{00000000-0005-0000-0000-000021000000}"/>
    <cellStyle name="Calc cel 5 2 2 2 4 2" xfId="26813" xr:uid="{00000000-0005-0000-0000-000021000000}"/>
    <cellStyle name="Calc cel 5 2 2 2 4 3" xfId="14351" xr:uid="{00000000-0005-0000-0000-000021000000}"/>
    <cellStyle name="Calc cel 5 2 2 2 4 4" xfId="32283" xr:uid="{00000000-0005-0000-0000-000021000000}"/>
    <cellStyle name="Calc cel 5 2 2 2 5" xfId="4940" xr:uid="{00000000-0005-0000-0000-000021000000}"/>
    <cellStyle name="Calc cel 5 2 2 2 5 2" xfId="25247" xr:uid="{00000000-0005-0000-0000-000021000000}"/>
    <cellStyle name="Calc cel 5 2 2 2 5 3" xfId="20661" xr:uid="{00000000-0005-0000-0000-000021000000}"/>
    <cellStyle name="Calc cel 5 2 2 2 5 4" xfId="36417" xr:uid="{00000000-0005-0000-0000-000021000000}"/>
    <cellStyle name="Calc cel 5 2 2 2 6" xfId="22155" xr:uid="{00000000-0005-0000-0000-000021000000}"/>
    <cellStyle name="Calc cel 5 2 2 2 7" xfId="9695" xr:uid="{00000000-0005-0000-0000-000021000000}"/>
    <cellStyle name="Calc cel 5 2 2 2 8" xfId="30760" xr:uid="{00000000-0005-0000-0000-000021000000}"/>
    <cellStyle name="Calc cel 5 2 2 3" xfId="1693" xr:uid="{00000000-0005-0000-0000-000021000000}"/>
    <cellStyle name="Calc cel 5 2 2 3 2" xfId="2932" xr:uid="{00000000-0005-0000-0000-000021000000}"/>
    <cellStyle name="Calc cel 5 2 2 3 2 2" xfId="7590" xr:uid="{00000000-0005-0000-0000-000021000000}"/>
    <cellStyle name="Calc cel 5 2 2 3 2 2 2" xfId="27886" xr:uid="{00000000-0005-0000-0000-000021000000}"/>
    <cellStyle name="Calc cel 5 2 2 3 2 2 3" xfId="23296" xr:uid="{00000000-0005-0000-0000-000021000000}"/>
    <cellStyle name="Calc cel 5 2 2 3 2 2 4" xfId="38062" xr:uid="{00000000-0005-0000-0000-000021000000}"/>
    <cellStyle name="Calc cel 5 2 2 3 2 3" xfId="22290" xr:uid="{00000000-0005-0000-0000-000021000000}"/>
    <cellStyle name="Calc cel 5 2 2 3 2 4" xfId="14257" xr:uid="{00000000-0005-0000-0000-000021000000}"/>
    <cellStyle name="Calc cel 5 2 2 3 2 5" xfId="33356" xr:uid="{00000000-0005-0000-0000-000021000000}"/>
    <cellStyle name="Calc cel 5 2 2 3 3" xfId="9002" xr:uid="{00000000-0005-0000-0000-000021000000}"/>
    <cellStyle name="Calc cel 5 2 2 3 3 2" xfId="24661" xr:uid="{00000000-0005-0000-0000-000021000000}"/>
    <cellStyle name="Calc cel 5 2 2 3 3 2 2" xfId="29249" xr:uid="{00000000-0005-0000-0000-000021000000}"/>
    <cellStyle name="Calc cel 5 2 2 3 3 2 3" xfId="39354" xr:uid="{00000000-0005-0000-0000-000021000000}"/>
    <cellStyle name="Calc cel 5 2 2 3 3 3" xfId="22153" xr:uid="{00000000-0005-0000-0000-000021000000}"/>
    <cellStyle name="Calc cel 5 2 2 3 3 4" xfId="13583" xr:uid="{00000000-0005-0000-0000-000021000000}"/>
    <cellStyle name="Calc cel 5 2 2 3 3 5" xfId="34767" xr:uid="{00000000-0005-0000-0000-000021000000}"/>
    <cellStyle name="Calc cel 5 2 2 3 4" xfId="6383" xr:uid="{00000000-0005-0000-0000-000021000000}"/>
    <cellStyle name="Calc cel 5 2 2 3 4 2" xfId="26679" xr:uid="{00000000-0005-0000-0000-000021000000}"/>
    <cellStyle name="Calc cel 5 2 2 3 4 3" xfId="10287" xr:uid="{00000000-0005-0000-0000-000021000000}"/>
    <cellStyle name="Calc cel 5 2 2 3 4 4" xfId="32149" xr:uid="{00000000-0005-0000-0000-000021000000}"/>
    <cellStyle name="Calc cel 5 2 2 3 5" xfId="4781" xr:uid="{00000000-0005-0000-0000-000021000000}"/>
    <cellStyle name="Calc cel 5 2 2 3 5 2" xfId="25100" xr:uid="{00000000-0005-0000-0000-000021000000}"/>
    <cellStyle name="Calc cel 5 2 2 3 5 3" xfId="20512" xr:uid="{00000000-0005-0000-0000-000021000000}"/>
    <cellStyle name="Calc cel 5 2 2 3 5 4" xfId="36270" xr:uid="{00000000-0005-0000-0000-000021000000}"/>
    <cellStyle name="Calc cel 5 2 2 3 6" xfId="18127" xr:uid="{00000000-0005-0000-0000-000021000000}"/>
    <cellStyle name="Calc cel 5 2 2 3 7" xfId="3440" xr:uid="{00000000-0005-0000-0000-000021000000}"/>
    <cellStyle name="Calc cel 5 2 2 3 8" xfId="30601" xr:uid="{00000000-0005-0000-0000-000021000000}"/>
    <cellStyle name="Calc cel 5 2 2 4" xfId="1537" xr:uid="{00000000-0005-0000-0000-000021000000}"/>
    <cellStyle name="Calc cel 5 2 2 4 2" xfId="2777" xr:uid="{00000000-0005-0000-0000-000021000000}"/>
    <cellStyle name="Calc cel 5 2 2 4 2 2" xfId="7435" xr:uid="{00000000-0005-0000-0000-000021000000}"/>
    <cellStyle name="Calc cel 5 2 2 4 2 2 2" xfId="27731" xr:uid="{00000000-0005-0000-0000-000021000000}"/>
    <cellStyle name="Calc cel 5 2 2 4 2 2 3" xfId="23141" xr:uid="{00000000-0005-0000-0000-000021000000}"/>
    <cellStyle name="Calc cel 5 2 2 4 2 2 4" xfId="37907" xr:uid="{00000000-0005-0000-0000-000021000000}"/>
    <cellStyle name="Calc cel 5 2 2 4 2 3" xfId="18188" xr:uid="{00000000-0005-0000-0000-000021000000}"/>
    <cellStyle name="Calc cel 5 2 2 4 2 4" xfId="13475" xr:uid="{00000000-0005-0000-0000-000021000000}"/>
    <cellStyle name="Calc cel 5 2 2 4 2 5" xfId="33201" xr:uid="{00000000-0005-0000-0000-000021000000}"/>
    <cellStyle name="Calc cel 5 2 2 4 3" xfId="8848" xr:uid="{00000000-0005-0000-0000-000021000000}"/>
    <cellStyle name="Calc cel 5 2 2 4 3 2" xfId="24513" xr:uid="{00000000-0005-0000-0000-000021000000}"/>
    <cellStyle name="Calc cel 5 2 2 4 3 2 2" xfId="29101" xr:uid="{00000000-0005-0000-0000-000021000000}"/>
    <cellStyle name="Calc cel 5 2 2 4 3 2 3" xfId="39206" xr:uid="{00000000-0005-0000-0000-000021000000}"/>
    <cellStyle name="Calc cel 5 2 2 4 3 3" xfId="21704" xr:uid="{00000000-0005-0000-0000-000021000000}"/>
    <cellStyle name="Calc cel 5 2 2 4 3 4" xfId="12651" xr:uid="{00000000-0005-0000-0000-000021000000}"/>
    <cellStyle name="Calc cel 5 2 2 4 3 5" xfId="34613" xr:uid="{00000000-0005-0000-0000-000021000000}"/>
    <cellStyle name="Calc cel 5 2 2 4 4" xfId="6233" xr:uid="{00000000-0005-0000-0000-000021000000}"/>
    <cellStyle name="Calc cel 5 2 2 4 4 2" xfId="26529" xr:uid="{00000000-0005-0000-0000-000021000000}"/>
    <cellStyle name="Calc cel 5 2 2 4 4 3" xfId="12266" xr:uid="{00000000-0005-0000-0000-000021000000}"/>
    <cellStyle name="Calc cel 5 2 2 4 4 4" xfId="31999" xr:uid="{00000000-0005-0000-0000-000021000000}"/>
    <cellStyle name="Calc cel 5 2 2 4 5" xfId="4626" xr:uid="{00000000-0005-0000-0000-000021000000}"/>
    <cellStyle name="Calc cel 5 2 2 4 5 2" xfId="15461" xr:uid="{00000000-0005-0000-0000-000021000000}"/>
    <cellStyle name="Calc cel 5 2 2 4 5 3" xfId="20366" xr:uid="{00000000-0005-0000-0000-000021000000}"/>
    <cellStyle name="Calc cel 5 2 2 4 5 4" xfId="36124" xr:uid="{00000000-0005-0000-0000-000021000000}"/>
    <cellStyle name="Calc cel 5 2 2 4 6" xfId="17375" xr:uid="{00000000-0005-0000-0000-000021000000}"/>
    <cellStyle name="Calc cel 5 2 2 4 7" xfId="14102" xr:uid="{00000000-0005-0000-0000-000021000000}"/>
    <cellStyle name="Calc cel 5 2 2 4 8" xfId="30447" xr:uid="{00000000-0005-0000-0000-000021000000}"/>
    <cellStyle name="Calc cel 5 2 2 5" xfId="926" xr:uid="{00000000-0005-0000-0000-000021000000}"/>
    <cellStyle name="Calc cel 5 2 2 5 2" xfId="3381" xr:uid="{00000000-0005-0000-0000-000021000000}"/>
    <cellStyle name="Calc cel 5 2 2 5 2 2" xfId="8252" xr:uid="{00000000-0005-0000-0000-000021000000}"/>
    <cellStyle name="Calc cel 5 2 2 5 2 2 2" xfId="28541" xr:uid="{00000000-0005-0000-0000-000021000000}"/>
    <cellStyle name="Calc cel 5 2 2 5 2 2 3" xfId="23952" xr:uid="{00000000-0005-0000-0000-000021000000}"/>
    <cellStyle name="Calc cel 5 2 2 5 2 2 4" xfId="38646" xr:uid="{00000000-0005-0000-0000-000021000000}"/>
    <cellStyle name="Calc cel 5 2 2 5 2 3" xfId="18914" xr:uid="{00000000-0005-0000-0000-000021000000}"/>
    <cellStyle name="Calc cel 5 2 2 5 2 4" xfId="11795" xr:uid="{00000000-0005-0000-0000-000021000000}"/>
    <cellStyle name="Calc cel 5 2 2 5 2 5" xfId="34017" xr:uid="{00000000-0005-0000-0000-000021000000}"/>
    <cellStyle name="Calc cel 5 2 2 5 3" xfId="5674" xr:uid="{00000000-0005-0000-0000-000021000000}"/>
    <cellStyle name="Calc cel 5 2 2 5 3 2" xfId="25970" xr:uid="{00000000-0005-0000-0000-000021000000}"/>
    <cellStyle name="Calc cel 5 2 2 5 3 3" xfId="9785" xr:uid="{00000000-0005-0000-0000-000021000000}"/>
    <cellStyle name="Calc cel 5 2 2 5 3 4" xfId="31440" xr:uid="{00000000-0005-0000-0000-000021000000}"/>
    <cellStyle name="Calc cel 5 2 2 5 4" xfId="4027" xr:uid="{00000000-0005-0000-0000-000021000000}"/>
    <cellStyle name="Calc cel 5 2 2 5 4 2" xfId="16427" xr:uid="{00000000-0005-0000-0000-000021000000}"/>
    <cellStyle name="Calc cel 5 2 2 5 4 3" xfId="19811" xr:uid="{00000000-0005-0000-0000-000021000000}"/>
    <cellStyle name="Calc cel 5 2 2 5 4 4" xfId="35569" xr:uid="{00000000-0005-0000-0000-000021000000}"/>
    <cellStyle name="Calc cel 5 2 2 5 5" xfId="22004" xr:uid="{00000000-0005-0000-0000-000021000000}"/>
    <cellStyle name="Calc cel 5 2 2 5 6" xfId="13814" xr:uid="{00000000-0005-0000-0000-000021000000}"/>
    <cellStyle name="Calc cel 5 2 2 5 7" xfId="29851" xr:uid="{00000000-0005-0000-0000-000021000000}"/>
    <cellStyle name="Calc cel 5 2 2 6" xfId="2169" xr:uid="{00000000-0005-0000-0000-000021000000}"/>
    <cellStyle name="Calc cel 5 2 2 6 2" xfId="6827" xr:uid="{00000000-0005-0000-0000-000021000000}"/>
    <cellStyle name="Calc cel 5 2 2 6 2 2" xfId="27123" xr:uid="{00000000-0005-0000-0000-000021000000}"/>
    <cellStyle name="Calc cel 5 2 2 6 2 3" xfId="22533" xr:uid="{00000000-0005-0000-0000-000021000000}"/>
    <cellStyle name="Calc cel 5 2 2 6 2 4" xfId="37318" xr:uid="{00000000-0005-0000-0000-000021000000}"/>
    <cellStyle name="Calc cel 5 2 2 6 3" xfId="15619" xr:uid="{00000000-0005-0000-0000-000021000000}"/>
    <cellStyle name="Calc cel 5 2 2 6 4" xfId="12319" xr:uid="{00000000-0005-0000-0000-000021000000}"/>
    <cellStyle name="Calc cel 5 2 2 6 5" xfId="32593" xr:uid="{00000000-0005-0000-0000-000021000000}"/>
    <cellStyle name="Calc cel 5 2 2 7" xfId="8112" xr:uid="{00000000-0005-0000-0000-000021000000}"/>
    <cellStyle name="Calc cel 5 2 2 7 2" xfId="23814" xr:uid="{00000000-0005-0000-0000-000021000000}"/>
    <cellStyle name="Calc cel 5 2 2 7 2 2" xfId="28403" xr:uid="{00000000-0005-0000-0000-000021000000}"/>
    <cellStyle name="Calc cel 5 2 2 7 2 3" xfId="38508" xr:uid="{00000000-0005-0000-0000-000021000000}"/>
    <cellStyle name="Calc cel 5 2 2 7 3" xfId="17856" xr:uid="{00000000-0005-0000-0000-000021000000}"/>
    <cellStyle name="Calc cel 5 2 2 7 4" xfId="12615" xr:uid="{00000000-0005-0000-0000-000021000000}"/>
    <cellStyle name="Calc cel 5 2 2 7 5" xfId="33877" xr:uid="{00000000-0005-0000-0000-000021000000}"/>
    <cellStyle name="Calc cel 5 2 2 8" xfId="3887" xr:uid="{00000000-0005-0000-0000-000021000000}"/>
    <cellStyle name="Calc cel 5 2 2 8 2" xfId="16039" xr:uid="{00000000-0005-0000-0000-000021000000}"/>
    <cellStyle name="Calc cel 5 2 2 8 3" xfId="18283" xr:uid="{00000000-0005-0000-0000-000021000000}"/>
    <cellStyle name="Calc cel 5 2 2 8 4" xfId="35149" xr:uid="{00000000-0005-0000-0000-000021000000}"/>
    <cellStyle name="Calc cel 5 2 2 9" xfId="19676" xr:uid="{00000000-0005-0000-0000-000021000000}"/>
    <cellStyle name="Calc cel 5 2 2 9 2" xfId="23742" xr:uid="{00000000-0005-0000-0000-000021000000}"/>
    <cellStyle name="Calc cel 5 2 2 9 3" xfId="35434" xr:uid="{00000000-0005-0000-0000-000021000000}"/>
    <cellStyle name="Calc cel 5 2 3" xfId="686" xr:uid="{00000000-0005-0000-0000-000021000000}"/>
    <cellStyle name="Calc cel 5 2 3 10" xfId="10921" xr:uid="{00000000-0005-0000-0000-000021000000}"/>
    <cellStyle name="Calc cel 5 2 3 11" xfId="29915" xr:uid="{00000000-0005-0000-0000-000021000000}"/>
    <cellStyle name="Calc cel 5 2 3 2" xfId="1916" xr:uid="{00000000-0005-0000-0000-000021000000}"/>
    <cellStyle name="Calc cel 5 2 3 2 2" xfId="3155" xr:uid="{00000000-0005-0000-0000-000021000000}"/>
    <cellStyle name="Calc cel 5 2 3 2 2 2" xfId="7813" xr:uid="{00000000-0005-0000-0000-000021000000}"/>
    <cellStyle name="Calc cel 5 2 3 2 2 2 2" xfId="28109" xr:uid="{00000000-0005-0000-0000-000021000000}"/>
    <cellStyle name="Calc cel 5 2 3 2 2 2 3" xfId="23519" xr:uid="{00000000-0005-0000-0000-000021000000}"/>
    <cellStyle name="Calc cel 5 2 3 2 2 2 4" xfId="38261" xr:uid="{00000000-0005-0000-0000-000021000000}"/>
    <cellStyle name="Calc cel 5 2 3 2 2 3" xfId="21727" xr:uid="{00000000-0005-0000-0000-000021000000}"/>
    <cellStyle name="Calc cel 5 2 3 2 2 4" xfId="11891" xr:uid="{00000000-0005-0000-0000-000021000000}"/>
    <cellStyle name="Calc cel 5 2 3 2 2 5" xfId="33579" xr:uid="{00000000-0005-0000-0000-000021000000}"/>
    <cellStyle name="Calc cel 5 2 3 2 3" xfId="9225" xr:uid="{00000000-0005-0000-0000-000021000000}"/>
    <cellStyle name="Calc cel 5 2 3 2 3 2" xfId="24869" xr:uid="{00000000-0005-0000-0000-000021000000}"/>
    <cellStyle name="Calc cel 5 2 3 2 3 2 2" xfId="29456" xr:uid="{00000000-0005-0000-0000-000021000000}"/>
    <cellStyle name="Calc cel 5 2 3 2 3 2 3" xfId="39561" xr:uid="{00000000-0005-0000-0000-000021000000}"/>
    <cellStyle name="Calc cel 5 2 3 2 3 3" xfId="15500" xr:uid="{00000000-0005-0000-0000-000021000000}"/>
    <cellStyle name="Calc cel 5 2 3 2 3 4" xfId="11741" xr:uid="{00000000-0005-0000-0000-000021000000}"/>
    <cellStyle name="Calc cel 5 2 3 2 3 5" xfId="34990" xr:uid="{00000000-0005-0000-0000-000021000000}"/>
    <cellStyle name="Calc cel 5 2 3 2 4" xfId="6577" xr:uid="{00000000-0005-0000-0000-000021000000}"/>
    <cellStyle name="Calc cel 5 2 3 2 4 2" xfId="26873" xr:uid="{00000000-0005-0000-0000-000021000000}"/>
    <cellStyle name="Calc cel 5 2 3 2 4 3" xfId="10751" xr:uid="{00000000-0005-0000-0000-000021000000}"/>
    <cellStyle name="Calc cel 5 2 3 2 4 4" xfId="32343" xr:uid="{00000000-0005-0000-0000-000021000000}"/>
    <cellStyle name="Calc cel 5 2 3 2 5" xfId="5004" xr:uid="{00000000-0005-0000-0000-000021000000}"/>
    <cellStyle name="Calc cel 5 2 3 2 5 2" xfId="25307" xr:uid="{00000000-0005-0000-0000-000021000000}"/>
    <cellStyle name="Calc cel 5 2 3 2 5 3" xfId="20721" xr:uid="{00000000-0005-0000-0000-000021000000}"/>
    <cellStyle name="Calc cel 5 2 3 2 5 4" xfId="36477" xr:uid="{00000000-0005-0000-0000-000021000000}"/>
    <cellStyle name="Calc cel 5 2 3 2 6" xfId="19316" xr:uid="{00000000-0005-0000-0000-000021000000}"/>
    <cellStyle name="Calc cel 5 2 3 2 7" xfId="12129" xr:uid="{00000000-0005-0000-0000-000021000000}"/>
    <cellStyle name="Calc cel 5 2 3 2 8" xfId="30824" xr:uid="{00000000-0005-0000-0000-000021000000}"/>
    <cellStyle name="Calc cel 5 2 3 3" xfId="1598" xr:uid="{00000000-0005-0000-0000-000021000000}"/>
    <cellStyle name="Calc cel 5 2 3 3 2" xfId="2838" xr:uid="{00000000-0005-0000-0000-000021000000}"/>
    <cellStyle name="Calc cel 5 2 3 3 2 2" xfId="7496" xr:uid="{00000000-0005-0000-0000-000021000000}"/>
    <cellStyle name="Calc cel 5 2 3 3 2 2 2" xfId="27792" xr:uid="{00000000-0005-0000-0000-000021000000}"/>
    <cellStyle name="Calc cel 5 2 3 3 2 2 3" xfId="23202" xr:uid="{00000000-0005-0000-0000-000021000000}"/>
    <cellStyle name="Calc cel 5 2 3 3 2 2 4" xfId="37968" xr:uid="{00000000-0005-0000-0000-000021000000}"/>
    <cellStyle name="Calc cel 5 2 3 3 2 3" xfId="17406" xr:uid="{00000000-0005-0000-0000-000021000000}"/>
    <cellStyle name="Calc cel 5 2 3 3 2 4" xfId="9711" xr:uid="{00000000-0005-0000-0000-000021000000}"/>
    <cellStyle name="Calc cel 5 2 3 3 2 5" xfId="33262" xr:uid="{00000000-0005-0000-0000-000021000000}"/>
    <cellStyle name="Calc cel 5 2 3 3 3" xfId="8909" xr:uid="{00000000-0005-0000-0000-000021000000}"/>
    <cellStyle name="Calc cel 5 2 3 3 3 2" xfId="24572" xr:uid="{00000000-0005-0000-0000-000021000000}"/>
    <cellStyle name="Calc cel 5 2 3 3 3 2 2" xfId="29160" xr:uid="{00000000-0005-0000-0000-000021000000}"/>
    <cellStyle name="Calc cel 5 2 3 3 3 2 3" xfId="39265" xr:uid="{00000000-0005-0000-0000-000021000000}"/>
    <cellStyle name="Calc cel 5 2 3 3 3 3" xfId="21716" xr:uid="{00000000-0005-0000-0000-000021000000}"/>
    <cellStyle name="Calc cel 5 2 3 3 3 4" xfId="11282" xr:uid="{00000000-0005-0000-0000-000021000000}"/>
    <cellStyle name="Calc cel 5 2 3 3 3 5" xfId="34674" xr:uid="{00000000-0005-0000-0000-000021000000}"/>
    <cellStyle name="Calc cel 5 2 3 3 4" xfId="6293" xr:uid="{00000000-0005-0000-0000-000021000000}"/>
    <cellStyle name="Calc cel 5 2 3 3 4 2" xfId="26589" xr:uid="{00000000-0005-0000-0000-000021000000}"/>
    <cellStyle name="Calc cel 5 2 3 3 4 3" xfId="12213" xr:uid="{00000000-0005-0000-0000-000021000000}"/>
    <cellStyle name="Calc cel 5 2 3 3 4 4" xfId="32059" xr:uid="{00000000-0005-0000-0000-000021000000}"/>
    <cellStyle name="Calc cel 5 2 3 3 5" xfId="4687" xr:uid="{00000000-0005-0000-0000-000021000000}"/>
    <cellStyle name="Calc cel 5 2 3 3 5 2" xfId="25011" xr:uid="{00000000-0005-0000-0000-000021000000}"/>
    <cellStyle name="Calc cel 5 2 3 3 5 3" xfId="20423" xr:uid="{00000000-0005-0000-0000-000021000000}"/>
    <cellStyle name="Calc cel 5 2 3 3 5 4" xfId="36181" xr:uid="{00000000-0005-0000-0000-000021000000}"/>
    <cellStyle name="Calc cel 5 2 3 3 6" xfId="16541" xr:uid="{00000000-0005-0000-0000-000021000000}"/>
    <cellStyle name="Calc cel 5 2 3 3 7" xfId="14700" xr:uid="{00000000-0005-0000-0000-000021000000}"/>
    <cellStyle name="Calc cel 5 2 3 3 8" xfId="30508" xr:uid="{00000000-0005-0000-0000-000021000000}"/>
    <cellStyle name="Calc cel 5 2 3 4" xfId="990" xr:uid="{00000000-0005-0000-0000-000021000000}"/>
    <cellStyle name="Calc cel 5 2 3 4 2" xfId="5735" xr:uid="{00000000-0005-0000-0000-000021000000}"/>
    <cellStyle name="Calc cel 5 2 3 4 2 2" xfId="26031" xr:uid="{00000000-0005-0000-0000-000021000000}"/>
    <cellStyle name="Calc cel 5 2 3 4 2 3" xfId="21445" xr:uid="{00000000-0005-0000-0000-000021000000}"/>
    <cellStyle name="Calc cel 5 2 3 4 2 4" xfId="36959" xr:uid="{00000000-0005-0000-0000-000021000000}"/>
    <cellStyle name="Calc cel 5 2 3 4 3" xfId="16461" xr:uid="{00000000-0005-0000-0000-000021000000}"/>
    <cellStyle name="Calc cel 5 2 3 4 4" xfId="10391" xr:uid="{00000000-0005-0000-0000-000021000000}"/>
    <cellStyle name="Calc cel 5 2 3 4 5" xfId="31501" xr:uid="{00000000-0005-0000-0000-000021000000}"/>
    <cellStyle name="Calc cel 5 2 3 5" xfId="2233" xr:uid="{00000000-0005-0000-0000-000021000000}"/>
    <cellStyle name="Calc cel 5 2 3 5 2" xfId="6891" xr:uid="{00000000-0005-0000-0000-000021000000}"/>
    <cellStyle name="Calc cel 5 2 3 5 2 2" xfId="27187" xr:uid="{00000000-0005-0000-0000-000021000000}"/>
    <cellStyle name="Calc cel 5 2 3 5 2 3" xfId="22597" xr:uid="{00000000-0005-0000-0000-000021000000}"/>
    <cellStyle name="Calc cel 5 2 3 5 2 4" xfId="37382" xr:uid="{00000000-0005-0000-0000-000021000000}"/>
    <cellStyle name="Calc cel 5 2 3 5 3" xfId="17253" xr:uid="{00000000-0005-0000-0000-000021000000}"/>
    <cellStyle name="Calc cel 5 2 3 5 4" xfId="9972" xr:uid="{00000000-0005-0000-0000-000021000000}"/>
    <cellStyle name="Calc cel 5 2 3 5 5" xfId="32657" xr:uid="{00000000-0005-0000-0000-000021000000}"/>
    <cellStyle name="Calc cel 5 2 3 6" xfId="8316" xr:uid="{00000000-0005-0000-0000-000021000000}"/>
    <cellStyle name="Calc cel 5 2 3 6 2" xfId="24013" xr:uid="{00000000-0005-0000-0000-000021000000}"/>
    <cellStyle name="Calc cel 5 2 3 6 2 2" xfId="28602" xr:uid="{00000000-0005-0000-0000-000021000000}"/>
    <cellStyle name="Calc cel 5 2 3 6 2 3" xfId="38707" xr:uid="{00000000-0005-0000-0000-000021000000}"/>
    <cellStyle name="Calc cel 5 2 3 6 3" xfId="15515" xr:uid="{00000000-0005-0000-0000-000021000000}"/>
    <cellStyle name="Calc cel 5 2 3 6 4" xfId="11544" xr:uid="{00000000-0005-0000-0000-000021000000}"/>
    <cellStyle name="Calc cel 5 2 3 6 5" xfId="34081" xr:uid="{00000000-0005-0000-0000-000021000000}"/>
    <cellStyle name="Calc cel 5 2 3 7" xfId="5441" xr:uid="{00000000-0005-0000-0000-000021000000}"/>
    <cellStyle name="Calc cel 5 2 3 7 2" xfId="21152" xr:uid="{00000000-0005-0000-0000-000021000000}"/>
    <cellStyle name="Calc cel 5 2 3 7 2 2" xfId="25737" xr:uid="{00000000-0005-0000-0000-000021000000}"/>
    <cellStyle name="Calc cel 5 2 3 7 2 3" xfId="36801" xr:uid="{00000000-0005-0000-0000-000021000000}"/>
    <cellStyle name="Calc cel 5 2 3 7 3" xfId="17658" xr:uid="{00000000-0005-0000-0000-000021000000}"/>
    <cellStyle name="Calc cel 5 2 3 7 4" xfId="11803" xr:uid="{00000000-0005-0000-0000-000021000000}"/>
    <cellStyle name="Calc cel 5 2 3 7 5" xfId="31207" xr:uid="{00000000-0005-0000-0000-000021000000}"/>
    <cellStyle name="Calc cel 5 2 3 8" xfId="4091" xr:uid="{00000000-0005-0000-0000-000021000000}"/>
    <cellStyle name="Calc cel 5 2 3 8 2" xfId="18317" xr:uid="{00000000-0005-0000-0000-000021000000}"/>
    <cellStyle name="Calc cel 5 2 3 8 3" xfId="19871" xr:uid="{00000000-0005-0000-0000-000021000000}"/>
    <cellStyle name="Calc cel 5 2 3 8 4" xfId="35629" xr:uid="{00000000-0005-0000-0000-000021000000}"/>
    <cellStyle name="Calc cel 5 2 3 9" xfId="22178" xr:uid="{00000000-0005-0000-0000-000021000000}"/>
    <cellStyle name="Calc cel 5 2 4" xfId="748" xr:uid="{00000000-0005-0000-0000-000021000000}"/>
    <cellStyle name="Calc cel 5 2 4 10" xfId="14247" xr:uid="{00000000-0005-0000-0000-000021000000}"/>
    <cellStyle name="Calc cel 5 2 4 11" xfId="29977" xr:uid="{00000000-0005-0000-0000-000021000000}"/>
    <cellStyle name="Calc cel 5 2 4 2" xfId="1978" xr:uid="{00000000-0005-0000-0000-000021000000}"/>
    <cellStyle name="Calc cel 5 2 4 2 2" xfId="3217" xr:uid="{00000000-0005-0000-0000-000021000000}"/>
    <cellStyle name="Calc cel 5 2 4 2 2 2" xfId="7875" xr:uid="{00000000-0005-0000-0000-000021000000}"/>
    <cellStyle name="Calc cel 5 2 4 2 2 2 2" xfId="28171" xr:uid="{00000000-0005-0000-0000-000021000000}"/>
    <cellStyle name="Calc cel 5 2 4 2 2 2 3" xfId="23581" xr:uid="{00000000-0005-0000-0000-000021000000}"/>
    <cellStyle name="Calc cel 5 2 4 2 2 2 4" xfId="38323" xr:uid="{00000000-0005-0000-0000-000021000000}"/>
    <cellStyle name="Calc cel 5 2 4 2 2 3" xfId="21266" xr:uid="{00000000-0005-0000-0000-000021000000}"/>
    <cellStyle name="Calc cel 5 2 4 2 2 4" xfId="14231" xr:uid="{00000000-0005-0000-0000-000021000000}"/>
    <cellStyle name="Calc cel 5 2 4 2 2 5" xfId="33641" xr:uid="{00000000-0005-0000-0000-000021000000}"/>
    <cellStyle name="Calc cel 5 2 4 2 3" xfId="9287" xr:uid="{00000000-0005-0000-0000-000021000000}"/>
    <cellStyle name="Calc cel 5 2 4 2 3 2" xfId="24928" xr:uid="{00000000-0005-0000-0000-000021000000}"/>
    <cellStyle name="Calc cel 5 2 4 2 3 2 2" xfId="29515" xr:uid="{00000000-0005-0000-0000-000021000000}"/>
    <cellStyle name="Calc cel 5 2 4 2 3 2 3" xfId="39620" xr:uid="{00000000-0005-0000-0000-000021000000}"/>
    <cellStyle name="Calc cel 5 2 4 2 3 3" xfId="18392" xr:uid="{00000000-0005-0000-0000-000021000000}"/>
    <cellStyle name="Calc cel 5 2 4 2 3 4" xfId="12045" xr:uid="{00000000-0005-0000-0000-000021000000}"/>
    <cellStyle name="Calc cel 5 2 4 2 3 5" xfId="35052" xr:uid="{00000000-0005-0000-0000-000021000000}"/>
    <cellStyle name="Calc cel 5 2 4 2 4" xfId="6636" xr:uid="{00000000-0005-0000-0000-000021000000}"/>
    <cellStyle name="Calc cel 5 2 4 2 4 2" xfId="26932" xr:uid="{00000000-0005-0000-0000-000021000000}"/>
    <cellStyle name="Calc cel 5 2 4 2 4 3" xfId="13386" xr:uid="{00000000-0005-0000-0000-000021000000}"/>
    <cellStyle name="Calc cel 5 2 4 2 4 4" xfId="32402" xr:uid="{00000000-0005-0000-0000-000021000000}"/>
    <cellStyle name="Calc cel 5 2 4 2 5" xfId="5066" xr:uid="{00000000-0005-0000-0000-000021000000}"/>
    <cellStyle name="Calc cel 5 2 4 2 5 2" xfId="25366" xr:uid="{00000000-0005-0000-0000-000021000000}"/>
    <cellStyle name="Calc cel 5 2 4 2 5 3" xfId="20780" xr:uid="{00000000-0005-0000-0000-000021000000}"/>
    <cellStyle name="Calc cel 5 2 4 2 5 4" xfId="36536" xr:uid="{00000000-0005-0000-0000-000021000000}"/>
    <cellStyle name="Calc cel 5 2 4 2 6" xfId="18667" xr:uid="{00000000-0005-0000-0000-000021000000}"/>
    <cellStyle name="Calc cel 5 2 4 2 7" xfId="9771" xr:uid="{00000000-0005-0000-0000-000021000000}"/>
    <cellStyle name="Calc cel 5 2 4 2 8" xfId="30886" xr:uid="{00000000-0005-0000-0000-000021000000}"/>
    <cellStyle name="Calc cel 5 2 4 3" xfId="1656" xr:uid="{00000000-0005-0000-0000-000021000000}"/>
    <cellStyle name="Calc cel 5 2 4 3 2" xfId="2895" xr:uid="{00000000-0005-0000-0000-000021000000}"/>
    <cellStyle name="Calc cel 5 2 4 3 2 2" xfId="7553" xr:uid="{00000000-0005-0000-0000-000021000000}"/>
    <cellStyle name="Calc cel 5 2 4 3 2 2 2" xfId="27849" xr:uid="{00000000-0005-0000-0000-000021000000}"/>
    <cellStyle name="Calc cel 5 2 4 3 2 2 3" xfId="23259" xr:uid="{00000000-0005-0000-0000-000021000000}"/>
    <cellStyle name="Calc cel 5 2 4 3 2 2 4" xfId="38025" xr:uid="{00000000-0005-0000-0000-000021000000}"/>
    <cellStyle name="Calc cel 5 2 4 3 2 3" xfId="18619" xr:uid="{00000000-0005-0000-0000-000021000000}"/>
    <cellStyle name="Calc cel 5 2 4 3 2 4" xfId="10303" xr:uid="{00000000-0005-0000-0000-000021000000}"/>
    <cellStyle name="Calc cel 5 2 4 3 2 5" xfId="33319" xr:uid="{00000000-0005-0000-0000-000021000000}"/>
    <cellStyle name="Calc cel 5 2 4 3 3" xfId="8965" xr:uid="{00000000-0005-0000-0000-000021000000}"/>
    <cellStyle name="Calc cel 5 2 4 3 3 2" xfId="24625" xr:uid="{00000000-0005-0000-0000-000021000000}"/>
    <cellStyle name="Calc cel 5 2 4 3 3 2 2" xfId="29213" xr:uid="{00000000-0005-0000-0000-000021000000}"/>
    <cellStyle name="Calc cel 5 2 4 3 3 2 3" xfId="39318" xr:uid="{00000000-0005-0000-0000-000021000000}"/>
    <cellStyle name="Calc cel 5 2 4 3 3 3" xfId="14980" xr:uid="{00000000-0005-0000-0000-000021000000}"/>
    <cellStyle name="Calc cel 5 2 4 3 3 4" xfId="12504" xr:uid="{00000000-0005-0000-0000-000021000000}"/>
    <cellStyle name="Calc cel 5 2 4 3 3 5" xfId="34730" xr:uid="{00000000-0005-0000-0000-000021000000}"/>
    <cellStyle name="Calc cel 5 2 4 3 4" xfId="6347" xr:uid="{00000000-0005-0000-0000-000021000000}"/>
    <cellStyle name="Calc cel 5 2 4 3 4 2" xfId="26643" xr:uid="{00000000-0005-0000-0000-000021000000}"/>
    <cellStyle name="Calc cel 5 2 4 3 4 3" xfId="12803" xr:uid="{00000000-0005-0000-0000-000021000000}"/>
    <cellStyle name="Calc cel 5 2 4 3 4 4" xfId="32113" xr:uid="{00000000-0005-0000-0000-000021000000}"/>
    <cellStyle name="Calc cel 5 2 4 3 5" xfId="4744" xr:uid="{00000000-0005-0000-0000-000021000000}"/>
    <cellStyle name="Calc cel 5 2 4 3 5 2" xfId="25064" xr:uid="{00000000-0005-0000-0000-000021000000}"/>
    <cellStyle name="Calc cel 5 2 4 3 5 3" xfId="20476" xr:uid="{00000000-0005-0000-0000-000021000000}"/>
    <cellStyle name="Calc cel 5 2 4 3 5 4" xfId="36234" xr:uid="{00000000-0005-0000-0000-000021000000}"/>
    <cellStyle name="Calc cel 5 2 4 3 6" xfId="15845" xr:uid="{00000000-0005-0000-0000-000021000000}"/>
    <cellStyle name="Calc cel 5 2 4 3 7" xfId="13500" xr:uid="{00000000-0005-0000-0000-000021000000}"/>
    <cellStyle name="Calc cel 5 2 4 3 8" xfId="30564" xr:uid="{00000000-0005-0000-0000-000021000000}"/>
    <cellStyle name="Calc cel 5 2 4 4" xfId="1052" xr:uid="{00000000-0005-0000-0000-000021000000}"/>
    <cellStyle name="Calc cel 5 2 4 4 2" xfId="5797" xr:uid="{00000000-0005-0000-0000-000021000000}"/>
    <cellStyle name="Calc cel 5 2 4 4 2 2" xfId="26093" xr:uid="{00000000-0005-0000-0000-000021000000}"/>
    <cellStyle name="Calc cel 5 2 4 4 2 3" xfId="21507" xr:uid="{00000000-0005-0000-0000-000021000000}"/>
    <cellStyle name="Calc cel 5 2 4 4 2 4" xfId="37021" xr:uid="{00000000-0005-0000-0000-000021000000}"/>
    <cellStyle name="Calc cel 5 2 4 4 3" xfId="22175" xr:uid="{00000000-0005-0000-0000-000021000000}"/>
    <cellStyle name="Calc cel 5 2 4 4 4" xfId="9490" xr:uid="{00000000-0005-0000-0000-000021000000}"/>
    <cellStyle name="Calc cel 5 2 4 4 5" xfId="31563" xr:uid="{00000000-0005-0000-0000-000021000000}"/>
    <cellStyle name="Calc cel 5 2 4 5" xfId="2295" xr:uid="{00000000-0005-0000-0000-000021000000}"/>
    <cellStyle name="Calc cel 5 2 4 5 2" xfId="6953" xr:uid="{00000000-0005-0000-0000-000021000000}"/>
    <cellStyle name="Calc cel 5 2 4 5 2 2" xfId="27249" xr:uid="{00000000-0005-0000-0000-000021000000}"/>
    <cellStyle name="Calc cel 5 2 4 5 2 3" xfId="22659" xr:uid="{00000000-0005-0000-0000-000021000000}"/>
    <cellStyle name="Calc cel 5 2 4 5 2 4" xfId="37444" xr:uid="{00000000-0005-0000-0000-000021000000}"/>
    <cellStyle name="Calc cel 5 2 4 5 3" xfId="15530" xr:uid="{00000000-0005-0000-0000-000021000000}"/>
    <cellStyle name="Calc cel 5 2 4 5 4" xfId="14098" xr:uid="{00000000-0005-0000-0000-000021000000}"/>
    <cellStyle name="Calc cel 5 2 4 5 5" xfId="32719" xr:uid="{00000000-0005-0000-0000-000021000000}"/>
    <cellStyle name="Calc cel 5 2 4 6" xfId="8378" xr:uid="{00000000-0005-0000-0000-000021000000}"/>
    <cellStyle name="Calc cel 5 2 4 6 2" xfId="24075" xr:uid="{00000000-0005-0000-0000-000021000000}"/>
    <cellStyle name="Calc cel 5 2 4 6 2 2" xfId="28664" xr:uid="{00000000-0005-0000-0000-000021000000}"/>
    <cellStyle name="Calc cel 5 2 4 6 2 3" xfId="38769" xr:uid="{00000000-0005-0000-0000-000021000000}"/>
    <cellStyle name="Calc cel 5 2 4 6 3" xfId="16731" xr:uid="{00000000-0005-0000-0000-000021000000}"/>
    <cellStyle name="Calc cel 5 2 4 6 4" xfId="11230" xr:uid="{00000000-0005-0000-0000-000021000000}"/>
    <cellStyle name="Calc cel 5 2 4 6 5" xfId="34143" xr:uid="{00000000-0005-0000-0000-000021000000}"/>
    <cellStyle name="Calc cel 5 2 4 7" xfId="5500" xr:uid="{00000000-0005-0000-0000-000021000000}"/>
    <cellStyle name="Calc cel 5 2 4 7 2" xfId="21211" xr:uid="{00000000-0005-0000-0000-000021000000}"/>
    <cellStyle name="Calc cel 5 2 4 7 2 2" xfId="25796" xr:uid="{00000000-0005-0000-0000-000021000000}"/>
    <cellStyle name="Calc cel 5 2 4 7 2 3" xfId="36860" xr:uid="{00000000-0005-0000-0000-000021000000}"/>
    <cellStyle name="Calc cel 5 2 4 7 3" xfId="16377" xr:uid="{00000000-0005-0000-0000-000021000000}"/>
    <cellStyle name="Calc cel 5 2 4 7 4" xfId="13941" xr:uid="{00000000-0005-0000-0000-000021000000}"/>
    <cellStyle name="Calc cel 5 2 4 7 5" xfId="31266" xr:uid="{00000000-0005-0000-0000-000021000000}"/>
    <cellStyle name="Calc cel 5 2 4 8" xfId="4153" xr:uid="{00000000-0005-0000-0000-000021000000}"/>
    <cellStyle name="Calc cel 5 2 4 8 2" xfId="22143" xr:uid="{00000000-0005-0000-0000-000021000000}"/>
    <cellStyle name="Calc cel 5 2 4 8 3" xfId="19930" xr:uid="{00000000-0005-0000-0000-000021000000}"/>
    <cellStyle name="Calc cel 5 2 4 8 4" xfId="35688" xr:uid="{00000000-0005-0000-0000-000021000000}"/>
    <cellStyle name="Calc cel 5 2 4 9" xfId="15210" xr:uid="{00000000-0005-0000-0000-000021000000}"/>
    <cellStyle name="Calc cel 5 2 5" xfId="573" xr:uid="{00000000-0005-0000-0000-000021000000}"/>
    <cellStyle name="Calc cel 5 2 5 10" xfId="30410" xr:uid="{00000000-0005-0000-0000-000021000000}"/>
    <cellStyle name="Calc cel 5 2 5 2" xfId="1815" xr:uid="{00000000-0005-0000-0000-000021000000}"/>
    <cellStyle name="Calc cel 5 2 5 2 2" xfId="3054" xr:uid="{00000000-0005-0000-0000-000021000000}"/>
    <cellStyle name="Calc cel 5 2 5 2 2 2" xfId="7712" xr:uid="{00000000-0005-0000-0000-000021000000}"/>
    <cellStyle name="Calc cel 5 2 5 2 2 2 2" xfId="28008" xr:uid="{00000000-0005-0000-0000-000021000000}"/>
    <cellStyle name="Calc cel 5 2 5 2 2 2 3" xfId="23418" xr:uid="{00000000-0005-0000-0000-000021000000}"/>
    <cellStyle name="Calc cel 5 2 5 2 2 2 4" xfId="38160" xr:uid="{00000000-0005-0000-0000-000021000000}"/>
    <cellStyle name="Calc cel 5 2 5 2 2 3" xfId="15382" xr:uid="{00000000-0005-0000-0000-000021000000}"/>
    <cellStyle name="Calc cel 5 2 5 2 2 4" xfId="10717" xr:uid="{00000000-0005-0000-0000-000021000000}"/>
    <cellStyle name="Calc cel 5 2 5 2 2 5" xfId="33478" xr:uid="{00000000-0005-0000-0000-000021000000}"/>
    <cellStyle name="Calc cel 5 2 5 2 3" xfId="9124" xr:uid="{00000000-0005-0000-0000-000021000000}"/>
    <cellStyle name="Calc cel 5 2 5 2 3 2" xfId="24773" xr:uid="{00000000-0005-0000-0000-000021000000}"/>
    <cellStyle name="Calc cel 5 2 5 2 3 2 2" xfId="29360" xr:uid="{00000000-0005-0000-0000-000021000000}"/>
    <cellStyle name="Calc cel 5 2 5 2 3 2 3" xfId="39465" xr:uid="{00000000-0005-0000-0000-000021000000}"/>
    <cellStyle name="Calc cel 5 2 5 2 3 3" xfId="15325" xr:uid="{00000000-0005-0000-0000-000021000000}"/>
    <cellStyle name="Calc cel 5 2 5 2 3 4" xfId="13170" xr:uid="{00000000-0005-0000-0000-000021000000}"/>
    <cellStyle name="Calc cel 5 2 5 2 3 5" xfId="34889" xr:uid="{00000000-0005-0000-0000-000021000000}"/>
    <cellStyle name="Calc cel 5 2 5 2 4" xfId="6481" xr:uid="{00000000-0005-0000-0000-000021000000}"/>
    <cellStyle name="Calc cel 5 2 5 2 4 2" xfId="26777" xr:uid="{00000000-0005-0000-0000-000021000000}"/>
    <cellStyle name="Calc cel 5 2 5 2 4 3" xfId="9581" xr:uid="{00000000-0005-0000-0000-000021000000}"/>
    <cellStyle name="Calc cel 5 2 5 2 4 4" xfId="32247" xr:uid="{00000000-0005-0000-0000-000021000000}"/>
    <cellStyle name="Calc cel 5 2 5 2 5" xfId="4903" xr:uid="{00000000-0005-0000-0000-000021000000}"/>
    <cellStyle name="Calc cel 5 2 5 2 5 2" xfId="25211" xr:uid="{00000000-0005-0000-0000-000021000000}"/>
    <cellStyle name="Calc cel 5 2 5 2 5 3" xfId="20625" xr:uid="{00000000-0005-0000-0000-000021000000}"/>
    <cellStyle name="Calc cel 5 2 5 2 5 4" xfId="36381" xr:uid="{00000000-0005-0000-0000-000021000000}"/>
    <cellStyle name="Calc cel 5 2 5 2 6" xfId="18686" xr:uid="{00000000-0005-0000-0000-000021000000}"/>
    <cellStyle name="Calc cel 5 2 5 2 7" xfId="12931" xr:uid="{00000000-0005-0000-0000-000021000000}"/>
    <cellStyle name="Calc cel 5 2 5 2 8" xfId="30723" xr:uid="{00000000-0005-0000-0000-000021000000}"/>
    <cellStyle name="Calc cel 5 2 5 3" xfId="1499" xr:uid="{00000000-0005-0000-0000-000021000000}"/>
    <cellStyle name="Calc cel 5 2 5 3 2" xfId="6197" xr:uid="{00000000-0005-0000-0000-000021000000}"/>
    <cellStyle name="Calc cel 5 2 5 3 2 2" xfId="26493" xr:uid="{00000000-0005-0000-0000-000021000000}"/>
    <cellStyle name="Calc cel 5 2 5 3 2 3" xfId="21905" xr:uid="{00000000-0005-0000-0000-000021000000}"/>
    <cellStyle name="Calc cel 5 2 5 3 2 4" xfId="37124" xr:uid="{00000000-0005-0000-0000-000021000000}"/>
    <cellStyle name="Calc cel 5 2 5 3 3" xfId="15019" xr:uid="{00000000-0005-0000-0000-000021000000}"/>
    <cellStyle name="Calc cel 5 2 5 3 4" xfId="11213" xr:uid="{00000000-0005-0000-0000-000021000000}"/>
    <cellStyle name="Calc cel 5 2 5 3 5" xfId="31963" xr:uid="{00000000-0005-0000-0000-000021000000}"/>
    <cellStyle name="Calc cel 5 2 5 4" xfId="2739" xr:uid="{00000000-0005-0000-0000-000021000000}"/>
    <cellStyle name="Calc cel 5 2 5 4 2" xfId="7397" xr:uid="{00000000-0005-0000-0000-000021000000}"/>
    <cellStyle name="Calc cel 5 2 5 4 2 2" xfId="27693" xr:uid="{00000000-0005-0000-0000-000021000000}"/>
    <cellStyle name="Calc cel 5 2 5 4 2 3" xfId="23103" xr:uid="{00000000-0005-0000-0000-000021000000}"/>
    <cellStyle name="Calc cel 5 2 5 4 2 4" xfId="37869" xr:uid="{00000000-0005-0000-0000-000021000000}"/>
    <cellStyle name="Calc cel 5 2 5 4 3" xfId="22244" xr:uid="{00000000-0005-0000-0000-000021000000}"/>
    <cellStyle name="Calc cel 5 2 5 4 4" xfId="13553" xr:uid="{00000000-0005-0000-0000-000021000000}"/>
    <cellStyle name="Calc cel 5 2 5 4 5" xfId="33163" xr:uid="{00000000-0005-0000-0000-000021000000}"/>
    <cellStyle name="Calc cel 5 2 5 5" xfId="8811" xr:uid="{00000000-0005-0000-0000-000021000000}"/>
    <cellStyle name="Calc cel 5 2 5 5 2" xfId="24478" xr:uid="{00000000-0005-0000-0000-000021000000}"/>
    <cellStyle name="Calc cel 5 2 5 5 2 2" xfId="29066" xr:uid="{00000000-0005-0000-0000-000021000000}"/>
    <cellStyle name="Calc cel 5 2 5 5 2 3" xfId="39171" xr:uid="{00000000-0005-0000-0000-000021000000}"/>
    <cellStyle name="Calc cel 5 2 5 5 3" xfId="17205" xr:uid="{00000000-0005-0000-0000-000021000000}"/>
    <cellStyle name="Calc cel 5 2 5 5 4" xfId="12581" xr:uid="{00000000-0005-0000-0000-000021000000}"/>
    <cellStyle name="Calc cel 5 2 5 5 5" xfId="34576" xr:uid="{00000000-0005-0000-0000-000021000000}"/>
    <cellStyle name="Calc cel 5 2 5 6" xfId="5359" xr:uid="{00000000-0005-0000-0000-000021000000}"/>
    <cellStyle name="Calc cel 5 2 5 6 2" xfId="25655" xr:uid="{00000000-0005-0000-0000-000021000000}"/>
    <cellStyle name="Calc cel 5 2 5 6 3" xfId="10395" xr:uid="{00000000-0005-0000-0000-000021000000}"/>
    <cellStyle name="Calc cel 5 2 5 6 4" xfId="31125" xr:uid="{00000000-0005-0000-0000-000021000000}"/>
    <cellStyle name="Calc cel 5 2 5 7" xfId="4589" xr:uid="{00000000-0005-0000-0000-000021000000}"/>
    <cellStyle name="Calc cel 5 2 5 7 2" xfId="17451" xr:uid="{00000000-0005-0000-0000-000021000000}"/>
    <cellStyle name="Calc cel 5 2 5 7 3" xfId="20331" xr:uid="{00000000-0005-0000-0000-000021000000}"/>
    <cellStyle name="Calc cel 5 2 5 7 4" xfId="36089" xr:uid="{00000000-0005-0000-0000-000021000000}"/>
    <cellStyle name="Calc cel 5 2 5 8" xfId="19390" xr:uid="{00000000-0005-0000-0000-000021000000}"/>
    <cellStyle name="Calc cel 5 2 5 9" xfId="10247" xr:uid="{00000000-0005-0000-0000-000021000000}"/>
    <cellStyle name="Calc cel 5 2 6" xfId="1419" xr:uid="{00000000-0005-0000-0000-000021000000}"/>
    <cellStyle name="Calc cel 5 2 6 2" xfId="2659" xr:uid="{00000000-0005-0000-0000-000021000000}"/>
    <cellStyle name="Calc cel 5 2 6 2 2" xfId="7317" xr:uid="{00000000-0005-0000-0000-000021000000}"/>
    <cellStyle name="Calc cel 5 2 6 2 2 2" xfId="27613" xr:uid="{00000000-0005-0000-0000-000021000000}"/>
    <cellStyle name="Calc cel 5 2 6 2 2 3" xfId="23023" xr:uid="{00000000-0005-0000-0000-000021000000}"/>
    <cellStyle name="Calc cel 5 2 6 2 2 4" xfId="37799" xr:uid="{00000000-0005-0000-0000-000021000000}"/>
    <cellStyle name="Calc cel 5 2 6 2 3" xfId="17387" xr:uid="{00000000-0005-0000-0000-000021000000}"/>
    <cellStyle name="Calc cel 5 2 6 2 4" xfId="10221" xr:uid="{00000000-0005-0000-0000-000021000000}"/>
    <cellStyle name="Calc cel 5 2 6 2 5" xfId="33083" xr:uid="{00000000-0005-0000-0000-000021000000}"/>
    <cellStyle name="Calc cel 5 2 6 3" xfId="8731" xr:uid="{00000000-0005-0000-0000-000021000000}"/>
    <cellStyle name="Calc cel 5 2 6 3 2" xfId="24402" xr:uid="{00000000-0005-0000-0000-000021000000}"/>
    <cellStyle name="Calc cel 5 2 6 3 2 2" xfId="28991" xr:uid="{00000000-0005-0000-0000-000021000000}"/>
    <cellStyle name="Calc cel 5 2 6 3 2 3" xfId="39096" xr:uid="{00000000-0005-0000-0000-000021000000}"/>
    <cellStyle name="Calc cel 5 2 6 3 3" xfId="15765" xr:uid="{00000000-0005-0000-0000-000021000000}"/>
    <cellStyle name="Calc cel 5 2 6 3 4" xfId="11608" xr:uid="{00000000-0005-0000-0000-000021000000}"/>
    <cellStyle name="Calc cel 5 2 6 3 5" xfId="34496" xr:uid="{00000000-0005-0000-0000-000021000000}"/>
    <cellStyle name="Calc cel 5 2 6 4" xfId="6130" xr:uid="{00000000-0005-0000-0000-000021000000}"/>
    <cellStyle name="Calc cel 5 2 6 4 2" xfId="26426" xr:uid="{00000000-0005-0000-0000-000021000000}"/>
    <cellStyle name="Calc cel 5 2 6 4 3" xfId="14573" xr:uid="{00000000-0005-0000-0000-000021000000}"/>
    <cellStyle name="Calc cel 5 2 6 4 4" xfId="31896" xr:uid="{00000000-0005-0000-0000-000021000000}"/>
    <cellStyle name="Calc cel 5 2 6 5" xfId="4509" xr:uid="{00000000-0005-0000-0000-000021000000}"/>
    <cellStyle name="Calc cel 5 2 6 5 2" xfId="17698" xr:uid="{00000000-0005-0000-0000-000021000000}"/>
    <cellStyle name="Calc cel 5 2 6 5 3" xfId="20256" xr:uid="{00000000-0005-0000-0000-000021000000}"/>
    <cellStyle name="Calc cel 5 2 6 5 4" xfId="36014" xr:uid="{00000000-0005-0000-0000-000021000000}"/>
    <cellStyle name="Calc cel 5 2 6 6" xfId="15873" xr:uid="{00000000-0005-0000-0000-000021000000}"/>
    <cellStyle name="Calc cel 5 2 6 7" xfId="12346" xr:uid="{00000000-0005-0000-0000-000021000000}"/>
    <cellStyle name="Calc cel 5 2 6 8" xfId="30330" xr:uid="{00000000-0005-0000-0000-000021000000}"/>
    <cellStyle name="Calc cel 5 2 7" xfId="1351" xr:uid="{00000000-0005-0000-0000-000021000000}"/>
    <cellStyle name="Calc cel 5 2 7 2" xfId="2592" xr:uid="{00000000-0005-0000-0000-000021000000}"/>
    <cellStyle name="Calc cel 5 2 7 2 2" xfId="7250" xr:uid="{00000000-0005-0000-0000-000021000000}"/>
    <cellStyle name="Calc cel 5 2 7 2 2 2" xfId="27546" xr:uid="{00000000-0005-0000-0000-000021000000}"/>
    <cellStyle name="Calc cel 5 2 7 2 2 3" xfId="22956" xr:uid="{00000000-0005-0000-0000-000021000000}"/>
    <cellStyle name="Calc cel 5 2 7 2 2 4" xfId="37736" xr:uid="{00000000-0005-0000-0000-000021000000}"/>
    <cellStyle name="Calc cel 5 2 7 2 3" xfId="19022" xr:uid="{00000000-0005-0000-0000-000021000000}"/>
    <cellStyle name="Calc cel 5 2 7 2 4" xfId="13210" xr:uid="{00000000-0005-0000-0000-000021000000}"/>
    <cellStyle name="Calc cel 5 2 7 2 5" xfId="33016" xr:uid="{00000000-0005-0000-0000-000021000000}"/>
    <cellStyle name="Calc cel 5 2 7 3" xfId="8670" xr:uid="{00000000-0005-0000-0000-000021000000}"/>
    <cellStyle name="Calc cel 5 2 7 3 2" xfId="24346" xr:uid="{00000000-0005-0000-0000-000021000000}"/>
    <cellStyle name="Calc cel 5 2 7 3 2 2" xfId="28935" xr:uid="{00000000-0005-0000-0000-000021000000}"/>
    <cellStyle name="Calc cel 5 2 7 3 2 3" xfId="39040" xr:uid="{00000000-0005-0000-0000-000021000000}"/>
    <cellStyle name="Calc cel 5 2 7 3 3" xfId="19071" xr:uid="{00000000-0005-0000-0000-000021000000}"/>
    <cellStyle name="Calc cel 5 2 7 3 4" xfId="14178" xr:uid="{00000000-0005-0000-0000-000021000000}"/>
    <cellStyle name="Calc cel 5 2 7 3 5" xfId="34435" xr:uid="{00000000-0005-0000-0000-000021000000}"/>
    <cellStyle name="Calc cel 5 2 7 4" xfId="6072" xr:uid="{00000000-0005-0000-0000-000021000000}"/>
    <cellStyle name="Calc cel 5 2 7 4 2" xfId="26368" xr:uid="{00000000-0005-0000-0000-000021000000}"/>
    <cellStyle name="Calc cel 5 2 7 4 3" xfId="11412" xr:uid="{00000000-0005-0000-0000-000021000000}"/>
    <cellStyle name="Calc cel 5 2 7 4 4" xfId="31838" xr:uid="{00000000-0005-0000-0000-000021000000}"/>
    <cellStyle name="Calc cel 5 2 7 5" xfId="4447" xr:uid="{00000000-0005-0000-0000-000021000000}"/>
    <cellStyle name="Calc cel 5 2 7 5 2" xfId="18313" xr:uid="{00000000-0005-0000-0000-000021000000}"/>
    <cellStyle name="Calc cel 5 2 7 5 3" xfId="20201" xr:uid="{00000000-0005-0000-0000-000021000000}"/>
    <cellStyle name="Calc cel 5 2 7 5 4" xfId="35959" xr:uid="{00000000-0005-0000-0000-000021000000}"/>
    <cellStyle name="Calc cel 5 2 7 6" xfId="19095" xr:uid="{00000000-0005-0000-0000-000021000000}"/>
    <cellStyle name="Calc cel 5 2 7 7" xfId="14088" xr:uid="{00000000-0005-0000-0000-000021000000}"/>
    <cellStyle name="Calc cel 5 2 7 8" xfId="30269" xr:uid="{00000000-0005-0000-0000-000021000000}"/>
    <cellStyle name="Calc cel 5 2 8" xfId="1310" xr:uid="{00000000-0005-0000-0000-000021000000}"/>
    <cellStyle name="Calc cel 5 2 8 2" xfId="2551" xr:uid="{00000000-0005-0000-0000-000021000000}"/>
    <cellStyle name="Calc cel 5 2 8 2 2" xfId="7209" xr:uid="{00000000-0005-0000-0000-000021000000}"/>
    <cellStyle name="Calc cel 5 2 8 2 2 2" xfId="27505" xr:uid="{00000000-0005-0000-0000-000021000000}"/>
    <cellStyle name="Calc cel 5 2 8 2 2 3" xfId="22915" xr:uid="{00000000-0005-0000-0000-000021000000}"/>
    <cellStyle name="Calc cel 5 2 8 2 2 4" xfId="37695" xr:uid="{00000000-0005-0000-0000-000021000000}"/>
    <cellStyle name="Calc cel 5 2 8 2 3" xfId="16760" xr:uid="{00000000-0005-0000-0000-000021000000}"/>
    <cellStyle name="Calc cel 5 2 8 2 4" xfId="12141" xr:uid="{00000000-0005-0000-0000-000021000000}"/>
    <cellStyle name="Calc cel 5 2 8 2 5" xfId="32975" xr:uid="{00000000-0005-0000-0000-000021000000}"/>
    <cellStyle name="Calc cel 5 2 8 3" xfId="8629" xr:uid="{00000000-0005-0000-0000-000021000000}"/>
    <cellStyle name="Calc cel 5 2 8 3 2" xfId="24307" xr:uid="{00000000-0005-0000-0000-000021000000}"/>
    <cellStyle name="Calc cel 5 2 8 3 2 2" xfId="28896" xr:uid="{00000000-0005-0000-0000-000021000000}"/>
    <cellStyle name="Calc cel 5 2 8 3 2 3" xfId="39001" xr:uid="{00000000-0005-0000-0000-000021000000}"/>
    <cellStyle name="Calc cel 5 2 8 3 3" xfId="18147" xr:uid="{00000000-0005-0000-0000-000021000000}"/>
    <cellStyle name="Calc cel 5 2 8 3 4" xfId="9795" xr:uid="{00000000-0005-0000-0000-000021000000}"/>
    <cellStyle name="Calc cel 5 2 8 3 5" xfId="34394" xr:uid="{00000000-0005-0000-0000-000021000000}"/>
    <cellStyle name="Calc cel 5 2 8 4" xfId="6033" xr:uid="{00000000-0005-0000-0000-000021000000}"/>
    <cellStyle name="Calc cel 5 2 8 4 2" xfId="26329" xr:uid="{00000000-0005-0000-0000-000021000000}"/>
    <cellStyle name="Calc cel 5 2 8 4 3" xfId="14635" xr:uid="{00000000-0005-0000-0000-000021000000}"/>
    <cellStyle name="Calc cel 5 2 8 4 4" xfId="31799" xr:uid="{00000000-0005-0000-0000-000021000000}"/>
    <cellStyle name="Calc cel 5 2 8 5" xfId="4406" xr:uid="{00000000-0005-0000-0000-000021000000}"/>
    <cellStyle name="Calc cel 5 2 8 5 2" xfId="15205" xr:uid="{00000000-0005-0000-0000-000021000000}"/>
    <cellStyle name="Calc cel 5 2 8 5 3" xfId="20162" xr:uid="{00000000-0005-0000-0000-000021000000}"/>
    <cellStyle name="Calc cel 5 2 8 5 4" xfId="35920" xr:uid="{00000000-0005-0000-0000-000021000000}"/>
    <cellStyle name="Calc cel 5 2 8 6" xfId="19291" xr:uid="{00000000-0005-0000-0000-000021000000}"/>
    <cellStyle name="Calc cel 5 2 8 7" xfId="10747" xr:uid="{00000000-0005-0000-0000-000021000000}"/>
    <cellStyle name="Calc cel 5 2 8 8" xfId="30228" xr:uid="{00000000-0005-0000-0000-000021000000}"/>
    <cellStyle name="Calc cel 5 2 9" xfId="877" xr:uid="{00000000-0005-0000-0000-000021000000}"/>
    <cellStyle name="Calc cel 5 2 9 2" xfId="3351" xr:uid="{00000000-0005-0000-0000-000021000000}"/>
    <cellStyle name="Calc cel 5 2 9 2 2" xfId="8204" xr:uid="{00000000-0005-0000-0000-000021000000}"/>
    <cellStyle name="Calc cel 5 2 9 2 2 2" xfId="28493" xr:uid="{00000000-0005-0000-0000-000021000000}"/>
    <cellStyle name="Calc cel 5 2 9 2 2 3" xfId="23904" xr:uid="{00000000-0005-0000-0000-000021000000}"/>
    <cellStyle name="Calc cel 5 2 9 2 2 4" xfId="38598" xr:uid="{00000000-0005-0000-0000-000021000000}"/>
    <cellStyle name="Calc cel 5 2 9 2 3" xfId="22326" xr:uid="{00000000-0005-0000-0000-000021000000}"/>
    <cellStyle name="Calc cel 5 2 9 2 4" xfId="12471" xr:uid="{00000000-0005-0000-0000-000021000000}"/>
    <cellStyle name="Calc cel 5 2 9 2 5" xfId="33969" xr:uid="{00000000-0005-0000-0000-000021000000}"/>
    <cellStyle name="Calc cel 5 2 9 3" xfId="5626" xr:uid="{00000000-0005-0000-0000-000021000000}"/>
    <cellStyle name="Calc cel 5 2 9 3 2" xfId="25922" xr:uid="{00000000-0005-0000-0000-000021000000}"/>
    <cellStyle name="Calc cel 5 2 9 3 3" xfId="13741" xr:uid="{00000000-0005-0000-0000-000021000000}"/>
    <cellStyle name="Calc cel 5 2 9 3 4" xfId="31392" xr:uid="{00000000-0005-0000-0000-000021000000}"/>
    <cellStyle name="Calc cel 5 2 9 4" xfId="3979" xr:uid="{00000000-0005-0000-0000-000021000000}"/>
    <cellStyle name="Calc cel 5 2 9 4 2" xfId="15015" xr:uid="{00000000-0005-0000-0000-000021000000}"/>
    <cellStyle name="Calc cel 5 2 9 4 3" xfId="19764" xr:uid="{00000000-0005-0000-0000-000021000000}"/>
    <cellStyle name="Calc cel 5 2 9 4 4" xfId="35522" xr:uid="{00000000-0005-0000-0000-000021000000}"/>
    <cellStyle name="Calc cel 5 2 9 5" xfId="16201" xr:uid="{00000000-0005-0000-0000-000021000000}"/>
    <cellStyle name="Calc cel 5 2 9 6" xfId="11511" xr:uid="{00000000-0005-0000-0000-000021000000}"/>
    <cellStyle name="Calc cel 5 2 9 7" xfId="29803" xr:uid="{00000000-0005-0000-0000-000021000000}"/>
    <cellStyle name="Calc cel 5 3" xfId="414" xr:uid="{00000000-0005-0000-0000-000021000000}"/>
    <cellStyle name="Calc cel 5 3 10" xfId="12462" xr:uid="{00000000-0005-0000-0000-000021000000}"/>
    <cellStyle name="Calc cel 5 3 11" xfId="29610" xr:uid="{00000000-0005-0000-0000-000021000000}"/>
    <cellStyle name="Calc cel 5 3 2" xfId="1760" xr:uid="{00000000-0005-0000-0000-000021000000}"/>
    <cellStyle name="Calc cel 5 3 2 2" xfId="2999" xr:uid="{00000000-0005-0000-0000-000021000000}"/>
    <cellStyle name="Calc cel 5 3 2 2 2" xfId="9069" xr:uid="{00000000-0005-0000-0000-000021000000}"/>
    <cellStyle name="Calc cel 5 3 2 2 2 2" xfId="24721" xr:uid="{00000000-0005-0000-0000-000021000000}"/>
    <cellStyle name="Calc cel 5 3 2 2 2 2 2" xfId="29309" xr:uid="{00000000-0005-0000-0000-000021000000}"/>
    <cellStyle name="Calc cel 5 3 2 2 2 2 3" xfId="39414" xr:uid="{00000000-0005-0000-0000-000021000000}"/>
    <cellStyle name="Calc cel 5 3 2 2 2 3" xfId="19319" xr:uid="{00000000-0005-0000-0000-000021000000}"/>
    <cellStyle name="Calc cel 5 3 2 2 2 4" xfId="10804" xr:uid="{00000000-0005-0000-0000-000021000000}"/>
    <cellStyle name="Calc cel 5 3 2 2 2 5" xfId="34834" xr:uid="{00000000-0005-0000-0000-000021000000}"/>
    <cellStyle name="Calc cel 5 3 2 2 3" xfId="7657" xr:uid="{00000000-0005-0000-0000-000021000000}"/>
    <cellStyle name="Calc cel 5 3 2 2 3 2" xfId="27953" xr:uid="{00000000-0005-0000-0000-000021000000}"/>
    <cellStyle name="Calc cel 5 3 2 2 3 3" xfId="12924" xr:uid="{00000000-0005-0000-0000-000021000000}"/>
    <cellStyle name="Calc cel 5 3 2 2 3 4" xfId="33423" xr:uid="{00000000-0005-0000-0000-000021000000}"/>
    <cellStyle name="Calc cel 5 3 2 2 4" xfId="4848" xr:uid="{00000000-0005-0000-0000-000021000000}"/>
    <cellStyle name="Calc cel 5 3 2 2 4 2" xfId="25160" xr:uid="{00000000-0005-0000-0000-000021000000}"/>
    <cellStyle name="Calc cel 5 3 2 2 4 3" xfId="20573" xr:uid="{00000000-0005-0000-0000-000021000000}"/>
    <cellStyle name="Calc cel 5 3 2 2 4 4" xfId="36330" xr:uid="{00000000-0005-0000-0000-000021000000}"/>
    <cellStyle name="Calc cel 5 3 2 2 5" xfId="18771" xr:uid="{00000000-0005-0000-0000-000021000000}"/>
    <cellStyle name="Calc cel 5 3 2 2 6" xfId="3591" xr:uid="{00000000-0005-0000-0000-000021000000}"/>
    <cellStyle name="Calc cel 5 3 2 2 7" xfId="30668" xr:uid="{00000000-0005-0000-0000-000021000000}"/>
    <cellStyle name="Calc cel 5 3 2 3" xfId="8103" xr:uid="{00000000-0005-0000-0000-000021000000}"/>
    <cellStyle name="Calc cel 5 3 2 3 2" xfId="23805" xr:uid="{00000000-0005-0000-0000-000021000000}"/>
    <cellStyle name="Calc cel 5 3 2 3 2 2" xfId="28394" xr:uid="{00000000-0005-0000-0000-000021000000}"/>
    <cellStyle name="Calc cel 5 3 2 3 2 3" xfId="38499" xr:uid="{00000000-0005-0000-0000-000021000000}"/>
    <cellStyle name="Calc cel 5 3 2 3 3" xfId="16660" xr:uid="{00000000-0005-0000-0000-000021000000}"/>
    <cellStyle name="Calc cel 5 3 2 3 4" xfId="12350" xr:uid="{00000000-0005-0000-0000-000021000000}"/>
    <cellStyle name="Calc cel 5 3 2 3 5" xfId="33868" xr:uid="{00000000-0005-0000-0000-000021000000}"/>
    <cellStyle name="Calc cel 5 3 2 4" xfId="3878" xr:uid="{00000000-0005-0000-0000-000021000000}"/>
    <cellStyle name="Calc cel 5 3 2 4 2" xfId="19135" xr:uid="{00000000-0005-0000-0000-000021000000}"/>
    <cellStyle name="Calc cel 5 3 2 4 3" xfId="19667" xr:uid="{00000000-0005-0000-0000-000021000000}"/>
    <cellStyle name="Calc cel 5 3 2 4 4" xfId="35425" xr:uid="{00000000-0005-0000-0000-000021000000}"/>
    <cellStyle name="Calc cel 5 3 2 5" xfId="16205" xr:uid="{00000000-0005-0000-0000-000021000000}"/>
    <cellStyle name="Calc cel 5 3 2 6" xfId="13729" xr:uid="{00000000-0005-0000-0000-000021000000}"/>
    <cellStyle name="Calc cel 5 3 2 7" xfId="29702" xr:uid="{00000000-0005-0000-0000-000021000000}"/>
    <cellStyle name="Calc cel 5 3 3" xfId="1376" xr:uid="{00000000-0005-0000-0000-000021000000}"/>
    <cellStyle name="Calc cel 5 3 3 2" xfId="2617" xr:uid="{00000000-0005-0000-0000-000021000000}"/>
    <cellStyle name="Calc cel 5 3 3 2 2" xfId="7275" xr:uid="{00000000-0005-0000-0000-000021000000}"/>
    <cellStyle name="Calc cel 5 3 3 2 2 2" xfId="27571" xr:uid="{00000000-0005-0000-0000-000021000000}"/>
    <cellStyle name="Calc cel 5 3 3 2 2 3" xfId="22981" xr:uid="{00000000-0005-0000-0000-000021000000}"/>
    <cellStyle name="Calc cel 5 3 3 2 2 4" xfId="37759" xr:uid="{00000000-0005-0000-0000-000021000000}"/>
    <cellStyle name="Calc cel 5 3 3 2 3" xfId="19257" xr:uid="{00000000-0005-0000-0000-000021000000}"/>
    <cellStyle name="Calc cel 5 3 3 2 4" xfId="12589" xr:uid="{00000000-0005-0000-0000-000021000000}"/>
    <cellStyle name="Calc cel 5 3 3 2 5" xfId="33041" xr:uid="{00000000-0005-0000-0000-000021000000}"/>
    <cellStyle name="Calc cel 5 3 3 3" xfId="8692" xr:uid="{00000000-0005-0000-0000-000021000000}"/>
    <cellStyle name="Calc cel 5 3 3 3 2" xfId="24367" xr:uid="{00000000-0005-0000-0000-000021000000}"/>
    <cellStyle name="Calc cel 5 3 3 3 2 2" xfId="28956" xr:uid="{00000000-0005-0000-0000-000021000000}"/>
    <cellStyle name="Calc cel 5 3 3 3 2 3" xfId="39061" xr:uid="{00000000-0005-0000-0000-000021000000}"/>
    <cellStyle name="Calc cel 5 3 3 3 3" xfId="17123" xr:uid="{00000000-0005-0000-0000-000021000000}"/>
    <cellStyle name="Calc cel 5 3 3 3 4" xfId="10736" xr:uid="{00000000-0005-0000-0000-000021000000}"/>
    <cellStyle name="Calc cel 5 3 3 3 5" xfId="34457" xr:uid="{00000000-0005-0000-0000-000021000000}"/>
    <cellStyle name="Calc cel 5 3 3 4" xfId="6094" xr:uid="{00000000-0005-0000-0000-000021000000}"/>
    <cellStyle name="Calc cel 5 3 3 4 2" xfId="26390" xr:uid="{00000000-0005-0000-0000-000021000000}"/>
    <cellStyle name="Calc cel 5 3 3 4 3" xfId="9776" xr:uid="{00000000-0005-0000-0000-000021000000}"/>
    <cellStyle name="Calc cel 5 3 3 4 4" xfId="31860" xr:uid="{00000000-0005-0000-0000-000021000000}"/>
    <cellStyle name="Calc cel 5 3 3 5" xfId="4469" xr:uid="{00000000-0005-0000-0000-000021000000}"/>
    <cellStyle name="Calc cel 5 3 3 5 2" xfId="17809" xr:uid="{00000000-0005-0000-0000-000021000000}"/>
    <cellStyle name="Calc cel 5 3 3 5 3" xfId="20222" xr:uid="{00000000-0005-0000-0000-000021000000}"/>
    <cellStyle name="Calc cel 5 3 3 5 4" xfId="35980" xr:uid="{00000000-0005-0000-0000-000021000000}"/>
    <cellStyle name="Calc cel 5 3 3 6" xfId="21764" xr:uid="{00000000-0005-0000-0000-000021000000}"/>
    <cellStyle name="Calc cel 5 3 3 7" xfId="13072" xr:uid="{00000000-0005-0000-0000-000021000000}"/>
    <cellStyle name="Calc cel 5 3 3 8" xfId="30291" xr:uid="{00000000-0005-0000-0000-000021000000}"/>
    <cellStyle name="Calc cel 5 3 4" xfId="775" xr:uid="{00000000-0005-0000-0000-000021000000}"/>
    <cellStyle name="Calc cel 5 3 4 2" xfId="3252" xr:uid="{00000000-0005-0000-0000-000021000000}"/>
    <cellStyle name="Calc cel 5 3 4 2 2" xfId="7915" xr:uid="{00000000-0005-0000-0000-000021000000}"/>
    <cellStyle name="Calc cel 5 3 4 2 2 2" xfId="28210" xr:uid="{00000000-0005-0000-0000-000021000000}"/>
    <cellStyle name="Calc cel 5 3 4 2 2 3" xfId="23620" xr:uid="{00000000-0005-0000-0000-000021000000}"/>
    <cellStyle name="Calc cel 5 3 4 2 2 4" xfId="38362" xr:uid="{00000000-0005-0000-0000-000021000000}"/>
    <cellStyle name="Calc cel 5 3 4 2 3" xfId="16643" xr:uid="{00000000-0005-0000-0000-000021000000}"/>
    <cellStyle name="Calc cel 5 3 4 2 4" xfId="13240" xr:uid="{00000000-0005-0000-0000-000021000000}"/>
    <cellStyle name="Calc cel 5 3 4 2 5" xfId="33681" xr:uid="{00000000-0005-0000-0000-000021000000}"/>
    <cellStyle name="Calc cel 5 3 4 3" xfId="5527" xr:uid="{00000000-0005-0000-0000-000021000000}"/>
    <cellStyle name="Calc cel 5 3 4 3 2" xfId="25823" xr:uid="{00000000-0005-0000-0000-000021000000}"/>
    <cellStyle name="Calc cel 5 3 4 3 3" xfId="12920" xr:uid="{00000000-0005-0000-0000-000021000000}"/>
    <cellStyle name="Calc cel 5 3 4 3 4" xfId="31293" xr:uid="{00000000-0005-0000-0000-000021000000}"/>
    <cellStyle name="Calc cel 5 3 4 4" xfId="3669" xr:uid="{00000000-0005-0000-0000-000021000000}"/>
    <cellStyle name="Calc cel 5 3 4 4 2" xfId="21841" xr:uid="{00000000-0005-0000-0000-000021000000}"/>
    <cellStyle name="Calc cel 5 3 4 4 3" xfId="19466" xr:uid="{00000000-0005-0000-0000-000021000000}"/>
    <cellStyle name="Calc cel 5 3 4 4 4" xfId="35226" xr:uid="{00000000-0005-0000-0000-000021000000}"/>
    <cellStyle name="Calc cel 5 3 4 5" xfId="15791" xr:uid="{00000000-0005-0000-0000-000021000000}"/>
    <cellStyle name="Calc cel 5 3 4 6" xfId="3473" xr:uid="{00000000-0005-0000-0000-000021000000}"/>
    <cellStyle name="Calc cel 5 3 4 7" xfId="11790" xr:uid="{00000000-0005-0000-0000-000021000000}"/>
    <cellStyle name="Calc cel 5 3 5" xfId="2023" xr:uid="{00000000-0005-0000-0000-000021000000}"/>
    <cellStyle name="Calc cel 5 3 5 2" xfId="6681" xr:uid="{00000000-0005-0000-0000-000021000000}"/>
    <cellStyle name="Calc cel 5 3 5 2 2" xfId="26977" xr:uid="{00000000-0005-0000-0000-000021000000}"/>
    <cellStyle name="Calc cel 5 3 5 2 3" xfId="22387" xr:uid="{00000000-0005-0000-0000-000021000000}"/>
    <cellStyle name="Calc cel 5 3 5 2 4" xfId="37172" xr:uid="{00000000-0005-0000-0000-000021000000}"/>
    <cellStyle name="Calc cel 5 3 5 3" xfId="16451" xr:uid="{00000000-0005-0000-0000-000021000000}"/>
    <cellStyle name="Calc cel 5 3 5 4" xfId="9610" xr:uid="{00000000-0005-0000-0000-000021000000}"/>
    <cellStyle name="Calc cel 5 3 5 5" xfId="32447" xr:uid="{00000000-0005-0000-0000-000021000000}"/>
    <cellStyle name="Calc cel 5 3 6" xfId="8017" xr:uid="{00000000-0005-0000-0000-000021000000}"/>
    <cellStyle name="Calc cel 5 3 6 2" xfId="23719" xr:uid="{00000000-0005-0000-0000-000021000000}"/>
    <cellStyle name="Calc cel 5 3 6 2 2" xfId="28308" xr:uid="{00000000-0005-0000-0000-000021000000}"/>
    <cellStyle name="Calc cel 5 3 6 2 3" xfId="38443" xr:uid="{00000000-0005-0000-0000-000021000000}"/>
    <cellStyle name="Calc cel 5 3 6 3" xfId="18084" xr:uid="{00000000-0005-0000-0000-000021000000}"/>
    <cellStyle name="Calc cel 5 3 6 4" xfId="9376" xr:uid="{00000000-0005-0000-0000-000021000000}"/>
    <cellStyle name="Calc cel 5 3 6 5" xfId="33782" xr:uid="{00000000-0005-0000-0000-000021000000}"/>
    <cellStyle name="Calc cel 5 3 7" xfId="3783" xr:uid="{00000000-0005-0000-0000-000021000000}"/>
    <cellStyle name="Calc cel 5 3 7 2" xfId="15268" xr:uid="{00000000-0005-0000-0000-000021000000}"/>
    <cellStyle name="Calc cel 5 3 7 3" xfId="18229" xr:uid="{00000000-0005-0000-0000-000021000000}"/>
    <cellStyle name="Calc cel 5 3 7 4" xfId="35121" xr:uid="{00000000-0005-0000-0000-000021000000}"/>
    <cellStyle name="Calc cel 5 3 8" xfId="19574" xr:uid="{00000000-0005-0000-0000-000021000000}"/>
    <cellStyle name="Calc cel 5 3 8 2" xfId="18309" xr:uid="{00000000-0005-0000-0000-000021000000}"/>
    <cellStyle name="Calc cel 5 3 8 3" xfId="35333" xr:uid="{00000000-0005-0000-0000-000021000000}"/>
    <cellStyle name="Calc cel 5 3 9" xfId="14904" xr:uid="{00000000-0005-0000-0000-000021000000}"/>
    <cellStyle name="Calc cel 5 4" xfId="1768" xr:uid="{00000000-0005-0000-0000-000021000000}"/>
    <cellStyle name="Calc cel 5 4 2" xfId="3007" xr:uid="{00000000-0005-0000-0000-000021000000}"/>
    <cellStyle name="Calc cel 5 4 2 2" xfId="9077" xr:uid="{00000000-0005-0000-0000-000021000000}"/>
    <cellStyle name="Calc cel 5 4 2 2 2" xfId="24729" xr:uid="{00000000-0005-0000-0000-000021000000}"/>
    <cellStyle name="Calc cel 5 4 2 2 2 2" xfId="29317" xr:uid="{00000000-0005-0000-0000-000021000000}"/>
    <cellStyle name="Calc cel 5 4 2 2 2 3" xfId="39422" xr:uid="{00000000-0005-0000-0000-000021000000}"/>
    <cellStyle name="Calc cel 5 4 2 2 3" xfId="15963" xr:uid="{00000000-0005-0000-0000-000021000000}"/>
    <cellStyle name="Calc cel 5 4 2 2 4" xfId="10075" xr:uid="{00000000-0005-0000-0000-000021000000}"/>
    <cellStyle name="Calc cel 5 4 2 2 5" xfId="34842" xr:uid="{00000000-0005-0000-0000-000021000000}"/>
    <cellStyle name="Calc cel 5 4 2 3" xfId="7665" xr:uid="{00000000-0005-0000-0000-000021000000}"/>
    <cellStyle name="Calc cel 5 4 2 3 2" xfId="27961" xr:uid="{00000000-0005-0000-0000-000021000000}"/>
    <cellStyle name="Calc cel 5 4 2 3 3" xfId="13859" xr:uid="{00000000-0005-0000-0000-000021000000}"/>
    <cellStyle name="Calc cel 5 4 2 3 4" xfId="33431" xr:uid="{00000000-0005-0000-0000-000021000000}"/>
    <cellStyle name="Calc cel 5 4 2 4" xfId="4856" xr:uid="{00000000-0005-0000-0000-000021000000}"/>
    <cellStyle name="Calc cel 5 4 2 4 2" xfId="25168" xr:uid="{00000000-0005-0000-0000-000021000000}"/>
    <cellStyle name="Calc cel 5 4 2 4 3" xfId="20581" xr:uid="{00000000-0005-0000-0000-000021000000}"/>
    <cellStyle name="Calc cel 5 4 2 4 4" xfId="36338" xr:uid="{00000000-0005-0000-0000-000021000000}"/>
    <cellStyle name="Calc cel 5 4 2 5" xfId="18022" xr:uid="{00000000-0005-0000-0000-000021000000}"/>
    <cellStyle name="Calc cel 5 4 2 6" xfId="10788" xr:uid="{00000000-0005-0000-0000-000021000000}"/>
    <cellStyle name="Calc cel 5 4 2 7" xfId="30676" xr:uid="{00000000-0005-0000-0000-000021000000}"/>
    <cellStyle name="Calc cel 5 4 3" xfId="7944" xr:uid="{00000000-0005-0000-0000-000021000000}"/>
    <cellStyle name="Calc cel 5 4 3 2" xfId="23648" xr:uid="{00000000-0005-0000-0000-000021000000}"/>
    <cellStyle name="Calc cel 5 4 3 2 2" xfId="28237" xr:uid="{00000000-0005-0000-0000-000021000000}"/>
    <cellStyle name="Calc cel 5 4 3 2 3" xfId="38389" xr:uid="{00000000-0005-0000-0000-000021000000}"/>
    <cellStyle name="Calc cel 5 4 3 3" xfId="17239" xr:uid="{00000000-0005-0000-0000-000021000000}"/>
    <cellStyle name="Calc cel 5 4 3 4" xfId="9526" xr:uid="{00000000-0005-0000-0000-000021000000}"/>
    <cellStyle name="Calc cel 5 4 3 5" xfId="33709" xr:uid="{00000000-0005-0000-0000-000021000000}"/>
    <cellStyle name="Calc cel 5 4 4" xfId="6445" xr:uid="{00000000-0005-0000-0000-000021000000}"/>
    <cellStyle name="Calc cel 5 4 4 2" xfId="26741" xr:uid="{00000000-0005-0000-0000-000021000000}"/>
    <cellStyle name="Calc cel 5 4 4 3" xfId="11288" xr:uid="{00000000-0005-0000-0000-000021000000}"/>
    <cellStyle name="Calc cel 5 4 4 4" xfId="32211" xr:uid="{00000000-0005-0000-0000-000021000000}"/>
    <cellStyle name="Calc cel 5 4 5" xfId="3698" xr:uid="{00000000-0005-0000-0000-000021000000}"/>
    <cellStyle name="Calc cel 5 4 5 2" xfId="17198" xr:uid="{00000000-0005-0000-0000-000021000000}"/>
    <cellStyle name="Calc cel 5 4 5 3" xfId="19494" xr:uid="{00000000-0005-0000-0000-000021000000}"/>
    <cellStyle name="Calc cel 5 4 5 4" xfId="35253" xr:uid="{00000000-0005-0000-0000-000021000000}"/>
    <cellStyle name="Calc cel 5 4 6" xfId="14890" xr:uid="{00000000-0005-0000-0000-000021000000}"/>
    <cellStyle name="Calc cel 5 4 7" xfId="14536" xr:uid="{00000000-0005-0000-0000-000021000000}"/>
    <cellStyle name="Calc cel 5 4 8" xfId="10138" xr:uid="{00000000-0005-0000-0000-000021000000}"/>
    <cellStyle name="Calc cel 5 5" xfId="1367" xr:uid="{00000000-0005-0000-0000-000021000000}"/>
    <cellStyle name="Calc cel 5 5 2" xfId="2608" xr:uid="{00000000-0005-0000-0000-000021000000}"/>
    <cellStyle name="Calc cel 5 5 2 2" xfId="7266" xr:uid="{00000000-0005-0000-0000-000021000000}"/>
    <cellStyle name="Calc cel 5 5 2 2 2" xfId="27562" xr:uid="{00000000-0005-0000-0000-000021000000}"/>
    <cellStyle name="Calc cel 5 5 2 2 3" xfId="22972" xr:uid="{00000000-0005-0000-0000-000021000000}"/>
    <cellStyle name="Calc cel 5 5 2 2 4" xfId="37751" xr:uid="{00000000-0005-0000-0000-000021000000}"/>
    <cellStyle name="Calc cel 5 5 2 3" xfId="16319" xr:uid="{00000000-0005-0000-0000-000021000000}"/>
    <cellStyle name="Calc cel 5 5 2 4" xfId="13971" xr:uid="{00000000-0005-0000-0000-000021000000}"/>
    <cellStyle name="Calc cel 5 5 2 5" xfId="33032" xr:uid="{00000000-0005-0000-0000-000021000000}"/>
    <cellStyle name="Calc cel 5 5 3" xfId="5145" xr:uid="{00000000-0005-0000-0000-000021000000}"/>
    <cellStyle name="Calc cel 5 5 3 2" xfId="20858" xr:uid="{00000000-0005-0000-0000-000021000000}"/>
    <cellStyle name="Calc cel 5 5 3 2 2" xfId="25444" xr:uid="{00000000-0005-0000-0000-000021000000}"/>
    <cellStyle name="Calc cel 5 5 3 2 3" xfId="36614" xr:uid="{00000000-0005-0000-0000-000021000000}"/>
    <cellStyle name="Calc cel 5 5 3 3" xfId="16421" xr:uid="{00000000-0005-0000-0000-000021000000}"/>
    <cellStyle name="Calc cel 5 5 3 4" xfId="12137" xr:uid="{00000000-0005-0000-0000-000021000000}"/>
    <cellStyle name="Calc cel 5 5 3 5" xfId="30917" xr:uid="{00000000-0005-0000-0000-000021000000}"/>
    <cellStyle name="Calc cel 5 5 4" xfId="6086" xr:uid="{00000000-0005-0000-0000-000021000000}"/>
    <cellStyle name="Calc cel 5 5 4 2" xfId="26382" xr:uid="{00000000-0005-0000-0000-000021000000}"/>
    <cellStyle name="Calc cel 5 5 4 3" xfId="11898" xr:uid="{00000000-0005-0000-0000-000021000000}"/>
    <cellStyle name="Calc cel 5 5 4 4" xfId="31852" xr:uid="{00000000-0005-0000-0000-000021000000}"/>
    <cellStyle name="Calc cel 5 5 5" xfId="3652" xr:uid="{00000000-0005-0000-0000-000021000000}"/>
    <cellStyle name="Calc cel 5 5 5 2" xfId="19161" xr:uid="{00000000-0005-0000-0000-000021000000}"/>
    <cellStyle name="Calc cel 5 5 5 3" xfId="19451" xr:uid="{00000000-0005-0000-0000-000021000000}"/>
    <cellStyle name="Calc cel 5 5 5 4" xfId="35211" xr:uid="{00000000-0005-0000-0000-000021000000}"/>
    <cellStyle name="Calc cel 5 5 6" xfId="22302" xr:uid="{00000000-0005-0000-0000-000021000000}"/>
    <cellStyle name="Calc cel 5 5 7" xfId="3458" xr:uid="{00000000-0005-0000-0000-000021000000}"/>
    <cellStyle name="Calc cel 5 5 8" xfId="12622" xr:uid="{00000000-0005-0000-0000-000021000000}"/>
    <cellStyle name="Calc cel 5 6" xfId="1190" xr:uid="{00000000-0005-0000-0000-000021000000}"/>
    <cellStyle name="Calc cel 5 6 2" xfId="2431" xr:uid="{00000000-0005-0000-0000-000021000000}"/>
    <cellStyle name="Calc cel 5 6 2 2" xfId="7089" xr:uid="{00000000-0005-0000-0000-000021000000}"/>
    <cellStyle name="Calc cel 5 6 2 2 2" xfId="27385" xr:uid="{00000000-0005-0000-0000-000021000000}"/>
    <cellStyle name="Calc cel 5 6 2 2 3" xfId="22795" xr:uid="{00000000-0005-0000-0000-000021000000}"/>
    <cellStyle name="Calc cel 5 6 2 2 4" xfId="37578" xr:uid="{00000000-0005-0000-0000-000021000000}"/>
    <cellStyle name="Calc cel 5 6 2 3" xfId="15136" xr:uid="{00000000-0005-0000-0000-000021000000}"/>
    <cellStyle name="Calc cel 5 6 2 4" xfId="11165" xr:uid="{00000000-0005-0000-0000-000021000000}"/>
    <cellStyle name="Calc cel 5 6 2 5" xfId="32855" xr:uid="{00000000-0005-0000-0000-000021000000}"/>
    <cellStyle name="Calc cel 5 6 3" xfId="8510" xr:uid="{00000000-0005-0000-0000-000021000000}"/>
    <cellStyle name="Calc cel 5 6 3 2" xfId="24199" xr:uid="{00000000-0005-0000-0000-000021000000}"/>
    <cellStyle name="Calc cel 5 6 3 2 2" xfId="28788" xr:uid="{00000000-0005-0000-0000-000021000000}"/>
    <cellStyle name="Calc cel 5 6 3 2 3" xfId="38893" xr:uid="{00000000-0005-0000-0000-000021000000}"/>
    <cellStyle name="Calc cel 5 6 3 3" xfId="22117" xr:uid="{00000000-0005-0000-0000-000021000000}"/>
    <cellStyle name="Calc cel 5 6 3 4" xfId="14213" xr:uid="{00000000-0005-0000-0000-000021000000}"/>
    <cellStyle name="Calc cel 5 6 3 5" xfId="34275" xr:uid="{00000000-0005-0000-0000-000021000000}"/>
    <cellStyle name="Calc cel 5 6 4" xfId="5925" xr:uid="{00000000-0005-0000-0000-000021000000}"/>
    <cellStyle name="Calc cel 5 6 4 2" xfId="26221" xr:uid="{00000000-0005-0000-0000-000021000000}"/>
    <cellStyle name="Calc cel 5 6 4 3" xfId="11678" xr:uid="{00000000-0005-0000-0000-000021000000}"/>
    <cellStyle name="Calc cel 5 6 4 4" xfId="31691" xr:uid="{00000000-0005-0000-0000-000021000000}"/>
    <cellStyle name="Calc cel 5 6 5" xfId="4287" xr:uid="{00000000-0005-0000-0000-000021000000}"/>
    <cellStyle name="Calc cel 5 6 5 2" xfId="17737" xr:uid="{00000000-0005-0000-0000-000021000000}"/>
    <cellStyle name="Calc cel 5 6 5 3" xfId="20054" xr:uid="{00000000-0005-0000-0000-000021000000}"/>
    <cellStyle name="Calc cel 5 6 5 4" xfId="35812" xr:uid="{00000000-0005-0000-0000-000021000000}"/>
    <cellStyle name="Calc cel 5 6 6" xfId="19201" xr:uid="{00000000-0005-0000-0000-000021000000}"/>
    <cellStyle name="Calc cel 5 6 7" xfId="10442" xr:uid="{00000000-0005-0000-0000-000021000000}"/>
    <cellStyle name="Calc cel 5 6 8" xfId="30109" xr:uid="{00000000-0005-0000-0000-000021000000}"/>
    <cellStyle name="Calc cel 5 7" xfId="778" xr:uid="{00000000-0005-0000-0000-000021000000}"/>
    <cellStyle name="Calc cel 5 7 2" xfId="5530" xr:uid="{00000000-0005-0000-0000-000021000000}"/>
    <cellStyle name="Calc cel 5 7 2 2" xfId="25826" xr:uid="{00000000-0005-0000-0000-000021000000}"/>
    <cellStyle name="Calc cel 5 7 2 3" xfId="21241" xr:uid="{00000000-0005-0000-0000-000021000000}"/>
    <cellStyle name="Calc cel 5 7 2 4" xfId="36886" xr:uid="{00000000-0005-0000-0000-000021000000}"/>
    <cellStyle name="Calc cel 5 7 3" xfId="22051" xr:uid="{00000000-0005-0000-0000-000021000000}"/>
    <cellStyle name="Calc cel 5 7 4" xfId="9543" xr:uid="{00000000-0005-0000-0000-000021000000}"/>
    <cellStyle name="Calc cel 5 7 5" xfId="31296" xr:uid="{00000000-0005-0000-0000-000021000000}"/>
    <cellStyle name="Calc cel 5 8" xfId="2026" xr:uid="{00000000-0005-0000-0000-000021000000}"/>
    <cellStyle name="Calc cel 5 8 2" xfId="6684" xr:uid="{00000000-0005-0000-0000-000021000000}"/>
    <cellStyle name="Calc cel 5 8 2 2" xfId="26980" xr:uid="{00000000-0005-0000-0000-000021000000}"/>
    <cellStyle name="Calc cel 5 8 2 3" xfId="22390" xr:uid="{00000000-0005-0000-0000-000021000000}"/>
    <cellStyle name="Calc cel 5 8 2 4" xfId="37175" xr:uid="{00000000-0005-0000-0000-000021000000}"/>
    <cellStyle name="Calc cel 5 8 3" xfId="15815" xr:uid="{00000000-0005-0000-0000-000021000000}"/>
    <cellStyle name="Calc cel 5 8 4" xfId="12861" xr:uid="{00000000-0005-0000-0000-000021000000}"/>
    <cellStyle name="Calc cel 5 8 5" xfId="32450" xr:uid="{00000000-0005-0000-0000-000021000000}"/>
    <cellStyle name="Calc cel 5 9" xfId="422" xr:uid="{00000000-0005-0000-0000-000021000000}"/>
    <cellStyle name="Calc cel 5 9 2" xfId="20875" xr:uid="{00000000-0005-0000-0000-000021000000}"/>
    <cellStyle name="Calc cel 5 9 2 2" xfId="25460" xr:uid="{00000000-0005-0000-0000-000021000000}"/>
    <cellStyle name="Calc cel 5 9 2 3" xfId="36630" xr:uid="{00000000-0005-0000-0000-000021000000}"/>
    <cellStyle name="Calc cel 5 9 3" xfId="15186" xr:uid="{00000000-0005-0000-0000-000021000000}"/>
    <cellStyle name="Calc cel 5 9 3 2" xfId="35085" xr:uid="{00000000-0005-0000-0000-000021000000}"/>
    <cellStyle name="Calc cel 5 9 4" xfId="22287" xr:uid="{00000000-0005-0000-0000-000021000000}"/>
    <cellStyle name="Calc cel 6" xfId="811" xr:uid="{00000000-0005-0000-0000-000005000000}"/>
    <cellStyle name="Calc cel 6 2" xfId="20855" xr:uid="{00000000-0005-0000-0000-000005000000}"/>
    <cellStyle name="Calc cel 6 2 2" xfId="36611" xr:uid="{00000000-0005-0000-0000-000005000000}"/>
    <cellStyle name="Calc cel 6 3" xfId="25441" xr:uid="{00000000-0005-0000-0000-000005000000}"/>
    <cellStyle name="Calc cel 7" xfId="5091" xr:uid="{00000000-0005-0000-0000-000005000000}"/>
    <cellStyle name="Calc cel 7 2" xfId="20805" xr:uid="{00000000-0005-0000-0000-000005000000}"/>
    <cellStyle name="Calc cel 7 2 2" xfId="36561" xr:uid="{00000000-0005-0000-0000-000005000000}"/>
    <cellStyle name="Calc cel 7 3" xfId="25391" xr:uid="{00000000-0005-0000-0000-000005000000}"/>
    <cellStyle name="Calc cel 8" xfId="19405" xr:uid="{00000000-0005-0000-0000-000005000000}"/>
    <cellStyle name="Calc cel 8 2" xfId="18842" xr:uid="{00000000-0005-0000-0000-000005000000}"/>
    <cellStyle name="Calc cel 8 3" xfId="35167" xr:uid="{00000000-0005-0000-0000-000005000000}"/>
    <cellStyle name="Calculation" xfId="165" builtinId="22" customBuiltin="1"/>
    <cellStyle name="Check Cell" xfId="167" builtinId="23" customBuiltin="1"/>
    <cellStyle name="Comma 2" xfId="13" xr:uid="{00000000-0005-0000-0000-000029000000}"/>
    <cellStyle name="Comma 3" xfId="156" xr:uid="{00000000-0005-0000-0000-00002A000000}"/>
    <cellStyle name="Comma 4" xfId="202" xr:uid="{00000000-0005-0000-0000-00002B000000}"/>
    <cellStyle name="Comma 5" xfId="349" xr:uid="{00000000-0005-0000-0000-000030010000}"/>
    <cellStyle name="Comma 5 2" xfId="5146" xr:uid="{00000000-0005-0000-0000-000030010000}"/>
    <cellStyle name="Comma 5 2 2" xfId="20859" xr:uid="{00000000-0005-0000-0000-000030010000}"/>
    <cellStyle name="Comma 5 3" xfId="3806" xr:uid="{00000000-0005-0000-0000-000030010000}"/>
    <cellStyle name="Comma 5 4" xfId="15035" xr:uid="{00000000-0005-0000-0000-000061010000}"/>
    <cellStyle name="Comma 6" xfId="3263" xr:uid="{00000000-0005-0000-0000-00003F010000}"/>
    <cellStyle name="Comma 6 2" xfId="7929" xr:uid="{00000000-0005-0000-0000-00003F010000}"/>
    <cellStyle name="Comma 6 2 2" xfId="23634" xr:uid="{00000000-0005-0000-0000-00003F010000}"/>
    <cellStyle name="Comma 6 3" xfId="3683" xr:uid="{00000000-0005-0000-0000-00003F010000}"/>
    <cellStyle name="Comma 6 4" xfId="18162" xr:uid="{00000000-0005-0000-0000-00003F010000}"/>
    <cellStyle name="Comma 7" xfId="3406" xr:uid="{00000000-0005-0000-0000-0000550D0000}"/>
    <cellStyle name="Comma 7 2" xfId="19404" xr:uid="{00000000-0005-0000-0000-000047130000}"/>
    <cellStyle name="Cover" xfId="14" xr:uid="{00000000-0005-0000-0000-00002C000000}"/>
    <cellStyle name="Currency 0,0" xfId="15" xr:uid="{00000000-0005-0000-0000-00002D000000}"/>
    <cellStyle name="Dezimal [0]_Input" xfId="16" xr:uid="{00000000-0005-0000-0000-00002E000000}"/>
    <cellStyle name="Dezimal_Input" xfId="17" xr:uid="{00000000-0005-0000-0000-00002F000000}"/>
    <cellStyle name="Euro" xfId="18" xr:uid="{00000000-0005-0000-0000-000030000000}"/>
    <cellStyle name="Even" xfId="9315" xr:uid="{00000000-0005-0000-0000-000003000000}"/>
    <cellStyle name="Even 2" xfId="9319" xr:uid="{1A1FE0E6-3023-4009-96A8-C869C1363816}"/>
    <cellStyle name="Even 3" xfId="3507" xr:uid="{00000000-0005-0000-0000-000003000000}"/>
    <cellStyle name="Even 3 2" xfId="20528" xr:uid="{00000000-0005-0000-0000-000003000000}"/>
    <cellStyle name="Explanatory Text" xfId="170" builtinId="53" customBuiltin="1"/>
    <cellStyle name="Good" xfId="160" builtinId="26" customBuiltin="1"/>
    <cellStyle name="Header" xfId="9314" xr:uid="{00000000-0005-0000-0000-000002000000}"/>
    <cellStyle name="Header 2" xfId="9318" xr:uid="{247B7B3A-6C3E-47AA-81F8-494DF7B68CA9}"/>
    <cellStyle name="Header 3" xfId="3506" xr:uid="{00000000-0005-0000-0000-000002000000}"/>
    <cellStyle name="Header 3 2" xfId="24422" xr:uid="{00000000-0005-0000-0000-000002000000}"/>
    <cellStyle name="Heading 1 2" xfId="152" xr:uid="{00000000-0005-0000-0000-000034000000}"/>
    <cellStyle name="Heading 1 3" xfId="199" xr:uid="{00000000-0005-0000-0000-000035000000}"/>
    <cellStyle name="Heading 1 4" xfId="221" xr:uid="{00000000-0005-0000-0000-000036000000}"/>
    <cellStyle name="Heading 2" xfId="159" builtinId="17" customBuiltin="1"/>
    <cellStyle name="Heading 2 2" xfId="206" xr:uid="{00000000-0005-0000-0000-000038000000}"/>
    <cellStyle name="Heading 3 2" xfId="153" xr:uid="{00000000-0005-0000-0000-00003A000000}"/>
    <cellStyle name="Heading 3 2 2" xfId="39645" xr:uid="{CD6FE707-6D0B-4E31-854B-A57CF6411BD9}"/>
    <cellStyle name="Heading 3 3" xfId="200" xr:uid="{00000000-0005-0000-0000-00003B000000}"/>
    <cellStyle name="Heading 3 4" xfId="222" xr:uid="{00000000-0005-0000-0000-00003C000000}"/>
    <cellStyle name="Heading 4" xfId="1" builtinId="19"/>
    <cellStyle name="Heading 4 2" xfId="154" xr:uid="{00000000-0005-0000-0000-00003E000000}"/>
    <cellStyle name="Heading 4 3" xfId="201" xr:uid="{00000000-0005-0000-0000-00003F000000}"/>
    <cellStyle name="Heading 4 4" xfId="223" xr:uid="{00000000-0005-0000-0000-000040000000}"/>
    <cellStyle name="Headline" xfId="227" xr:uid="{00000000-0005-0000-0000-000041000000}"/>
    <cellStyle name="Hyperlink" xfId="148" builtinId="8"/>
    <cellStyle name="Hyperlink 2" xfId="19" xr:uid="{00000000-0005-0000-0000-000043000000}"/>
    <cellStyle name="Hyperlink 2 2" xfId="228" xr:uid="{00000000-0005-0000-0000-000044000000}"/>
    <cellStyle name="Hyperlink 3" xfId="216" xr:uid="{00000000-0005-0000-0000-000045000000}"/>
    <cellStyle name="HyperLink 4" xfId="9313" xr:uid="{00000000-0005-0000-0000-000001000000}"/>
    <cellStyle name="HyperLink 5" xfId="9326" xr:uid="{00000000-0005-0000-0000-000001000000}"/>
    <cellStyle name="HyperLink 6" xfId="9327" xr:uid="{00000000-0005-0000-0000-000001000000}"/>
    <cellStyle name="HyperLink 7" xfId="9328" xr:uid="{00000000-0005-0000-0000-000001000000}"/>
    <cellStyle name="HyperLink 8" xfId="3505" xr:uid="{00000000-0005-0000-0000-000001000000}"/>
    <cellStyle name="HyperLink 8 2" xfId="14774" xr:uid="{00000000-0005-0000-0000-000001000000}"/>
    <cellStyle name="Input" xfId="163" builtinId="20" customBuiltin="1"/>
    <cellStyle name="Input cel" xfId="20" xr:uid="{00000000-0005-0000-0000-000047000000}"/>
    <cellStyle name="Input cel 2" xfId="21" xr:uid="{00000000-0005-0000-0000-000048000000}"/>
    <cellStyle name="Input cel 2 2" xfId="254" xr:uid="{00000000-0005-0000-0000-000049000000}"/>
    <cellStyle name="Input cel 2 2 10" xfId="311" xr:uid="{00000000-0005-0000-0000-000049000000}"/>
    <cellStyle name="Input cel 2 2 10 2" xfId="5182" xr:uid="{00000000-0005-0000-0000-000049000000}"/>
    <cellStyle name="Input cel 2 2 10 2 2" xfId="25480" xr:uid="{00000000-0005-0000-0000-000049000000}"/>
    <cellStyle name="Input cel 2 2 10 2 3" xfId="20895" xr:uid="{00000000-0005-0000-0000-000049000000}"/>
    <cellStyle name="Input cel 2 2 10 2 4" xfId="36641" xr:uid="{00000000-0005-0000-0000-000049000000}"/>
    <cellStyle name="Input cel 2 2 10 3" xfId="16653" xr:uid="{00000000-0005-0000-0000-000049000000}"/>
    <cellStyle name="Input cel 2 2 10 4" xfId="12831" xr:uid="{00000000-0005-0000-0000-000049000000}"/>
    <cellStyle name="Input cel 2 2 10 5" xfId="30950" xr:uid="{00000000-0005-0000-0000-000049000000}"/>
    <cellStyle name="Input cel 2 2 11" xfId="5154" xr:uid="{00000000-0005-0000-0000-000049000000}"/>
    <cellStyle name="Input cel 2 2 11 2" xfId="20867" xr:uid="{00000000-0005-0000-0000-000049000000}"/>
    <cellStyle name="Input cel 2 2 11 2 2" xfId="25452" xr:uid="{00000000-0005-0000-0000-000049000000}"/>
    <cellStyle name="Input cel 2 2 11 2 3" xfId="36622" xr:uid="{00000000-0005-0000-0000-000049000000}"/>
    <cellStyle name="Input cel 2 2 11 3" xfId="15594" xr:uid="{00000000-0005-0000-0000-000049000000}"/>
    <cellStyle name="Input cel 2 2 11 4" xfId="11592" xr:uid="{00000000-0005-0000-0000-000049000000}"/>
    <cellStyle name="Input cel 2 2 11 5" xfId="30923" xr:uid="{00000000-0005-0000-0000-000049000000}"/>
    <cellStyle name="Input cel 2 2 12" xfId="3640" xr:uid="{00000000-0005-0000-0000-000049000000}"/>
    <cellStyle name="Input cel 2 2 12 2" xfId="20900" xr:uid="{00000000-0005-0000-0000-000049000000}"/>
    <cellStyle name="Input cel 2 2 12 3" xfId="19442" xr:uid="{00000000-0005-0000-0000-000049000000}"/>
    <cellStyle name="Input cel 2 2 12 4" xfId="35202" xr:uid="{00000000-0005-0000-0000-000049000000}"/>
    <cellStyle name="Input cel 2 2 13" xfId="15026" xr:uid="{00000000-0005-0000-0000-000049000000}"/>
    <cellStyle name="Input cel 2 2 14" xfId="3451" xr:uid="{00000000-0005-0000-0000-000049000000}"/>
    <cellStyle name="Input cel 2 2 15" xfId="14636" xr:uid="{00000000-0005-0000-0000-000049000000}"/>
    <cellStyle name="Input cel 2 2 2" xfId="396" xr:uid="{00000000-0005-0000-0000-000049000000}"/>
    <cellStyle name="Input cel 2 2 2 10" xfId="5232" xr:uid="{00000000-0005-0000-0000-000049000000}"/>
    <cellStyle name="Input cel 2 2 2 10 2" xfId="20945" xr:uid="{00000000-0005-0000-0000-000049000000}"/>
    <cellStyle name="Input cel 2 2 2 10 2 2" xfId="25530" xr:uid="{00000000-0005-0000-0000-000049000000}"/>
    <cellStyle name="Input cel 2 2 2 10 2 3" xfId="36672" xr:uid="{00000000-0005-0000-0000-000049000000}"/>
    <cellStyle name="Input cel 2 2 2 10 3" xfId="18601" xr:uid="{00000000-0005-0000-0000-000049000000}"/>
    <cellStyle name="Input cel 2 2 2 10 4" xfId="13704" xr:uid="{00000000-0005-0000-0000-000049000000}"/>
    <cellStyle name="Input cel 2 2 2 10 5" xfId="30999" xr:uid="{00000000-0005-0000-0000-000049000000}"/>
    <cellStyle name="Input cel 2 2 2 11" xfId="8002" xr:uid="{00000000-0005-0000-0000-000049000000}"/>
    <cellStyle name="Input cel 2 2 2 11 2" xfId="28294" xr:uid="{00000000-0005-0000-0000-000049000000}"/>
    <cellStyle name="Input cel 2 2 2 11 3" xfId="12259" xr:uid="{00000000-0005-0000-0000-000049000000}"/>
    <cellStyle name="Input cel 2 2 2 11 4" xfId="33767" xr:uid="{00000000-0005-0000-0000-000049000000}"/>
    <cellStyle name="Input cel 2 2 2 12" xfId="3761" xr:uid="{00000000-0005-0000-0000-000049000000}"/>
    <cellStyle name="Input cel 2 2 2 12 2" xfId="18073" xr:uid="{00000000-0005-0000-0000-000049000000}"/>
    <cellStyle name="Input cel 2 2 2 12 3" xfId="19554" xr:uid="{00000000-0005-0000-0000-000049000000}"/>
    <cellStyle name="Input cel 2 2 2 12 4" xfId="35313" xr:uid="{00000000-0005-0000-0000-000049000000}"/>
    <cellStyle name="Input cel 2 2 2 13" xfId="16354" xr:uid="{00000000-0005-0000-0000-000049000000}"/>
    <cellStyle name="Input cel 2 2 2 14" xfId="12575" xr:uid="{00000000-0005-0000-0000-000049000000}"/>
    <cellStyle name="Input cel 2 2 2 15" xfId="29588" xr:uid="{00000000-0005-0000-0000-000049000000}"/>
    <cellStyle name="Input cel 2 2 2 2" xfId="454" xr:uid="{00000000-0005-0000-0000-000049000000}"/>
    <cellStyle name="Input cel 2 2 2 2 10" xfId="15833" xr:uid="{00000000-0005-0000-0000-000049000000}"/>
    <cellStyle name="Input cel 2 2 2 2 11" xfId="14400" xr:uid="{00000000-0005-0000-0000-000049000000}"/>
    <cellStyle name="Input cel 2 2 2 2 12" xfId="29680" xr:uid="{00000000-0005-0000-0000-000049000000}"/>
    <cellStyle name="Input cel 2 2 2 2 2" xfId="554" xr:uid="{00000000-0005-0000-0000-000049000000}"/>
    <cellStyle name="Input cel 2 2 2 2 2 10" xfId="30391" xr:uid="{00000000-0005-0000-0000-000049000000}"/>
    <cellStyle name="Input cel 2 2 2 2 2 2" xfId="1799" xr:uid="{00000000-0005-0000-0000-000049000000}"/>
    <cellStyle name="Input cel 2 2 2 2 2 2 2" xfId="3038" xr:uid="{00000000-0005-0000-0000-000049000000}"/>
    <cellStyle name="Input cel 2 2 2 2 2 2 2 2" xfId="7696" xr:uid="{00000000-0005-0000-0000-000049000000}"/>
    <cellStyle name="Input cel 2 2 2 2 2 2 2 2 2" xfId="27992" xr:uid="{00000000-0005-0000-0000-000049000000}"/>
    <cellStyle name="Input cel 2 2 2 2 2 2 2 2 3" xfId="23402" xr:uid="{00000000-0005-0000-0000-000049000000}"/>
    <cellStyle name="Input cel 2 2 2 2 2 2 2 2 4" xfId="38145" xr:uid="{00000000-0005-0000-0000-000049000000}"/>
    <cellStyle name="Input cel 2 2 2 2 2 2 2 3" xfId="18886" xr:uid="{00000000-0005-0000-0000-000049000000}"/>
    <cellStyle name="Input cel 2 2 2 2 2 2 2 4" xfId="14299" xr:uid="{00000000-0005-0000-0000-000049000000}"/>
    <cellStyle name="Input cel 2 2 2 2 2 2 2 5" xfId="33462" xr:uid="{00000000-0005-0000-0000-000049000000}"/>
    <cellStyle name="Input cel 2 2 2 2 2 2 3" xfId="9108" xr:uid="{00000000-0005-0000-0000-000049000000}"/>
    <cellStyle name="Input cel 2 2 2 2 2 2 3 2" xfId="24759" xr:uid="{00000000-0005-0000-0000-000049000000}"/>
    <cellStyle name="Input cel 2 2 2 2 2 2 3 2 2" xfId="29346" xr:uid="{00000000-0005-0000-0000-000049000000}"/>
    <cellStyle name="Input cel 2 2 2 2 2 2 3 2 3" xfId="39451" xr:uid="{00000000-0005-0000-0000-000049000000}"/>
    <cellStyle name="Input cel 2 2 2 2 2 2 3 3" xfId="18829" xr:uid="{00000000-0005-0000-0000-000049000000}"/>
    <cellStyle name="Input cel 2 2 2 2 2 2 3 4" xfId="13459" xr:uid="{00000000-0005-0000-0000-000049000000}"/>
    <cellStyle name="Input cel 2 2 2 2 2 2 3 5" xfId="34873" xr:uid="{00000000-0005-0000-0000-000049000000}"/>
    <cellStyle name="Input cel 2 2 2 2 2 2 4" xfId="6467" xr:uid="{00000000-0005-0000-0000-000049000000}"/>
    <cellStyle name="Input cel 2 2 2 2 2 2 4 2" xfId="26763" xr:uid="{00000000-0005-0000-0000-000049000000}"/>
    <cellStyle name="Input cel 2 2 2 2 2 2 4 3" xfId="10010" xr:uid="{00000000-0005-0000-0000-000049000000}"/>
    <cellStyle name="Input cel 2 2 2 2 2 2 4 4" xfId="32233" xr:uid="{00000000-0005-0000-0000-000049000000}"/>
    <cellStyle name="Input cel 2 2 2 2 2 2 5" xfId="4887" xr:uid="{00000000-0005-0000-0000-000049000000}"/>
    <cellStyle name="Input cel 2 2 2 2 2 2 5 2" xfId="25197" xr:uid="{00000000-0005-0000-0000-000049000000}"/>
    <cellStyle name="Input cel 2 2 2 2 2 2 5 3" xfId="20611" xr:uid="{00000000-0005-0000-0000-000049000000}"/>
    <cellStyle name="Input cel 2 2 2 2 2 2 5 4" xfId="36367" xr:uid="{00000000-0005-0000-0000-000049000000}"/>
    <cellStyle name="Input cel 2 2 2 2 2 2 6" xfId="16304" xr:uid="{00000000-0005-0000-0000-000049000000}"/>
    <cellStyle name="Input cel 2 2 2 2 2 2 7" xfId="9514" xr:uid="{00000000-0005-0000-0000-000049000000}"/>
    <cellStyle name="Input cel 2 2 2 2 2 2 8" xfId="30707" xr:uid="{00000000-0005-0000-0000-000049000000}"/>
    <cellStyle name="Input cel 2 2 2 2 2 3" xfId="1480" xr:uid="{00000000-0005-0000-0000-000049000000}"/>
    <cellStyle name="Input cel 2 2 2 2 2 3 2" xfId="6178" xr:uid="{00000000-0005-0000-0000-000049000000}"/>
    <cellStyle name="Input cel 2 2 2 2 2 3 2 2" xfId="26474" xr:uid="{00000000-0005-0000-0000-000049000000}"/>
    <cellStyle name="Input cel 2 2 2 2 2 3 2 3" xfId="21886" xr:uid="{00000000-0005-0000-0000-000049000000}"/>
    <cellStyle name="Input cel 2 2 2 2 2 3 2 4" xfId="37105" xr:uid="{00000000-0005-0000-0000-000049000000}"/>
    <cellStyle name="Input cel 2 2 2 2 2 3 3" xfId="16235" xr:uid="{00000000-0005-0000-0000-000049000000}"/>
    <cellStyle name="Input cel 2 2 2 2 2 3 4" xfId="11000" xr:uid="{00000000-0005-0000-0000-000049000000}"/>
    <cellStyle name="Input cel 2 2 2 2 2 3 5" xfId="31944" xr:uid="{00000000-0005-0000-0000-000049000000}"/>
    <cellStyle name="Input cel 2 2 2 2 2 4" xfId="2720" xr:uid="{00000000-0005-0000-0000-000049000000}"/>
    <cellStyle name="Input cel 2 2 2 2 2 4 2" xfId="7378" xr:uid="{00000000-0005-0000-0000-000049000000}"/>
    <cellStyle name="Input cel 2 2 2 2 2 4 2 2" xfId="27674" xr:uid="{00000000-0005-0000-0000-000049000000}"/>
    <cellStyle name="Input cel 2 2 2 2 2 4 2 3" xfId="23084" xr:uid="{00000000-0005-0000-0000-000049000000}"/>
    <cellStyle name="Input cel 2 2 2 2 2 4 2 4" xfId="37850" xr:uid="{00000000-0005-0000-0000-000049000000}"/>
    <cellStyle name="Input cel 2 2 2 2 2 4 3" xfId="17208" xr:uid="{00000000-0005-0000-0000-000049000000}"/>
    <cellStyle name="Input cel 2 2 2 2 2 4 4" xfId="11683" xr:uid="{00000000-0005-0000-0000-000049000000}"/>
    <cellStyle name="Input cel 2 2 2 2 2 4 5" xfId="33144" xr:uid="{00000000-0005-0000-0000-000049000000}"/>
    <cellStyle name="Input cel 2 2 2 2 2 5" xfId="8792" xr:uid="{00000000-0005-0000-0000-000049000000}"/>
    <cellStyle name="Input cel 2 2 2 2 2 5 2" xfId="24460" xr:uid="{00000000-0005-0000-0000-000049000000}"/>
    <cellStyle name="Input cel 2 2 2 2 2 5 2 2" xfId="29048" xr:uid="{00000000-0005-0000-0000-000049000000}"/>
    <cellStyle name="Input cel 2 2 2 2 2 5 2 3" xfId="39153" xr:uid="{00000000-0005-0000-0000-000049000000}"/>
    <cellStyle name="Input cel 2 2 2 2 2 5 3" xfId="16115" xr:uid="{00000000-0005-0000-0000-000049000000}"/>
    <cellStyle name="Input cel 2 2 2 2 2 5 4" xfId="13532" xr:uid="{00000000-0005-0000-0000-000049000000}"/>
    <cellStyle name="Input cel 2 2 2 2 2 5 5" xfId="34557" xr:uid="{00000000-0005-0000-0000-000049000000}"/>
    <cellStyle name="Input cel 2 2 2 2 2 6" xfId="5341" xr:uid="{00000000-0005-0000-0000-000049000000}"/>
    <cellStyle name="Input cel 2 2 2 2 2 6 2" xfId="21052" xr:uid="{00000000-0005-0000-0000-000049000000}"/>
    <cellStyle name="Input cel 2 2 2 2 2 6 2 2" xfId="25637" xr:uid="{00000000-0005-0000-0000-000049000000}"/>
    <cellStyle name="Input cel 2 2 2 2 2 6 2 3" xfId="36731" xr:uid="{00000000-0005-0000-0000-000049000000}"/>
    <cellStyle name="Input cel 2 2 2 2 2 6 3" xfId="18880" xr:uid="{00000000-0005-0000-0000-000049000000}"/>
    <cellStyle name="Input cel 2 2 2 2 2 6 4" xfId="10074" xr:uid="{00000000-0005-0000-0000-000049000000}"/>
    <cellStyle name="Input cel 2 2 2 2 2 6 5" xfId="31107" xr:uid="{00000000-0005-0000-0000-000049000000}"/>
    <cellStyle name="Input cel 2 2 2 2 2 7" xfId="4570" xr:uid="{00000000-0005-0000-0000-000049000000}"/>
    <cellStyle name="Input cel 2 2 2 2 2 7 2" xfId="15713" xr:uid="{00000000-0005-0000-0000-000049000000}"/>
    <cellStyle name="Input cel 2 2 2 2 2 7 3" xfId="20313" xr:uid="{00000000-0005-0000-0000-000049000000}"/>
    <cellStyle name="Input cel 2 2 2 2 2 7 4" xfId="36071" xr:uid="{00000000-0005-0000-0000-000049000000}"/>
    <cellStyle name="Input cel 2 2 2 2 2 8" xfId="23731" xr:uid="{00000000-0005-0000-0000-000049000000}"/>
    <cellStyle name="Input cel 2 2 2 2 2 9" xfId="12887" xr:uid="{00000000-0005-0000-0000-000049000000}"/>
    <cellStyle name="Input cel 2 2 2 2 3" xfId="1397" xr:uid="{00000000-0005-0000-0000-000049000000}"/>
    <cellStyle name="Input cel 2 2 2 2 3 2" xfId="2637" xr:uid="{00000000-0005-0000-0000-000049000000}"/>
    <cellStyle name="Input cel 2 2 2 2 3 2 2" xfId="7295" xr:uid="{00000000-0005-0000-0000-000049000000}"/>
    <cellStyle name="Input cel 2 2 2 2 3 2 2 2" xfId="27591" xr:uid="{00000000-0005-0000-0000-000049000000}"/>
    <cellStyle name="Input cel 2 2 2 2 3 2 2 3" xfId="23001" xr:uid="{00000000-0005-0000-0000-000049000000}"/>
    <cellStyle name="Input cel 2 2 2 2 3 2 2 4" xfId="37777" xr:uid="{00000000-0005-0000-0000-000049000000}"/>
    <cellStyle name="Input cel 2 2 2 2 3 2 3" xfId="16371" xr:uid="{00000000-0005-0000-0000-000049000000}"/>
    <cellStyle name="Input cel 2 2 2 2 3 2 4" xfId="13697" xr:uid="{00000000-0005-0000-0000-000049000000}"/>
    <cellStyle name="Input cel 2 2 2 2 3 2 5" xfId="33061" xr:uid="{00000000-0005-0000-0000-000049000000}"/>
    <cellStyle name="Input cel 2 2 2 2 3 3" xfId="8711" xr:uid="{00000000-0005-0000-0000-000049000000}"/>
    <cellStyle name="Input cel 2 2 2 2 3 3 2" xfId="24384" xr:uid="{00000000-0005-0000-0000-000049000000}"/>
    <cellStyle name="Input cel 2 2 2 2 3 3 2 2" xfId="28973" xr:uid="{00000000-0005-0000-0000-000049000000}"/>
    <cellStyle name="Input cel 2 2 2 2 3 3 2 3" xfId="39078" xr:uid="{00000000-0005-0000-0000-000049000000}"/>
    <cellStyle name="Input cel 2 2 2 2 3 3 3" xfId="17076" xr:uid="{00000000-0005-0000-0000-000049000000}"/>
    <cellStyle name="Input cel 2 2 2 2 3 3 4" xfId="11195" xr:uid="{00000000-0005-0000-0000-000049000000}"/>
    <cellStyle name="Input cel 2 2 2 2 3 3 5" xfId="34476" xr:uid="{00000000-0005-0000-0000-000049000000}"/>
    <cellStyle name="Input cel 2 2 2 2 3 4" xfId="6110" xr:uid="{00000000-0005-0000-0000-000049000000}"/>
    <cellStyle name="Input cel 2 2 2 2 3 4 2" xfId="26406" xr:uid="{00000000-0005-0000-0000-000049000000}"/>
    <cellStyle name="Input cel 2 2 2 2 3 4 3" xfId="10280" xr:uid="{00000000-0005-0000-0000-000049000000}"/>
    <cellStyle name="Input cel 2 2 2 2 3 4 4" xfId="31876" xr:uid="{00000000-0005-0000-0000-000049000000}"/>
    <cellStyle name="Input cel 2 2 2 2 3 5" xfId="4489" xr:uid="{00000000-0005-0000-0000-000049000000}"/>
    <cellStyle name="Input cel 2 2 2 2 3 5 2" xfId="19324" xr:uid="{00000000-0005-0000-0000-000049000000}"/>
    <cellStyle name="Input cel 2 2 2 2 3 5 3" xfId="20238" xr:uid="{00000000-0005-0000-0000-000049000000}"/>
    <cellStyle name="Input cel 2 2 2 2 3 5 4" xfId="35996" xr:uid="{00000000-0005-0000-0000-000049000000}"/>
    <cellStyle name="Input cel 2 2 2 2 3 6" xfId="16284" xr:uid="{00000000-0005-0000-0000-000049000000}"/>
    <cellStyle name="Input cel 2 2 2 2 3 7" xfId="13604" xr:uid="{00000000-0005-0000-0000-000049000000}"/>
    <cellStyle name="Input cel 2 2 2 2 3 8" xfId="30310" xr:uid="{00000000-0005-0000-0000-000049000000}"/>
    <cellStyle name="Input cel 2 2 2 2 4" xfId="1166" xr:uid="{00000000-0005-0000-0000-000049000000}"/>
    <cellStyle name="Input cel 2 2 2 2 4 2" xfId="2408" xr:uid="{00000000-0005-0000-0000-000049000000}"/>
    <cellStyle name="Input cel 2 2 2 2 4 2 2" xfId="7066" xr:uid="{00000000-0005-0000-0000-000049000000}"/>
    <cellStyle name="Input cel 2 2 2 2 4 2 2 2" xfId="27362" xr:uid="{00000000-0005-0000-0000-000049000000}"/>
    <cellStyle name="Input cel 2 2 2 2 4 2 2 3" xfId="22772" xr:uid="{00000000-0005-0000-0000-000049000000}"/>
    <cellStyle name="Input cel 2 2 2 2 4 2 2 4" xfId="37555" xr:uid="{00000000-0005-0000-0000-000049000000}"/>
    <cellStyle name="Input cel 2 2 2 2 4 2 3" xfId="18381" xr:uid="{00000000-0005-0000-0000-000049000000}"/>
    <cellStyle name="Input cel 2 2 2 2 4 2 4" xfId="10892" xr:uid="{00000000-0005-0000-0000-000049000000}"/>
    <cellStyle name="Input cel 2 2 2 2 4 2 5" xfId="32832" xr:uid="{00000000-0005-0000-0000-000049000000}"/>
    <cellStyle name="Input cel 2 2 2 2 4 3" xfId="8489" xr:uid="{00000000-0005-0000-0000-000049000000}"/>
    <cellStyle name="Input cel 2 2 2 2 4 3 2" xfId="24179" xr:uid="{00000000-0005-0000-0000-000049000000}"/>
    <cellStyle name="Input cel 2 2 2 2 4 3 2 2" xfId="28768" xr:uid="{00000000-0005-0000-0000-000049000000}"/>
    <cellStyle name="Input cel 2 2 2 2 4 3 2 3" xfId="38873" xr:uid="{00000000-0005-0000-0000-000049000000}"/>
    <cellStyle name="Input cel 2 2 2 2 4 3 3" xfId="19153" xr:uid="{00000000-0005-0000-0000-000049000000}"/>
    <cellStyle name="Input cel 2 2 2 2 4 3 4" xfId="9980" xr:uid="{00000000-0005-0000-0000-000049000000}"/>
    <cellStyle name="Input cel 2 2 2 2 4 3 5" xfId="34254" xr:uid="{00000000-0005-0000-0000-000049000000}"/>
    <cellStyle name="Input cel 2 2 2 2 4 4" xfId="5903" xr:uid="{00000000-0005-0000-0000-000049000000}"/>
    <cellStyle name="Input cel 2 2 2 2 4 4 2" xfId="26199" xr:uid="{00000000-0005-0000-0000-000049000000}"/>
    <cellStyle name="Input cel 2 2 2 2 4 4 3" xfId="12292" xr:uid="{00000000-0005-0000-0000-000049000000}"/>
    <cellStyle name="Input cel 2 2 2 2 4 4 4" xfId="31669" xr:uid="{00000000-0005-0000-0000-000049000000}"/>
    <cellStyle name="Input cel 2 2 2 2 4 5" xfId="4265" xr:uid="{00000000-0005-0000-0000-000049000000}"/>
    <cellStyle name="Input cel 2 2 2 2 4 5 2" xfId="15595" xr:uid="{00000000-0005-0000-0000-000049000000}"/>
    <cellStyle name="Input cel 2 2 2 2 4 5 3" xfId="20034" xr:uid="{00000000-0005-0000-0000-000049000000}"/>
    <cellStyle name="Input cel 2 2 2 2 4 5 4" xfId="35792" xr:uid="{00000000-0005-0000-0000-000049000000}"/>
    <cellStyle name="Input cel 2 2 2 2 4 6" xfId="15402" xr:uid="{00000000-0005-0000-0000-000049000000}"/>
    <cellStyle name="Input cel 2 2 2 2 4 7" xfId="12470" xr:uid="{00000000-0005-0000-0000-000049000000}"/>
    <cellStyle name="Input cel 2 2 2 2 4 8" xfId="30088" xr:uid="{00000000-0005-0000-0000-000049000000}"/>
    <cellStyle name="Input cel 2 2 2 2 5" xfId="1219" xr:uid="{00000000-0005-0000-0000-000049000000}"/>
    <cellStyle name="Input cel 2 2 2 2 5 2" xfId="2460" xr:uid="{00000000-0005-0000-0000-000049000000}"/>
    <cellStyle name="Input cel 2 2 2 2 5 2 2" xfId="7118" xr:uid="{00000000-0005-0000-0000-000049000000}"/>
    <cellStyle name="Input cel 2 2 2 2 5 2 2 2" xfId="27414" xr:uid="{00000000-0005-0000-0000-000049000000}"/>
    <cellStyle name="Input cel 2 2 2 2 5 2 2 3" xfId="22824" xr:uid="{00000000-0005-0000-0000-000049000000}"/>
    <cellStyle name="Input cel 2 2 2 2 5 2 2 4" xfId="37606" xr:uid="{00000000-0005-0000-0000-000049000000}"/>
    <cellStyle name="Input cel 2 2 2 2 5 2 3" xfId="17182" xr:uid="{00000000-0005-0000-0000-000049000000}"/>
    <cellStyle name="Input cel 2 2 2 2 5 2 4" xfId="11055" xr:uid="{00000000-0005-0000-0000-000049000000}"/>
    <cellStyle name="Input cel 2 2 2 2 5 2 5" xfId="32884" xr:uid="{00000000-0005-0000-0000-000049000000}"/>
    <cellStyle name="Input cel 2 2 2 2 5 3" xfId="8538" xr:uid="{00000000-0005-0000-0000-000049000000}"/>
    <cellStyle name="Input cel 2 2 2 2 5 3 2" xfId="24223" xr:uid="{00000000-0005-0000-0000-000049000000}"/>
    <cellStyle name="Input cel 2 2 2 2 5 3 2 2" xfId="28812" xr:uid="{00000000-0005-0000-0000-000049000000}"/>
    <cellStyle name="Input cel 2 2 2 2 5 3 2 3" xfId="38917" xr:uid="{00000000-0005-0000-0000-000049000000}"/>
    <cellStyle name="Input cel 2 2 2 2 5 3 3" xfId="15784" xr:uid="{00000000-0005-0000-0000-000049000000}"/>
    <cellStyle name="Input cel 2 2 2 2 5 3 4" xfId="11943" xr:uid="{00000000-0005-0000-0000-000049000000}"/>
    <cellStyle name="Input cel 2 2 2 2 5 3 5" xfId="34303" xr:uid="{00000000-0005-0000-0000-000049000000}"/>
    <cellStyle name="Input cel 2 2 2 2 5 4" xfId="5950" xr:uid="{00000000-0005-0000-0000-000049000000}"/>
    <cellStyle name="Input cel 2 2 2 2 5 4 2" xfId="26246" xr:uid="{00000000-0005-0000-0000-000049000000}"/>
    <cellStyle name="Input cel 2 2 2 2 5 4 3" xfId="9817" xr:uid="{00000000-0005-0000-0000-000049000000}"/>
    <cellStyle name="Input cel 2 2 2 2 5 4 4" xfId="31716" xr:uid="{00000000-0005-0000-0000-000049000000}"/>
    <cellStyle name="Input cel 2 2 2 2 5 5" xfId="4315" xr:uid="{00000000-0005-0000-0000-000049000000}"/>
    <cellStyle name="Input cel 2 2 2 2 5 5 2" xfId="15903" xr:uid="{00000000-0005-0000-0000-000049000000}"/>
    <cellStyle name="Input cel 2 2 2 2 5 5 3" xfId="20078" xr:uid="{00000000-0005-0000-0000-000049000000}"/>
    <cellStyle name="Input cel 2 2 2 2 5 5 4" xfId="35836" xr:uid="{00000000-0005-0000-0000-000049000000}"/>
    <cellStyle name="Input cel 2 2 2 2 5 6" xfId="22057" xr:uid="{00000000-0005-0000-0000-000049000000}"/>
    <cellStyle name="Input cel 2 2 2 2 5 7" xfId="9571" xr:uid="{00000000-0005-0000-0000-000049000000}"/>
    <cellStyle name="Input cel 2 2 2 2 5 8" xfId="30137" xr:uid="{00000000-0005-0000-0000-000049000000}"/>
    <cellStyle name="Input cel 2 2 2 2 6" xfId="858" xr:uid="{00000000-0005-0000-0000-000049000000}"/>
    <cellStyle name="Input cel 2 2 2 2 6 2" xfId="3333" xr:uid="{00000000-0005-0000-0000-000049000000}"/>
    <cellStyle name="Input cel 2 2 2 2 6 2 2" xfId="8185" xr:uid="{00000000-0005-0000-0000-000049000000}"/>
    <cellStyle name="Input cel 2 2 2 2 6 2 2 2" xfId="28474" xr:uid="{00000000-0005-0000-0000-000049000000}"/>
    <cellStyle name="Input cel 2 2 2 2 6 2 2 3" xfId="23885" xr:uid="{00000000-0005-0000-0000-000049000000}"/>
    <cellStyle name="Input cel 2 2 2 2 6 2 2 4" xfId="38579" xr:uid="{00000000-0005-0000-0000-000049000000}"/>
    <cellStyle name="Input cel 2 2 2 2 6 2 3" xfId="18306" xr:uid="{00000000-0005-0000-0000-000049000000}"/>
    <cellStyle name="Input cel 2 2 2 2 6 2 4" xfId="14215" xr:uid="{00000000-0005-0000-0000-000049000000}"/>
    <cellStyle name="Input cel 2 2 2 2 6 2 5" xfId="33950" xr:uid="{00000000-0005-0000-0000-000049000000}"/>
    <cellStyle name="Input cel 2 2 2 2 6 3" xfId="5607" xr:uid="{00000000-0005-0000-0000-000049000000}"/>
    <cellStyle name="Input cel 2 2 2 2 6 3 2" xfId="25903" xr:uid="{00000000-0005-0000-0000-000049000000}"/>
    <cellStyle name="Input cel 2 2 2 2 6 3 3" xfId="13376" xr:uid="{00000000-0005-0000-0000-000049000000}"/>
    <cellStyle name="Input cel 2 2 2 2 6 3 4" xfId="31373" xr:uid="{00000000-0005-0000-0000-000049000000}"/>
    <cellStyle name="Input cel 2 2 2 2 6 4" xfId="3960" xr:uid="{00000000-0005-0000-0000-000049000000}"/>
    <cellStyle name="Input cel 2 2 2 2 6 4 2" xfId="18839" xr:uid="{00000000-0005-0000-0000-000049000000}"/>
    <cellStyle name="Input cel 2 2 2 2 6 4 3" xfId="19746" xr:uid="{00000000-0005-0000-0000-000049000000}"/>
    <cellStyle name="Input cel 2 2 2 2 6 4 4" xfId="35504" xr:uid="{00000000-0005-0000-0000-000049000000}"/>
    <cellStyle name="Input cel 2 2 2 2 6 5" xfId="18333" xr:uid="{00000000-0005-0000-0000-000049000000}"/>
    <cellStyle name="Input cel 2 2 2 2 6 6" xfId="13439" xr:uid="{00000000-0005-0000-0000-000049000000}"/>
    <cellStyle name="Input cel 2 2 2 2 6 7" xfId="29784" xr:uid="{00000000-0005-0000-0000-000049000000}"/>
    <cellStyle name="Input cel 2 2 2 2 7" xfId="2102" xr:uid="{00000000-0005-0000-0000-000049000000}"/>
    <cellStyle name="Input cel 2 2 2 2 7 2" xfId="6760" xr:uid="{00000000-0005-0000-0000-000049000000}"/>
    <cellStyle name="Input cel 2 2 2 2 7 2 2" xfId="27056" xr:uid="{00000000-0005-0000-0000-000049000000}"/>
    <cellStyle name="Input cel 2 2 2 2 7 2 3" xfId="22466" xr:uid="{00000000-0005-0000-0000-000049000000}"/>
    <cellStyle name="Input cel 2 2 2 2 7 2 4" xfId="37251" xr:uid="{00000000-0005-0000-0000-000049000000}"/>
    <cellStyle name="Input cel 2 2 2 2 7 3" xfId="16180" xr:uid="{00000000-0005-0000-0000-000049000000}"/>
    <cellStyle name="Input cel 2 2 2 2 7 4" xfId="11411" xr:uid="{00000000-0005-0000-0000-000049000000}"/>
    <cellStyle name="Input cel 2 2 2 2 7 5" xfId="32526" xr:uid="{00000000-0005-0000-0000-000049000000}"/>
    <cellStyle name="Input cel 2 2 2 2 8" xfId="8081" xr:uid="{00000000-0005-0000-0000-000049000000}"/>
    <cellStyle name="Input cel 2 2 2 2 8 2" xfId="23783" xr:uid="{00000000-0005-0000-0000-000049000000}"/>
    <cellStyle name="Input cel 2 2 2 2 8 2 2" xfId="28372" xr:uid="{00000000-0005-0000-0000-000049000000}"/>
    <cellStyle name="Input cel 2 2 2 2 8 2 3" xfId="38477" xr:uid="{00000000-0005-0000-0000-000049000000}"/>
    <cellStyle name="Input cel 2 2 2 2 8 3" xfId="16234" xr:uid="{00000000-0005-0000-0000-000049000000}"/>
    <cellStyle name="Input cel 2 2 2 2 8 4" xfId="10615" xr:uid="{00000000-0005-0000-0000-000049000000}"/>
    <cellStyle name="Input cel 2 2 2 2 8 5" xfId="33846" xr:uid="{00000000-0005-0000-0000-000049000000}"/>
    <cellStyle name="Input cel 2 2 2 2 9" xfId="3856" xr:uid="{00000000-0005-0000-0000-000049000000}"/>
    <cellStyle name="Input cel 2 2 2 2 9 2" xfId="19150" xr:uid="{00000000-0005-0000-0000-000049000000}"/>
    <cellStyle name="Input cel 2 2 2 2 9 3" xfId="19645" xr:uid="{00000000-0005-0000-0000-000049000000}"/>
    <cellStyle name="Input cel 2 2 2 2 9 4" xfId="35403" xr:uid="{00000000-0005-0000-0000-000049000000}"/>
    <cellStyle name="Input cel 2 2 2 3" xfId="603" xr:uid="{00000000-0005-0000-0000-000049000000}"/>
    <cellStyle name="Input cel 2 2 2 3 10" xfId="10891" xr:uid="{00000000-0005-0000-0000-000049000000}"/>
    <cellStyle name="Input cel 2 2 2 3 11" xfId="29832" xr:uid="{00000000-0005-0000-0000-000049000000}"/>
    <cellStyle name="Input cel 2 2 2 3 2" xfId="1833" xr:uid="{00000000-0005-0000-0000-000049000000}"/>
    <cellStyle name="Input cel 2 2 2 3 2 2" xfId="3072" xr:uid="{00000000-0005-0000-0000-000049000000}"/>
    <cellStyle name="Input cel 2 2 2 3 2 2 2" xfId="7730" xr:uid="{00000000-0005-0000-0000-000049000000}"/>
    <cellStyle name="Input cel 2 2 2 3 2 2 2 2" xfId="28026" xr:uid="{00000000-0005-0000-0000-000049000000}"/>
    <cellStyle name="Input cel 2 2 2 3 2 2 2 3" xfId="23436" xr:uid="{00000000-0005-0000-0000-000049000000}"/>
    <cellStyle name="Input cel 2 2 2 3 2 2 2 4" xfId="38178" xr:uid="{00000000-0005-0000-0000-000049000000}"/>
    <cellStyle name="Input cel 2 2 2 3 2 2 3" xfId="21768" xr:uid="{00000000-0005-0000-0000-000049000000}"/>
    <cellStyle name="Input cel 2 2 2 3 2 2 4" xfId="11068" xr:uid="{00000000-0005-0000-0000-000049000000}"/>
    <cellStyle name="Input cel 2 2 2 3 2 2 5" xfId="33496" xr:uid="{00000000-0005-0000-0000-000049000000}"/>
    <cellStyle name="Input cel 2 2 2 3 2 3" xfId="9142" xr:uid="{00000000-0005-0000-0000-000049000000}"/>
    <cellStyle name="Input cel 2 2 2 3 2 3 2" xfId="24791" xr:uid="{00000000-0005-0000-0000-000049000000}"/>
    <cellStyle name="Input cel 2 2 2 3 2 3 2 2" xfId="29378" xr:uid="{00000000-0005-0000-0000-000049000000}"/>
    <cellStyle name="Input cel 2 2 2 3 2 3 2 3" xfId="39483" xr:uid="{00000000-0005-0000-0000-000049000000}"/>
    <cellStyle name="Input cel 2 2 2 3 2 3 3" xfId="18138" xr:uid="{00000000-0005-0000-0000-000049000000}"/>
    <cellStyle name="Input cel 2 2 2 3 2 3 4" xfId="11725" xr:uid="{00000000-0005-0000-0000-000049000000}"/>
    <cellStyle name="Input cel 2 2 2 3 2 3 5" xfId="34907" xr:uid="{00000000-0005-0000-0000-000049000000}"/>
    <cellStyle name="Input cel 2 2 2 3 2 4" xfId="6499" xr:uid="{00000000-0005-0000-0000-000049000000}"/>
    <cellStyle name="Input cel 2 2 2 3 2 4 2" xfId="26795" xr:uid="{00000000-0005-0000-0000-000049000000}"/>
    <cellStyle name="Input cel 2 2 2 3 2 4 3" xfId="11087" xr:uid="{00000000-0005-0000-0000-000049000000}"/>
    <cellStyle name="Input cel 2 2 2 3 2 4 4" xfId="32265" xr:uid="{00000000-0005-0000-0000-000049000000}"/>
    <cellStyle name="Input cel 2 2 2 3 2 5" xfId="4921" xr:uid="{00000000-0005-0000-0000-000049000000}"/>
    <cellStyle name="Input cel 2 2 2 3 2 5 2" xfId="25229" xr:uid="{00000000-0005-0000-0000-000049000000}"/>
    <cellStyle name="Input cel 2 2 2 3 2 5 3" xfId="20643" xr:uid="{00000000-0005-0000-0000-000049000000}"/>
    <cellStyle name="Input cel 2 2 2 3 2 5 4" xfId="36399" xr:uid="{00000000-0005-0000-0000-000049000000}"/>
    <cellStyle name="Input cel 2 2 2 3 2 6" xfId="15475" xr:uid="{00000000-0005-0000-0000-000049000000}"/>
    <cellStyle name="Input cel 2 2 2 3 2 7" xfId="10676" xr:uid="{00000000-0005-0000-0000-000049000000}"/>
    <cellStyle name="Input cel 2 2 2 3 2 8" xfId="30741" xr:uid="{00000000-0005-0000-0000-000049000000}"/>
    <cellStyle name="Input cel 2 2 2 3 3" xfId="1281" xr:uid="{00000000-0005-0000-0000-000049000000}"/>
    <cellStyle name="Input cel 2 2 2 3 3 2" xfId="2522" xr:uid="{00000000-0005-0000-0000-000049000000}"/>
    <cellStyle name="Input cel 2 2 2 3 3 2 2" xfId="7180" xr:uid="{00000000-0005-0000-0000-000049000000}"/>
    <cellStyle name="Input cel 2 2 2 3 3 2 2 2" xfId="27476" xr:uid="{00000000-0005-0000-0000-000049000000}"/>
    <cellStyle name="Input cel 2 2 2 3 3 2 2 3" xfId="22886" xr:uid="{00000000-0005-0000-0000-000049000000}"/>
    <cellStyle name="Input cel 2 2 2 3 3 2 2 4" xfId="37666" xr:uid="{00000000-0005-0000-0000-000049000000}"/>
    <cellStyle name="Input cel 2 2 2 3 3 2 3" xfId="21248" xr:uid="{00000000-0005-0000-0000-000049000000}"/>
    <cellStyle name="Input cel 2 2 2 3 3 2 4" xfId="14137" xr:uid="{00000000-0005-0000-0000-000049000000}"/>
    <cellStyle name="Input cel 2 2 2 3 3 2 5" xfId="32946" xr:uid="{00000000-0005-0000-0000-000049000000}"/>
    <cellStyle name="Input cel 2 2 2 3 3 3" xfId="8600" xr:uid="{00000000-0005-0000-0000-000049000000}"/>
    <cellStyle name="Input cel 2 2 2 3 3 3 2" xfId="24280" xr:uid="{00000000-0005-0000-0000-000049000000}"/>
    <cellStyle name="Input cel 2 2 2 3 3 3 2 2" xfId="28869" xr:uid="{00000000-0005-0000-0000-000049000000}"/>
    <cellStyle name="Input cel 2 2 2 3 3 3 2 3" xfId="38974" xr:uid="{00000000-0005-0000-0000-000049000000}"/>
    <cellStyle name="Input cel 2 2 2 3 3 3 3" xfId="16783" xr:uid="{00000000-0005-0000-0000-000049000000}"/>
    <cellStyle name="Input cel 2 2 2 3 3 3 4" xfId="13536" xr:uid="{00000000-0005-0000-0000-000049000000}"/>
    <cellStyle name="Input cel 2 2 2 3 3 3 5" xfId="34365" xr:uid="{00000000-0005-0000-0000-000049000000}"/>
    <cellStyle name="Input cel 2 2 2 3 3 4" xfId="6006" xr:uid="{00000000-0005-0000-0000-000049000000}"/>
    <cellStyle name="Input cel 2 2 2 3 3 4 2" xfId="26302" xr:uid="{00000000-0005-0000-0000-000049000000}"/>
    <cellStyle name="Input cel 2 2 2 3 3 4 3" xfId="11365" xr:uid="{00000000-0005-0000-0000-000049000000}"/>
    <cellStyle name="Input cel 2 2 2 3 3 4 4" xfId="31772" xr:uid="{00000000-0005-0000-0000-000049000000}"/>
    <cellStyle name="Input cel 2 2 2 3 3 5" xfId="4377" xr:uid="{00000000-0005-0000-0000-000049000000}"/>
    <cellStyle name="Input cel 2 2 2 3 3 5 2" xfId="18311" xr:uid="{00000000-0005-0000-0000-000049000000}"/>
    <cellStyle name="Input cel 2 2 2 3 3 5 3" xfId="20135" xr:uid="{00000000-0005-0000-0000-000049000000}"/>
    <cellStyle name="Input cel 2 2 2 3 3 5 4" xfId="35893" xr:uid="{00000000-0005-0000-0000-000049000000}"/>
    <cellStyle name="Input cel 2 2 2 3 3 6" xfId="15767" xr:uid="{00000000-0005-0000-0000-000049000000}"/>
    <cellStyle name="Input cel 2 2 2 3 3 7" xfId="11537" xr:uid="{00000000-0005-0000-0000-000049000000}"/>
    <cellStyle name="Input cel 2 2 2 3 3 8" xfId="30199" xr:uid="{00000000-0005-0000-0000-000049000000}"/>
    <cellStyle name="Input cel 2 2 2 3 4" xfId="907" xr:uid="{00000000-0005-0000-0000-000049000000}"/>
    <cellStyle name="Input cel 2 2 2 3 4 2" xfId="5655" xr:uid="{00000000-0005-0000-0000-000049000000}"/>
    <cellStyle name="Input cel 2 2 2 3 4 2 2" xfId="25951" xr:uid="{00000000-0005-0000-0000-000049000000}"/>
    <cellStyle name="Input cel 2 2 2 3 4 2 3" xfId="21365" xr:uid="{00000000-0005-0000-0000-000049000000}"/>
    <cellStyle name="Input cel 2 2 2 3 4 2 4" xfId="36905" xr:uid="{00000000-0005-0000-0000-000049000000}"/>
    <cellStyle name="Input cel 2 2 2 3 4 3" xfId="16391" xr:uid="{00000000-0005-0000-0000-000049000000}"/>
    <cellStyle name="Input cel 2 2 2 3 4 4" xfId="12847" xr:uid="{00000000-0005-0000-0000-000049000000}"/>
    <cellStyle name="Input cel 2 2 2 3 4 5" xfId="31421" xr:uid="{00000000-0005-0000-0000-000049000000}"/>
    <cellStyle name="Input cel 2 2 2 3 5" xfId="2150" xr:uid="{00000000-0005-0000-0000-000049000000}"/>
    <cellStyle name="Input cel 2 2 2 3 5 2" xfId="6808" xr:uid="{00000000-0005-0000-0000-000049000000}"/>
    <cellStyle name="Input cel 2 2 2 3 5 2 2" xfId="27104" xr:uid="{00000000-0005-0000-0000-000049000000}"/>
    <cellStyle name="Input cel 2 2 2 3 5 2 3" xfId="22514" xr:uid="{00000000-0005-0000-0000-000049000000}"/>
    <cellStyle name="Input cel 2 2 2 3 5 2 4" xfId="37299" xr:uid="{00000000-0005-0000-0000-000049000000}"/>
    <cellStyle name="Input cel 2 2 2 3 5 3" xfId="15176" xr:uid="{00000000-0005-0000-0000-000049000000}"/>
    <cellStyle name="Input cel 2 2 2 3 5 4" xfId="10013" xr:uid="{00000000-0005-0000-0000-000049000000}"/>
    <cellStyle name="Input cel 2 2 2 3 5 5" xfId="32574" xr:uid="{00000000-0005-0000-0000-000049000000}"/>
    <cellStyle name="Input cel 2 2 2 3 6" xfId="8233" xr:uid="{00000000-0005-0000-0000-000049000000}"/>
    <cellStyle name="Input cel 2 2 2 3 6 2" xfId="23933" xr:uid="{00000000-0005-0000-0000-000049000000}"/>
    <cellStyle name="Input cel 2 2 2 3 6 2 2" xfId="28522" xr:uid="{00000000-0005-0000-0000-000049000000}"/>
    <cellStyle name="Input cel 2 2 2 3 6 2 3" xfId="38627" xr:uid="{00000000-0005-0000-0000-000049000000}"/>
    <cellStyle name="Input cel 2 2 2 3 6 3" xfId="18978" xr:uid="{00000000-0005-0000-0000-000049000000}"/>
    <cellStyle name="Input cel 2 2 2 3 6 4" xfId="10568" xr:uid="{00000000-0005-0000-0000-000049000000}"/>
    <cellStyle name="Input cel 2 2 2 3 6 5" xfId="33998" xr:uid="{00000000-0005-0000-0000-000049000000}"/>
    <cellStyle name="Input cel 2 2 2 3 7" xfId="5389" xr:uid="{00000000-0005-0000-0000-000049000000}"/>
    <cellStyle name="Input cel 2 2 2 3 7 2" xfId="21100" xr:uid="{00000000-0005-0000-0000-000049000000}"/>
    <cellStyle name="Input cel 2 2 2 3 7 2 2" xfId="25685" xr:uid="{00000000-0005-0000-0000-000049000000}"/>
    <cellStyle name="Input cel 2 2 2 3 7 2 3" xfId="36749" xr:uid="{00000000-0005-0000-0000-000049000000}"/>
    <cellStyle name="Input cel 2 2 2 3 7 3" xfId="16810" xr:uid="{00000000-0005-0000-0000-000049000000}"/>
    <cellStyle name="Input cel 2 2 2 3 7 4" xfId="10392" xr:uid="{00000000-0005-0000-0000-000049000000}"/>
    <cellStyle name="Input cel 2 2 2 3 7 5" xfId="31155" xr:uid="{00000000-0005-0000-0000-000049000000}"/>
    <cellStyle name="Input cel 2 2 2 3 8" xfId="4008" xr:uid="{00000000-0005-0000-0000-000049000000}"/>
    <cellStyle name="Input cel 2 2 2 3 8 2" xfId="19204" xr:uid="{00000000-0005-0000-0000-000049000000}"/>
    <cellStyle name="Input cel 2 2 2 3 8 3" xfId="19793" xr:uid="{00000000-0005-0000-0000-000049000000}"/>
    <cellStyle name="Input cel 2 2 2 3 8 4" xfId="35551" xr:uid="{00000000-0005-0000-0000-000049000000}"/>
    <cellStyle name="Input cel 2 2 2 3 9" xfId="20994" xr:uid="{00000000-0005-0000-0000-000049000000}"/>
    <cellStyle name="Input cel 2 2 2 4" xfId="667" xr:uid="{00000000-0005-0000-0000-000049000000}"/>
    <cellStyle name="Input cel 2 2 2 4 10" xfId="10422" xr:uid="{00000000-0005-0000-0000-000049000000}"/>
    <cellStyle name="Input cel 2 2 2 4 11" xfId="29896" xr:uid="{00000000-0005-0000-0000-000049000000}"/>
    <cellStyle name="Input cel 2 2 2 4 2" xfId="1897" xr:uid="{00000000-0005-0000-0000-000049000000}"/>
    <cellStyle name="Input cel 2 2 2 4 2 2" xfId="3136" xr:uid="{00000000-0005-0000-0000-000049000000}"/>
    <cellStyle name="Input cel 2 2 2 4 2 2 2" xfId="7794" xr:uid="{00000000-0005-0000-0000-000049000000}"/>
    <cellStyle name="Input cel 2 2 2 4 2 2 2 2" xfId="28090" xr:uid="{00000000-0005-0000-0000-000049000000}"/>
    <cellStyle name="Input cel 2 2 2 4 2 2 2 3" xfId="23500" xr:uid="{00000000-0005-0000-0000-000049000000}"/>
    <cellStyle name="Input cel 2 2 2 4 2 2 2 4" xfId="38242" xr:uid="{00000000-0005-0000-0000-000049000000}"/>
    <cellStyle name="Input cel 2 2 2 4 2 2 3" xfId="16938" xr:uid="{00000000-0005-0000-0000-000049000000}"/>
    <cellStyle name="Input cel 2 2 2 4 2 2 4" xfId="11733" xr:uid="{00000000-0005-0000-0000-000049000000}"/>
    <cellStyle name="Input cel 2 2 2 4 2 2 5" xfId="33560" xr:uid="{00000000-0005-0000-0000-000049000000}"/>
    <cellStyle name="Input cel 2 2 2 4 2 3" xfId="9206" xr:uid="{00000000-0005-0000-0000-000049000000}"/>
    <cellStyle name="Input cel 2 2 2 4 2 3 2" xfId="24851" xr:uid="{00000000-0005-0000-0000-000049000000}"/>
    <cellStyle name="Input cel 2 2 2 4 2 3 2 2" xfId="29438" xr:uid="{00000000-0005-0000-0000-000049000000}"/>
    <cellStyle name="Input cel 2 2 2 4 2 3 2 3" xfId="39543" xr:uid="{00000000-0005-0000-0000-000049000000}"/>
    <cellStyle name="Input cel 2 2 2 4 2 3 3" xfId="17141" xr:uid="{00000000-0005-0000-0000-000049000000}"/>
    <cellStyle name="Input cel 2 2 2 4 2 3 4" xfId="12934" xr:uid="{00000000-0005-0000-0000-000049000000}"/>
    <cellStyle name="Input cel 2 2 2 4 2 3 5" xfId="34971" xr:uid="{00000000-0005-0000-0000-000049000000}"/>
    <cellStyle name="Input cel 2 2 2 4 2 4" xfId="6559" xr:uid="{00000000-0005-0000-0000-000049000000}"/>
    <cellStyle name="Input cel 2 2 2 4 2 4 2" xfId="26855" xr:uid="{00000000-0005-0000-0000-000049000000}"/>
    <cellStyle name="Input cel 2 2 2 4 2 4 3" xfId="10950" xr:uid="{00000000-0005-0000-0000-000049000000}"/>
    <cellStyle name="Input cel 2 2 2 4 2 4 4" xfId="32325" xr:uid="{00000000-0005-0000-0000-000049000000}"/>
    <cellStyle name="Input cel 2 2 2 4 2 5" xfId="4985" xr:uid="{00000000-0005-0000-0000-000049000000}"/>
    <cellStyle name="Input cel 2 2 2 4 2 5 2" xfId="25289" xr:uid="{00000000-0005-0000-0000-000049000000}"/>
    <cellStyle name="Input cel 2 2 2 4 2 5 3" xfId="20703" xr:uid="{00000000-0005-0000-0000-000049000000}"/>
    <cellStyle name="Input cel 2 2 2 4 2 5 4" xfId="36459" xr:uid="{00000000-0005-0000-0000-000049000000}"/>
    <cellStyle name="Input cel 2 2 2 4 2 6" xfId="16079" xr:uid="{00000000-0005-0000-0000-000049000000}"/>
    <cellStyle name="Input cel 2 2 2 4 2 7" xfId="13351" xr:uid="{00000000-0005-0000-0000-000049000000}"/>
    <cellStyle name="Input cel 2 2 2 4 2 8" xfId="30805" xr:uid="{00000000-0005-0000-0000-000049000000}"/>
    <cellStyle name="Input cel 2 2 2 4 3" xfId="1579" xr:uid="{00000000-0005-0000-0000-000049000000}"/>
    <cellStyle name="Input cel 2 2 2 4 3 2" xfId="2819" xr:uid="{00000000-0005-0000-0000-000049000000}"/>
    <cellStyle name="Input cel 2 2 2 4 3 2 2" xfId="7477" xr:uid="{00000000-0005-0000-0000-000049000000}"/>
    <cellStyle name="Input cel 2 2 2 4 3 2 2 2" xfId="27773" xr:uid="{00000000-0005-0000-0000-000049000000}"/>
    <cellStyle name="Input cel 2 2 2 4 3 2 2 3" xfId="23183" xr:uid="{00000000-0005-0000-0000-000049000000}"/>
    <cellStyle name="Input cel 2 2 2 4 3 2 2 4" xfId="37949" xr:uid="{00000000-0005-0000-0000-000049000000}"/>
    <cellStyle name="Input cel 2 2 2 4 3 2 3" xfId="18740" xr:uid="{00000000-0005-0000-0000-000049000000}"/>
    <cellStyle name="Input cel 2 2 2 4 3 2 4" xfId="13762" xr:uid="{00000000-0005-0000-0000-000049000000}"/>
    <cellStyle name="Input cel 2 2 2 4 3 2 5" xfId="33243" xr:uid="{00000000-0005-0000-0000-000049000000}"/>
    <cellStyle name="Input cel 2 2 2 4 3 3" xfId="8890" xr:uid="{00000000-0005-0000-0000-000049000000}"/>
    <cellStyle name="Input cel 2 2 2 4 3 3 2" xfId="24554" xr:uid="{00000000-0005-0000-0000-000049000000}"/>
    <cellStyle name="Input cel 2 2 2 4 3 3 2 2" xfId="29142" xr:uid="{00000000-0005-0000-0000-000049000000}"/>
    <cellStyle name="Input cel 2 2 2 4 3 3 2 3" xfId="39247" xr:uid="{00000000-0005-0000-0000-000049000000}"/>
    <cellStyle name="Input cel 2 2 2 4 3 3 3" xfId="16927" xr:uid="{00000000-0005-0000-0000-000049000000}"/>
    <cellStyle name="Input cel 2 2 2 4 3 3 4" xfId="13393" xr:uid="{00000000-0005-0000-0000-000049000000}"/>
    <cellStyle name="Input cel 2 2 2 4 3 3 5" xfId="34655" xr:uid="{00000000-0005-0000-0000-000049000000}"/>
    <cellStyle name="Input cel 2 2 2 4 3 4" xfId="6275" xr:uid="{00000000-0005-0000-0000-000049000000}"/>
    <cellStyle name="Input cel 2 2 2 4 3 4 2" xfId="26571" xr:uid="{00000000-0005-0000-0000-000049000000}"/>
    <cellStyle name="Input cel 2 2 2 4 3 4 3" xfId="10116" xr:uid="{00000000-0005-0000-0000-000049000000}"/>
    <cellStyle name="Input cel 2 2 2 4 3 4 4" xfId="32041" xr:uid="{00000000-0005-0000-0000-000049000000}"/>
    <cellStyle name="Input cel 2 2 2 4 3 5" xfId="4668" xr:uid="{00000000-0005-0000-0000-000049000000}"/>
    <cellStyle name="Input cel 2 2 2 4 3 5 2" xfId="24993" xr:uid="{00000000-0005-0000-0000-000049000000}"/>
    <cellStyle name="Input cel 2 2 2 4 3 5 3" xfId="20405" xr:uid="{00000000-0005-0000-0000-000049000000}"/>
    <cellStyle name="Input cel 2 2 2 4 3 5 4" xfId="36163" xr:uid="{00000000-0005-0000-0000-000049000000}"/>
    <cellStyle name="Input cel 2 2 2 4 3 6" xfId="17136" xr:uid="{00000000-0005-0000-0000-000049000000}"/>
    <cellStyle name="Input cel 2 2 2 4 3 7" xfId="9414" xr:uid="{00000000-0005-0000-0000-000049000000}"/>
    <cellStyle name="Input cel 2 2 2 4 3 8" xfId="30489" xr:uid="{00000000-0005-0000-0000-000049000000}"/>
    <cellStyle name="Input cel 2 2 2 4 4" xfId="971" xr:uid="{00000000-0005-0000-0000-000049000000}"/>
    <cellStyle name="Input cel 2 2 2 4 4 2" xfId="5716" xr:uid="{00000000-0005-0000-0000-000049000000}"/>
    <cellStyle name="Input cel 2 2 2 4 4 2 2" xfId="26012" xr:uid="{00000000-0005-0000-0000-000049000000}"/>
    <cellStyle name="Input cel 2 2 2 4 4 2 3" xfId="21426" xr:uid="{00000000-0005-0000-0000-000049000000}"/>
    <cellStyle name="Input cel 2 2 2 4 4 2 4" xfId="36940" xr:uid="{00000000-0005-0000-0000-000049000000}"/>
    <cellStyle name="Input cel 2 2 2 4 4 3" xfId="17660" xr:uid="{00000000-0005-0000-0000-000049000000}"/>
    <cellStyle name="Input cel 2 2 2 4 4 4" xfId="13908" xr:uid="{00000000-0005-0000-0000-000049000000}"/>
    <cellStyle name="Input cel 2 2 2 4 4 5" xfId="31482" xr:uid="{00000000-0005-0000-0000-000049000000}"/>
    <cellStyle name="Input cel 2 2 2 4 5" xfId="2214" xr:uid="{00000000-0005-0000-0000-000049000000}"/>
    <cellStyle name="Input cel 2 2 2 4 5 2" xfId="6872" xr:uid="{00000000-0005-0000-0000-000049000000}"/>
    <cellStyle name="Input cel 2 2 2 4 5 2 2" xfId="27168" xr:uid="{00000000-0005-0000-0000-000049000000}"/>
    <cellStyle name="Input cel 2 2 2 4 5 2 3" xfId="22578" xr:uid="{00000000-0005-0000-0000-000049000000}"/>
    <cellStyle name="Input cel 2 2 2 4 5 2 4" xfId="37363" xr:uid="{00000000-0005-0000-0000-000049000000}"/>
    <cellStyle name="Input cel 2 2 2 4 5 3" xfId="21599" xr:uid="{00000000-0005-0000-0000-000049000000}"/>
    <cellStyle name="Input cel 2 2 2 4 5 4" xfId="12736" xr:uid="{00000000-0005-0000-0000-000049000000}"/>
    <cellStyle name="Input cel 2 2 2 4 5 5" xfId="32638" xr:uid="{00000000-0005-0000-0000-000049000000}"/>
    <cellStyle name="Input cel 2 2 2 4 6" xfId="8297" xr:uid="{00000000-0005-0000-0000-000049000000}"/>
    <cellStyle name="Input cel 2 2 2 4 6 2" xfId="23994" xr:uid="{00000000-0005-0000-0000-000049000000}"/>
    <cellStyle name="Input cel 2 2 2 4 6 2 2" xfId="28583" xr:uid="{00000000-0005-0000-0000-000049000000}"/>
    <cellStyle name="Input cel 2 2 2 4 6 2 3" xfId="38688" xr:uid="{00000000-0005-0000-0000-000049000000}"/>
    <cellStyle name="Input cel 2 2 2 4 6 3" xfId="16570" xr:uid="{00000000-0005-0000-0000-000049000000}"/>
    <cellStyle name="Input cel 2 2 2 4 6 4" xfId="9741" xr:uid="{00000000-0005-0000-0000-000049000000}"/>
    <cellStyle name="Input cel 2 2 2 4 6 5" xfId="34062" xr:uid="{00000000-0005-0000-0000-000049000000}"/>
    <cellStyle name="Input cel 2 2 2 4 7" xfId="5423" xr:uid="{00000000-0005-0000-0000-000049000000}"/>
    <cellStyle name="Input cel 2 2 2 4 7 2" xfId="21134" xr:uid="{00000000-0005-0000-0000-000049000000}"/>
    <cellStyle name="Input cel 2 2 2 4 7 2 2" xfId="25719" xr:uid="{00000000-0005-0000-0000-000049000000}"/>
    <cellStyle name="Input cel 2 2 2 4 7 2 3" xfId="36783" xr:uid="{00000000-0005-0000-0000-000049000000}"/>
    <cellStyle name="Input cel 2 2 2 4 7 3" xfId="16738" xr:uid="{00000000-0005-0000-0000-000049000000}"/>
    <cellStyle name="Input cel 2 2 2 4 7 4" xfId="10278" xr:uid="{00000000-0005-0000-0000-000049000000}"/>
    <cellStyle name="Input cel 2 2 2 4 7 5" xfId="31189" xr:uid="{00000000-0005-0000-0000-000049000000}"/>
    <cellStyle name="Input cel 2 2 2 4 8" xfId="4072" xr:uid="{00000000-0005-0000-0000-000049000000}"/>
    <cellStyle name="Input cel 2 2 2 4 8 2" xfId="18977" xr:uid="{00000000-0005-0000-0000-000049000000}"/>
    <cellStyle name="Input cel 2 2 2 4 8 3" xfId="19853" xr:uid="{00000000-0005-0000-0000-000049000000}"/>
    <cellStyle name="Input cel 2 2 2 4 8 4" xfId="35611" xr:uid="{00000000-0005-0000-0000-000049000000}"/>
    <cellStyle name="Input cel 2 2 2 4 9" xfId="21322" xr:uid="{00000000-0005-0000-0000-000049000000}"/>
    <cellStyle name="Input cel 2 2 2 5" xfId="729" xr:uid="{00000000-0005-0000-0000-000049000000}"/>
    <cellStyle name="Input cel 2 2 2 5 10" xfId="9671" xr:uid="{00000000-0005-0000-0000-000049000000}"/>
    <cellStyle name="Input cel 2 2 2 5 11" xfId="29958" xr:uid="{00000000-0005-0000-0000-000049000000}"/>
    <cellStyle name="Input cel 2 2 2 5 2" xfId="1959" xr:uid="{00000000-0005-0000-0000-000049000000}"/>
    <cellStyle name="Input cel 2 2 2 5 2 2" xfId="3198" xr:uid="{00000000-0005-0000-0000-000049000000}"/>
    <cellStyle name="Input cel 2 2 2 5 2 2 2" xfId="7856" xr:uid="{00000000-0005-0000-0000-000049000000}"/>
    <cellStyle name="Input cel 2 2 2 5 2 2 2 2" xfId="28152" xr:uid="{00000000-0005-0000-0000-000049000000}"/>
    <cellStyle name="Input cel 2 2 2 5 2 2 2 3" xfId="23562" xr:uid="{00000000-0005-0000-0000-000049000000}"/>
    <cellStyle name="Input cel 2 2 2 5 2 2 2 4" xfId="38304" xr:uid="{00000000-0005-0000-0000-000049000000}"/>
    <cellStyle name="Input cel 2 2 2 5 2 2 3" xfId="14798" xr:uid="{00000000-0005-0000-0000-000049000000}"/>
    <cellStyle name="Input cel 2 2 2 5 2 2 4" xfId="10978" xr:uid="{00000000-0005-0000-0000-000049000000}"/>
    <cellStyle name="Input cel 2 2 2 5 2 2 5" xfId="33622" xr:uid="{00000000-0005-0000-0000-000049000000}"/>
    <cellStyle name="Input cel 2 2 2 5 2 3" xfId="9268" xr:uid="{00000000-0005-0000-0000-000049000000}"/>
    <cellStyle name="Input cel 2 2 2 5 2 3 2" xfId="24910" xr:uid="{00000000-0005-0000-0000-000049000000}"/>
    <cellStyle name="Input cel 2 2 2 5 2 3 2 2" xfId="29497" xr:uid="{00000000-0005-0000-0000-000049000000}"/>
    <cellStyle name="Input cel 2 2 2 5 2 3 2 3" xfId="39602" xr:uid="{00000000-0005-0000-0000-000049000000}"/>
    <cellStyle name="Input cel 2 2 2 5 2 3 3" xfId="16632" xr:uid="{00000000-0005-0000-0000-000049000000}"/>
    <cellStyle name="Input cel 2 2 2 5 2 3 4" xfId="11197" xr:uid="{00000000-0005-0000-0000-000049000000}"/>
    <cellStyle name="Input cel 2 2 2 5 2 3 5" xfId="35033" xr:uid="{00000000-0005-0000-0000-000049000000}"/>
    <cellStyle name="Input cel 2 2 2 5 2 4" xfId="6618" xr:uid="{00000000-0005-0000-0000-000049000000}"/>
    <cellStyle name="Input cel 2 2 2 5 2 4 2" xfId="26914" xr:uid="{00000000-0005-0000-0000-000049000000}"/>
    <cellStyle name="Input cel 2 2 2 5 2 4 3" xfId="14276" xr:uid="{00000000-0005-0000-0000-000049000000}"/>
    <cellStyle name="Input cel 2 2 2 5 2 4 4" xfId="32384" xr:uid="{00000000-0005-0000-0000-000049000000}"/>
    <cellStyle name="Input cel 2 2 2 5 2 5" xfId="5047" xr:uid="{00000000-0005-0000-0000-000049000000}"/>
    <cellStyle name="Input cel 2 2 2 5 2 5 2" xfId="25348" xr:uid="{00000000-0005-0000-0000-000049000000}"/>
    <cellStyle name="Input cel 2 2 2 5 2 5 3" xfId="20762" xr:uid="{00000000-0005-0000-0000-000049000000}"/>
    <cellStyle name="Input cel 2 2 2 5 2 5 4" xfId="36518" xr:uid="{00000000-0005-0000-0000-000049000000}"/>
    <cellStyle name="Input cel 2 2 2 5 2 6" xfId="18501" xr:uid="{00000000-0005-0000-0000-000049000000}"/>
    <cellStyle name="Input cel 2 2 2 5 2 7" xfId="13095" xr:uid="{00000000-0005-0000-0000-000049000000}"/>
    <cellStyle name="Input cel 2 2 2 5 2 8" xfId="30867" xr:uid="{00000000-0005-0000-0000-000049000000}"/>
    <cellStyle name="Input cel 2 2 2 5 3" xfId="1637" xr:uid="{00000000-0005-0000-0000-000049000000}"/>
    <cellStyle name="Input cel 2 2 2 5 3 2" xfId="2876" xr:uid="{00000000-0005-0000-0000-000049000000}"/>
    <cellStyle name="Input cel 2 2 2 5 3 2 2" xfId="7534" xr:uid="{00000000-0005-0000-0000-000049000000}"/>
    <cellStyle name="Input cel 2 2 2 5 3 2 2 2" xfId="27830" xr:uid="{00000000-0005-0000-0000-000049000000}"/>
    <cellStyle name="Input cel 2 2 2 5 3 2 2 3" xfId="23240" xr:uid="{00000000-0005-0000-0000-000049000000}"/>
    <cellStyle name="Input cel 2 2 2 5 3 2 2 4" xfId="38006" xr:uid="{00000000-0005-0000-0000-000049000000}"/>
    <cellStyle name="Input cel 2 2 2 5 3 2 3" xfId="17021" xr:uid="{00000000-0005-0000-0000-000049000000}"/>
    <cellStyle name="Input cel 2 2 2 5 3 2 4" xfId="13853" xr:uid="{00000000-0005-0000-0000-000049000000}"/>
    <cellStyle name="Input cel 2 2 2 5 3 2 5" xfId="33300" xr:uid="{00000000-0005-0000-0000-000049000000}"/>
    <cellStyle name="Input cel 2 2 2 5 3 3" xfId="8946" xr:uid="{00000000-0005-0000-0000-000049000000}"/>
    <cellStyle name="Input cel 2 2 2 5 3 3 2" xfId="24607" xr:uid="{00000000-0005-0000-0000-000049000000}"/>
    <cellStyle name="Input cel 2 2 2 5 3 3 2 2" xfId="29195" xr:uid="{00000000-0005-0000-0000-000049000000}"/>
    <cellStyle name="Input cel 2 2 2 5 3 3 2 3" xfId="39300" xr:uid="{00000000-0005-0000-0000-000049000000}"/>
    <cellStyle name="Input cel 2 2 2 5 3 3 3" xfId="15465" xr:uid="{00000000-0005-0000-0000-000049000000}"/>
    <cellStyle name="Input cel 2 2 2 5 3 3 4" xfId="13535" xr:uid="{00000000-0005-0000-0000-000049000000}"/>
    <cellStyle name="Input cel 2 2 2 5 3 3 5" xfId="34711" xr:uid="{00000000-0005-0000-0000-000049000000}"/>
    <cellStyle name="Input cel 2 2 2 5 3 4" xfId="6329" xr:uid="{00000000-0005-0000-0000-000049000000}"/>
    <cellStyle name="Input cel 2 2 2 5 3 4 2" xfId="26625" xr:uid="{00000000-0005-0000-0000-000049000000}"/>
    <cellStyle name="Input cel 2 2 2 5 3 4 3" xfId="13257" xr:uid="{00000000-0005-0000-0000-000049000000}"/>
    <cellStyle name="Input cel 2 2 2 5 3 4 4" xfId="32095" xr:uid="{00000000-0005-0000-0000-000049000000}"/>
    <cellStyle name="Input cel 2 2 2 5 3 5" xfId="4725" xr:uid="{00000000-0005-0000-0000-000049000000}"/>
    <cellStyle name="Input cel 2 2 2 5 3 5 2" xfId="25046" xr:uid="{00000000-0005-0000-0000-000049000000}"/>
    <cellStyle name="Input cel 2 2 2 5 3 5 3" xfId="20458" xr:uid="{00000000-0005-0000-0000-000049000000}"/>
    <cellStyle name="Input cel 2 2 2 5 3 5 4" xfId="36216" xr:uid="{00000000-0005-0000-0000-000049000000}"/>
    <cellStyle name="Input cel 2 2 2 5 3 6" xfId="17389" xr:uid="{00000000-0005-0000-0000-000049000000}"/>
    <cellStyle name="Input cel 2 2 2 5 3 7" xfId="9962" xr:uid="{00000000-0005-0000-0000-000049000000}"/>
    <cellStyle name="Input cel 2 2 2 5 3 8" xfId="30545" xr:uid="{00000000-0005-0000-0000-000049000000}"/>
    <cellStyle name="Input cel 2 2 2 5 4" xfId="1033" xr:uid="{00000000-0005-0000-0000-000049000000}"/>
    <cellStyle name="Input cel 2 2 2 5 4 2" xfId="5778" xr:uid="{00000000-0005-0000-0000-000049000000}"/>
    <cellStyle name="Input cel 2 2 2 5 4 2 2" xfId="26074" xr:uid="{00000000-0005-0000-0000-000049000000}"/>
    <cellStyle name="Input cel 2 2 2 5 4 2 3" xfId="21488" xr:uid="{00000000-0005-0000-0000-000049000000}"/>
    <cellStyle name="Input cel 2 2 2 5 4 2 4" xfId="37002" xr:uid="{00000000-0005-0000-0000-000049000000}"/>
    <cellStyle name="Input cel 2 2 2 5 4 3" xfId="21319" xr:uid="{00000000-0005-0000-0000-000049000000}"/>
    <cellStyle name="Input cel 2 2 2 5 4 4" xfId="12717" xr:uid="{00000000-0005-0000-0000-000049000000}"/>
    <cellStyle name="Input cel 2 2 2 5 4 5" xfId="31544" xr:uid="{00000000-0005-0000-0000-000049000000}"/>
    <cellStyle name="Input cel 2 2 2 5 5" xfId="2276" xr:uid="{00000000-0005-0000-0000-000049000000}"/>
    <cellStyle name="Input cel 2 2 2 5 5 2" xfId="6934" xr:uid="{00000000-0005-0000-0000-000049000000}"/>
    <cellStyle name="Input cel 2 2 2 5 5 2 2" xfId="27230" xr:uid="{00000000-0005-0000-0000-000049000000}"/>
    <cellStyle name="Input cel 2 2 2 5 5 2 3" xfId="22640" xr:uid="{00000000-0005-0000-0000-000049000000}"/>
    <cellStyle name="Input cel 2 2 2 5 5 2 4" xfId="37425" xr:uid="{00000000-0005-0000-0000-000049000000}"/>
    <cellStyle name="Input cel 2 2 2 5 5 3" xfId="16832" xr:uid="{00000000-0005-0000-0000-000049000000}"/>
    <cellStyle name="Input cel 2 2 2 5 5 4" xfId="13493" xr:uid="{00000000-0005-0000-0000-000049000000}"/>
    <cellStyle name="Input cel 2 2 2 5 5 5" xfId="32700" xr:uid="{00000000-0005-0000-0000-000049000000}"/>
    <cellStyle name="Input cel 2 2 2 5 6" xfId="8359" xr:uid="{00000000-0005-0000-0000-000049000000}"/>
    <cellStyle name="Input cel 2 2 2 5 6 2" xfId="24056" xr:uid="{00000000-0005-0000-0000-000049000000}"/>
    <cellStyle name="Input cel 2 2 2 5 6 2 2" xfId="28645" xr:uid="{00000000-0005-0000-0000-000049000000}"/>
    <cellStyle name="Input cel 2 2 2 5 6 2 3" xfId="38750" xr:uid="{00000000-0005-0000-0000-000049000000}"/>
    <cellStyle name="Input cel 2 2 2 5 6 3" xfId="22163" xr:uid="{00000000-0005-0000-0000-000049000000}"/>
    <cellStyle name="Input cel 2 2 2 5 6 4" xfId="13195" xr:uid="{00000000-0005-0000-0000-000049000000}"/>
    <cellStyle name="Input cel 2 2 2 5 6 5" xfId="34124" xr:uid="{00000000-0005-0000-0000-000049000000}"/>
    <cellStyle name="Input cel 2 2 2 5 7" xfId="5482" xr:uid="{00000000-0005-0000-0000-000049000000}"/>
    <cellStyle name="Input cel 2 2 2 5 7 2" xfId="21193" xr:uid="{00000000-0005-0000-0000-000049000000}"/>
    <cellStyle name="Input cel 2 2 2 5 7 2 2" xfId="25778" xr:uid="{00000000-0005-0000-0000-000049000000}"/>
    <cellStyle name="Input cel 2 2 2 5 7 2 3" xfId="36842" xr:uid="{00000000-0005-0000-0000-000049000000}"/>
    <cellStyle name="Input cel 2 2 2 5 7 3" xfId="19113" xr:uid="{00000000-0005-0000-0000-000049000000}"/>
    <cellStyle name="Input cel 2 2 2 5 7 4" xfId="11866" xr:uid="{00000000-0005-0000-0000-000049000000}"/>
    <cellStyle name="Input cel 2 2 2 5 7 5" xfId="31248" xr:uid="{00000000-0005-0000-0000-000049000000}"/>
    <cellStyle name="Input cel 2 2 2 5 8" xfId="4134" xr:uid="{00000000-0005-0000-0000-000049000000}"/>
    <cellStyle name="Input cel 2 2 2 5 8 2" xfId="15266" xr:uid="{00000000-0005-0000-0000-000049000000}"/>
    <cellStyle name="Input cel 2 2 2 5 8 3" xfId="19912" xr:uid="{00000000-0005-0000-0000-000049000000}"/>
    <cellStyle name="Input cel 2 2 2 5 8 4" xfId="35670" xr:uid="{00000000-0005-0000-0000-000049000000}"/>
    <cellStyle name="Input cel 2 2 2 5 9" xfId="16440" xr:uid="{00000000-0005-0000-0000-000049000000}"/>
    <cellStyle name="Input cel 2 2 2 6" xfId="534" xr:uid="{00000000-0005-0000-0000-000049000000}"/>
    <cellStyle name="Input cel 2 2 2 6 2" xfId="1461" xr:uid="{00000000-0005-0000-0000-000049000000}"/>
    <cellStyle name="Input cel 2 2 2 6 2 2" xfId="6159" xr:uid="{00000000-0005-0000-0000-000049000000}"/>
    <cellStyle name="Input cel 2 2 2 6 2 2 2" xfId="26455" xr:uid="{00000000-0005-0000-0000-000049000000}"/>
    <cellStyle name="Input cel 2 2 2 6 2 2 3" xfId="21867" xr:uid="{00000000-0005-0000-0000-000049000000}"/>
    <cellStyle name="Input cel 2 2 2 6 2 2 4" xfId="37088" xr:uid="{00000000-0005-0000-0000-000049000000}"/>
    <cellStyle name="Input cel 2 2 2 6 2 3" xfId="17453" xr:uid="{00000000-0005-0000-0000-000049000000}"/>
    <cellStyle name="Input cel 2 2 2 6 2 4" xfId="10363" xr:uid="{00000000-0005-0000-0000-000049000000}"/>
    <cellStyle name="Input cel 2 2 2 6 2 5" xfId="31925" xr:uid="{00000000-0005-0000-0000-000049000000}"/>
    <cellStyle name="Input cel 2 2 2 6 3" xfId="2701" xr:uid="{00000000-0005-0000-0000-000049000000}"/>
    <cellStyle name="Input cel 2 2 2 6 3 2" xfId="7359" xr:uid="{00000000-0005-0000-0000-000049000000}"/>
    <cellStyle name="Input cel 2 2 2 6 3 2 2" xfId="27655" xr:uid="{00000000-0005-0000-0000-000049000000}"/>
    <cellStyle name="Input cel 2 2 2 6 3 2 3" xfId="23065" xr:uid="{00000000-0005-0000-0000-000049000000}"/>
    <cellStyle name="Input cel 2 2 2 6 3 2 4" xfId="37831" xr:uid="{00000000-0005-0000-0000-000049000000}"/>
    <cellStyle name="Input cel 2 2 2 6 3 3" xfId="18883" xr:uid="{00000000-0005-0000-0000-000049000000}"/>
    <cellStyle name="Input cel 2 2 2 6 3 4" xfId="13260" xr:uid="{00000000-0005-0000-0000-000049000000}"/>
    <cellStyle name="Input cel 2 2 2 6 3 5" xfId="33125" xr:uid="{00000000-0005-0000-0000-000049000000}"/>
    <cellStyle name="Input cel 2 2 2 6 4" xfId="8773" xr:uid="{00000000-0005-0000-0000-000049000000}"/>
    <cellStyle name="Input cel 2 2 2 6 4 2" xfId="24441" xr:uid="{00000000-0005-0000-0000-000049000000}"/>
    <cellStyle name="Input cel 2 2 2 6 4 2 2" xfId="29029" xr:uid="{00000000-0005-0000-0000-000049000000}"/>
    <cellStyle name="Input cel 2 2 2 6 4 2 3" xfId="39134" xr:uid="{00000000-0005-0000-0000-000049000000}"/>
    <cellStyle name="Input cel 2 2 2 6 4 3" xfId="17602" xr:uid="{00000000-0005-0000-0000-000049000000}"/>
    <cellStyle name="Input cel 2 2 2 6 4 4" xfId="9764" xr:uid="{00000000-0005-0000-0000-000049000000}"/>
    <cellStyle name="Input cel 2 2 2 6 4 5" xfId="34538" xr:uid="{00000000-0005-0000-0000-000049000000}"/>
    <cellStyle name="Input cel 2 2 2 6 5" xfId="5322" xr:uid="{00000000-0005-0000-0000-000049000000}"/>
    <cellStyle name="Input cel 2 2 2 6 5 2" xfId="25618" xr:uid="{00000000-0005-0000-0000-000049000000}"/>
    <cellStyle name="Input cel 2 2 2 6 5 3" xfId="12693" xr:uid="{00000000-0005-0000-0000-000049000000}"/>
    <cellStyle name="Input cel 2 2 2 6 5 4" xfId="31088" xr:uid="{00000000-0005-0000-0000-000049000000}"/>
    <cellStyle name="Input cel 2 2 2 6 6" xfId="4551" xr:uid="{00000000-0005-0000-0000-000049000000}"/>
    <cellStyle name="Input cel 2 2 2 6 6 2" xfId="21029" xr:uid="{00000000-0005-0000-0000-000049000000}"/>
    <cellStyle name="Input cel 2 2 2 6 6 3" xfId="20294" xr:uid="{00000000-0005-0000-0000-000049000000}"/>
    <cellStyle name="Input cel 2 2 2 6 6 4" xfId="36052" xr:uid="{00000000-0005-0000-0000-000049000000}"/>
    <cellStyle name="Input cel 2 2 2 6 7" xfId="22084" xr:uid="{00000000-0005-0000-0000-000049000000}"/>
    <cellStyle name="Input cel 2 2 2 6 8" xfId="12044" xr:uid="{00000000-0005-0000-0000-000049000000}"/>
    <cellStyle name="Input cel 2 2 2 6 9" xfId="30372" xr:uid="{00000000-0005-0000-0000-000049000000}"/>
    <cellStyle name="Input cel 2 2 2 7" xfId="1111" xr:uid="{00000000-0005-0000-0000-000049000000}"/>
    <cellStyle name="Input cel 2 2 2 7 2" xfId="2354" xr:uid="{00000000-0005-0000-0000-000049000000}"/>
    <cellStyle name="Input cel 2 2 2 7 2 2" xfId="7012" xr:uid="{00000000-0005-0000-0000-000049000000}"/>
    <cellStyle name="Input cel 2 2 2 7 2 2 2" xfId="27308" xr:uid="{00000000-0005-0000-0000-000049000000}"/>
    <cellStyle name="Input cel 2 2 2 7 2 2 3" xfId="22718" xr:uid="{00000000-0005-0000-0000-000049000000}"/>
    <cellStyle name="Input cel 2 2 2 7 2 2 4" xfId="37503" xr:uid="{00000000-0005-0000-0000-000049000000}"/>
    <cellStyle name="Input cel 2 2 2 7 2 3" xfId="18749" xr:uid="{00000000-0005-0000-0000-000049000000}"/>
    <cellStyle name="Input cel 2 2 2 7 2 4" xfId="12096" xr:uid="{00000000-0005-0000-0000-000049000000}"/>
    <cellStyle name="Input cel 2 2 2 7 2 5" xfId="32778" xr:uid="{00000000-0005-0000-0000-000049000000}"/>
    <cellStyle name="Input cel 2 2 2 7 3" xfId="8437" xr:uid="{00000000-0005-0000-0000-000049000000}"/>
    <cellStyle name="Input cel 2 2 2 7 3 2" xfId="24132" xr:uid="{00000000-0005-0000-0000-000049000000}"/>
    <cellStyle name="Input cel 2 2 2 7 3 2 2" xfId="28721" xr:uid="{00000000-0005-0000-0000-000049000000}"/>
    <cellStyle name="Input cel 2 2 2 7 3 2 3" xfId="38826" xr:uid="{00000000-0005-0000-0000-000049000000}"/>
    <cellStyle name="Input cel 2 2 2 7 3 3" xfId="15177" xr:uid="{00000000-0005-0000-0000-000049000000}"/>
    <cellStyle name="Input cel 2 2 2 7 3 4" xfId="11997" xr:uid="{00000000-0005-0000-0000-000049000000}"/>
    <cellStyle name="Input cel 2 2 2 7 3 5" xfId="34202" xr:uid="{00000000-0005-0000-0000-000049000000}"/>
    <cellStyle name="Input cel 2 2 2 7 4" xfId="5854" xr:uid="{00000000-0005-0000-0000-000049000000}"/>
    <cellStyle name="Input cel 2 2 2 7 4 2" xfId="26150" xr:uid="{00000000-0005-0000-0000-000049000000}"/>
    <cellStyle name="Input cel 2 2 2 7 4 3" xfId="13593" xr:uid="{00000000-0005-0000-0000-000049000000}"/>
    <cellStyle name="Input cel 2 2 2 7 4 4" xfId="31620" xr:uid="{00000000-0005-0000-0000-000049000000}"/>
    <cellStyle name="Input cel 2 2 2 7 5" xfId="4212" xr:uid="{00000000-0005-0000-0000-000049000000}"/>
    <cellStyle name="Input cel 2 2 2 7 5 2" xfId="19149" xr:uid="{00000000-0005-0000-0000-000049000000}"/>
    <cellStyle name="Input cel 2 2 2 7 5 3" xfId="19987" xr:uid="{00000000-0005-0000-0000-000049000000}"/>
    <cellStyle name="Input cel 2 2 2 7 5 4" xfId="35745" xr:uid="{00000000-0005-0000-0000-000049000000}"/>
    <cellStyle name="Input cel 2 2 2 7 6" xfId="14823" xr:uid="{00000000-0005-0000-0000-000049000000}"/>
    <cellStyle name="Input cel 2 2 2 7 7" xfId="12284" xr:uid="{00000000-0005-0000-0000-000049000000}"/>
    <cellStyle name="Input cel 2 2 2 7 8" xfId="30036" xr:uid="{00000000-0005-0000-0000-000049000000}"/>
    <cellStyle name="Input cel 2 2 2 8" xfId="835" xr:uid="{00000000-0005-0000-0000-000049000000}"/>
    <cellStyle name="Input cel 2 2 2 8 2" xfId="3257" xr:uid="{00000000-0005-0000-0000-000049000000}"/>
    <cellStyle name="Input cel 2 2 2 8 2 2" xfId="7920" xr:uid="{00000000-0005-0000-0000-000049000000}"/>
    <cellStyle name="Input cel 2 2 2 8 2 2 2" xfId="28215" xr:uid="{00000000-0005-0000-0000-000049000000}"/>
    <cellStyle name="Input cel 2 2 2 8 2 2 3" xfId="23625" xr:uid="{00000000-0005-0000-0000-000049000000}"/>
    <cellStyle name="Input cel 2 2 2 8 2 2 4" xfId="38367" xr:uid="{00000000-0005-0000-0000-000049000000}"/>
    <cellStyle name="Input cel 2 2 2 8 2 3" xfId="15358" xr:uid="{00000000-0005-0000-0000-000049000000}"/>
    <cellStyle name="Input cel 2 2 2 8 2 4" xfId="11201" xr:uid="{00000000-0005-0000-0000-000049000000}"/>
    <cellStyle name="Input cel 2 2 2 8 2 5" xfId="33686" xr:uid="{00000000-0005-0000-0000-000049000000}"/>
    <cellStyle name="Input cel 2 2 2 8 3" xfId="5584" xr:uid="{00000000-0005-0000-0000-000049000000}"/>
    <cellStyle name="Input cel 2 2 2 8 3 2" xfId="25880" xr:uid="{00000000-0005-0000-0000-000049000000}"/>
    <cellStyle name="Input cel 2 2 2 8 3 3" xfId="11488" xr:uid="{00000000-0005-0000-0000-000049000000}"/>
    <cellStyle name="Input cel 2 2 2 8 3 4" xfId="31350" xr:uid="{00000000-0005-0000-0000-000049000000}"/>
    <cellStyle name="Input cel 2 2 2 8 4" xfId="3674" xr:uid="{00000000-0005-0000-0000-000049000000}"/>
    <cellStyle name="Input cel 2 2 2 8 4 2" xfId="18940" xr:uid="{00000000-0005-0000-0000-000049000000}"/>
    <cellStyle name="Input cel 2 2 2 8 4 3" xfId="19471" xr:uid="{00000000-0005-0000-0000-000049000000}"/>
    <cellStyle name="Input cel 2 2 2 8 4 4" xfId="35231" xr:uid="{00000000-0005-0000-0000-000049000000}"/>
    <cellStyle name="Input cel 2 2 2 8 5" xfId="17513" xr:uid="{00000000-0005-0000-0000-000049000000}"/>
    <cellStyle name="Input cel 2 2 2 8 6" xfId="3478" xr:uid="{00000000-0005-0000-0000-000049000000}"/>
    <cellStyle name="Input cel 2 2 2 8 7" xfId="10009" xr:uid="{00000000-0005-0000-0000-000049000000}"/>
    <cellStyle name="Input cel 2 2 2 9" xfId="2079" xr:uid="{00000000-0005-0000-0000-000049000000}"/>
    <cellStyle name="Input cel 2 2 2 9 2" xfId="6737" xr:uid="{00000000-0005-0000-0000-000049000000}"/>
    <cellStyle name="Input cel 2 2 2 9 2 2" xfId="27033" xr:uid="{00000000-0005-0000-0000-000049000000}"/>
    <cellStyle name="Input cel 2 2 2 9 2 3" xfId="22443" xr:uid="{00000000-0005-0000-0000-000049000000}"/>
    <cellStyle name="Input cel 2 2 2 9 2 4" xfId="37228" xr:uid="{00000000-0005-0000-0000-000049000000}"/>
    <cellStyle name="Input cel 2 2 2 9 3" xfId="17883" xr:uid="{00000000-0005-0000-0000-000049000000}"/>
    <cellStyle name="Input cel 2 2 2 9 4" xfId="14161" xr:uid="{00000000-0005-0000-0000-000049000000}"/>
    <cellStyle name="Input cel 2 2 2 9 5" xfId="32503" xr:uid="{00000000-0005-0000-0000-000049000000}"/>
    <cellStyle name="Input cel 2 2 3" xfId="383" xr:uid="{00000000-0005-0000-0000-000049000000}"/>
    <cellStyle name="Input cel 2 2 3 10" xfId="2066" xr:uid="{00000000-0005-0000-0000-000049000000}"/>
    <cellStyle name="Input cel 2 2 3 10 2" xfId="6724" xr:uid="{00000000-0005-0000-0000-000049000000}"/>
    <cellStyle name="Input cel 2 2 3 10 2 2" xfId="27020" xr:uid="{00000000-0005-0000-0000-000049000000}"/>
    <cellStyle name="Input cel 2 2 3 10 2 3" xfId="22430" xr:uid="{00000000-0005-0000-0000-000049000000}"/>
    <cellStyle name="Input cel 2 2 3 10 2 4" xfId="37215" xr:uid="{00000000-0005-0000-0000-000049000000}"/>
    <cellStyle name="Input cel 2 2 3 10 3" xfId="16554" xr:uid="{00000000-0005-0000-0000-000049000000}"/>
    <cellStyle name="Input cel 2 2 3 10 4" xfId="10290" xr:uid="{00000000-0005-0000-0000-000049000000}"/>
    <cellStyle name="Input cel 2 2 3 10 5" xfId="32490" xr:uid="{00000000-0005-0000-0000-000049000000}"/>
    <cellStyle name="Input cel 2 2 3 11" xfId="5219" xr:uid="{00000000-0005-0000-0000-000049000000}"/>
    <cellStyle name="Input cel 2 2 3 11 2" xfId="20932" xr:uid="{00000000-0005-0000-0000-000049000000}"/>
    <cellStyle name="Input cel 2 2 3 11 2 2" xfId="25517" xr:uid="{00000000-0005-0000-0000-000049000000}"/>
    <cellStyle name="Input cel 2 2 3 11 2 3" xfId="36659" xr:uid="{00000000-0005-0000-0000-000049000000}"/>
    <cellStyle name="Input cel 2 2 3 11 3" xfId="17666" xr:uid="{00000000-0005-0000-0000-000049000000}"/>
    <cellStyle name="Input cel 2 2 3 11 4" xfId="9416" xr:uid="{00000000-0005-0000-0000-000049000000}"/>
    <cellStyle name="Input cel 2 2 3 11 5" xfId="30986" xr:uid="{00000000-0005-0000-0000-000049000000}"/>
    <cellStyle name="Input cel 2 2 3 12" xfId="8042" xr:uid="{00000000-0005-0000-0000-000049000000}"/>
    <cellStyle name="Input cel 2 2 3 12 2" xfId="28333" xr:uid="{00000000-0005-0000-0000-000049000000}"/>
    <cellStyle name="Input cel 2 2 3 12 3" xfId="12792" xr:uid="{00000000-0005-0000-0000-000049000000}"/>
    <cellStyle name="Input cel 2 2 3 12 4" xfId="33807" xr:uid="{00000000-0005-0000-0000-000049000000}"/>
    <cellStyle name="Input cel 2 2 3 13" xfId="3815" xr:uid="{00000000-0005-0000-0000-000049000000}"/>
    <cellStyle name="Input cel 2 2 3 13 2" xfId="21018" xr:uid="{00000000-0005-0000-0000-000049000000}"/>
    <cellStyle name="Input cel 2 2 3 13 3" xfId="19605" xr:uid="{00000000-0005-0000-0000-000049000000}"/>
    <cellStyle name="Input cel 2 2 3 13 4" xfId="35363" xr:uid="{00000000-0005-0000-0000-000049000000}"/>
    <cellStyle name="Input cel 2 2 3 14" xfId="21268" xr:uid="{00000000-0005-0000-0000-000049000000}"/>
    <cellStyle name="Input cel 2 2 3 15" xfId="13614" xr:uid="{00000000-0005-0000-0000-000049000000}"/>
    <cellStyle name="Input cel 2 2 3 16" xfId="29640" xr:uid="{00000000-0005-0000-0000-000049000000}"/>
    <cellStyle name="Input cel 2 2 3 2" xfId="442" xr:uid="{00000000-0005-0000-0000-000049000000}"/>
    <cellStyle name="Input cel 2 2 3 2 10" xfId="12914" xr:uid="{00000000-0005-0000-0000-000049000000}"/>
    <cellStyle name="Input cel 2 2 3 2 11" xfId="29733" xr:uid="{00000000-0005-0000-0000-000049000000}"/>
    <cellStyle name="Input cel 2 2 3 2 2" xfId="591" xr:uid="{00000000-0005-0000-0000-000049000000}"/>
    <cellStyle name="Input cel 2 2 3 2 2 2" xfId="1516" xr:uid="{00000000-0005-0000-0000-000049000000}"/>
    <cellStyle name="Input cel 2 2 3 2 2 2 2" xfId="6214" xr:uid="{00000000-0005-0000-0000-000049000000}"/>
    <cellStyle name="Input cel 2 2 3 2 2 2 2 2" xfId="26510" xr:uid="{00000000-0005-0000-0000-000049000000}"/>
    <cellStyle name="Input cel 2 2 3 2 2 2 2 3" xfId="21922" xr:uid="{00000000-0005-0000-0000-000049000000}"/>
    <cellStyle name="Input cel 2 2 3 2 2 2 2 4" xfId="37141" xr:uid="{00000000-0005-0000-0000-000049000000}"/>
    <cellStyle name="Input cel 2 2 3 2 2 2 3" xfId="15445" xr:uid="{00000000-0005-0000-0000-000049000000}"/>
    <cellStyle name="Input cel 2 2 3 2 2 2 4" xfId="12922" xr:uid="{00000000-0005-0000-0000-000049000000}"/>
    <cellStyle name="Input cel 2 2 3 2 2 2 5" xfId="31980" xr:uid="{00000000-0005-0000-0000-000049000000}"/>
    <cellStyle name="Input cel 2 2 3 2 2 3" xfId="2756" xr:uid="{00000000-0005-0000-0000-000049000000}"/>
    <cellStyle name="Input cel 2 2 3 2 2 3 2" xfId="7414" xr:uid="{00000000-0005-0000-0000-000049000000}"/>
    <cellStyle name="Input cel 2 2 3 2 2 3 2 2" xfId="27710" xr:uid="{00000000-0005-0000-0000-000049000000}"/>
    <cellStyle name="Input cel 2 2 3 2 2 3 2 3" xfId="23120" xr:uid="{00000000-0005-0000-0000-000049000000}"/>
    <cellStyle name="Input cel 2 2 3 2 2 3 2 4" xfId="37886" xr:uid="{00000000-0005-0000-0000-000049000000}"/>
    <cellStyle name="Input cel 2 2 3 2 2 3 3" xfId="16285" xr:uid="{00000000-0005-0000-0000-000049000000}"/>
    <cellStyle name="Input cel 2 2 3 2 2 3 4" xfId="13410" xr:uid="{00000000-0005-0000-0000-000049000000}"/>
    <cellStyle name="Input cel 2 2 3 2 2 3 5" xfId="33180" xr:uid="{00000000-0005-0000-0000-000049000000}"/>
    <cellStyle name="Input cel 2 2 3 2 2 4" xfId="8828" xr:uid="{00000000-0005-0000-0000-000049000000}"/>
    <cellStyle name="Input cel 2 2 3 2 2 4 2" xfId="24495" xr:uid="{00000000-0005-0000-0000-000049000000}"/>
    <cellStyle name="Input cel 2 2 3 2 2 4 2 2" xfId="29083" xr:uid="{00000000-0005-0000-0000-000049000000}"/>
    <cellStyle name="Input cel 2 2 3 2 2 4 2 3" xfId="39188" xr:uid="{00000000-0005-0000-0000-000049000000}"/>
    <cellStyle name="Input cel 2 2 3 2 2 4 3" xfId="17501" xr:uid="{00000000-0005-0000-0000-000049000000}"/>
    <cellStyle name="Input cel 2 2 3 2 2 4 4" xfId="12425" xr:uid="{00000000-0005-0000-0000-000049000000}"/>
    <cellStyle name="Input cel 2 2 3 2 2 4 5" xfId="34593" xr:uid="{00000000-0005-0000-0000-000049000000}"/>
    <cellStyle name="Input cel 2 2 3 2 2 5" xfId="5377" xr:uid="{00000000-0005-0000-0000-000049000000}"/>
    <cellStyle name="Input cel 2 2 3 2 2 5 2" xfId="25673" xr:uid="{00000000-0005-0000-0000-000049000000}"/>
    <cellStyle name="Input cel 2 2 3 2 2 5 3" xfId="10916" xr:uid="{00000000-0005-0000-0000-000049000000}"/>
    <cellStyle name="Input cel 2 2 3 2 2 5 4" xfId="31143" xr:uid="{00000000-0005-0000-0000-000049000000}"/>
    <cellStyle name="Input cel 2 2 3 2 2 6" xfId="4606" xr:uid="{00000000-0005-0000-0000-000049000000}"/>
    <cellStyle name="Input cel 2 2 3 2 2 6 2" xfId="18642" xr:uid="{00000000-0005-0000-0000-000049000000}"/>
    <cellStyle name="Input cel 2 2 3 2 2 6 3" xfId="20348" xr:uid="{00000000-0005-0000-0000-000049000000}"/>
    <cellStyle name="Input cel 2 2 3 2 2 6 4" xfId="36106" xr:uid="{00000000-0005-0000-0000-000049000000}"/>
    <cellStyle name="Input cel 2 2 3 2 2 7" xfId="15687" xr:uid="{00000000-0005-0000-0000-000049000000}"/>
    <cellStyle name="Input cel 2 2 3 2 2 8" xfId="10677" xr:uid="{00000000-0005-0000-0000-000049000000}"/>
    <cellStyle name="Input cel 2 2 3 2 2 9" xfId="30427" xr:uid="{00000000-0005-0000-0000-000049000000}"/>
    <cellStyle name="Input cel 2 2 3 2 3" xfId="1720" xr:uid="{00000000-0005-0000-0000-000049000000}"/>
    <cellStyle name="Input cel 2 2 3 2 3 2" xfId="2959" xr:uid="{00000000-0005-0000-0000-000049000000}"/>
    <cellStyle name="Input cel 2 2 3 2 3 2 2" xfId="7617" xr:uid="{00000000-0005-0000-0000-000049000000}"/>
    <cellStyle name="Input cel 2 2 3 2 3 2 2 2" xfId="27913" xr:uid="{00000000-0005-0000-0000-000049000000}"/>
    <cellStyle name="Input cel 2 2 3 2 3 2 2 3" xfId="23323" xr:uid="{00000000-0005-0000-0000-000049000000}"/>
    <cellStyle name="Input cel 2 2 3 2 3 2 2 4" xfId="38089" xr:uid="{00000000-0005-0000-0000-000049000000}"/>
    <cellStyle name="Input cel 2 2 3 2 3 2 3" xfId="23734" xr:uid="{00000000-0005-0000-0000-000049000000}"/>
    <cellStyle name="Input cel 2 2 3 2 3 2 4" xfId="12663" xr:uid="{00000000-0005-0000-0000-000049000000}"/>
    <cellStyle name="Input cel 2 2 3 2 3 2 5" xfId="33383" xr:uid="{00000000-0005-0000-0000-000049000000}"/>
    <cellStyle name="Input cel 2 2 3 2 3 3" xfId="9029" xr:uid="{00000000-0005-0000-0000-000049000000}"/>
    <cellStyle name="Input cel 2 2 3 2 3 3 2" xfId="24686" xr:uid="{00000000-0005-0000-0000-000049000000}"/>
    <cellStyle name="Input cel 2 2 3 2 3 3 2 2" xfId="29274" xr:uid="{00000000-0005-0000-0000-000049000000}"/>
    <cellStyle name="Input cel 2 2 3 2 3 3 2 3" xfId="39379" xr:uid="{00000000-0005-0000-0000-000049000000}"/>
    <cellStyle name="Input cel 2 2 3 2 3 3 3" xfId="16321" xr:uid="{00000000-0005-0000-0000-000049000000}"/>
    <cellStyle name="Input cel 2 2 3 2 3 3 4" xfId="13504" xr:uid="{00000000-0005-0000-0000-000049000000}"/>
    <cellStyle name="Input cel 2 2 3 2 3 3 5" xfId="34794" xr:uid="{00000000-0005-0000-0000-000049000000}"/>
    <cellStyle name="Input cel 2 2 3 2 3 4" xfId="6408" xr:uid="{00000000-0005-0000-0000-000049000000}"/>
    <cellStyle name="Input cel 2 2 3 2 3 4 2" xfId="26704" xr:uid="{00000000-0005-0000-0000-000049000000}"/>
    <cellStyle name="Input cel 2 2 3 2 3 4 3" xfId="13945" xr:uid="{00000000-0005-0000-0000-000049000000}"/>
    <cellStyle name="Input cel 2 2 3 2 3 4 4" xfId="32174" xr:uid="{00000000-0005-0000-0000-000049000000}"/>
    <cellStyle name="Input cel 2 2 3 2 3 5" xfId="4808" xr:uid="{00000000-0005-0000-0000-000049000000}"/>
    <cellStyle name="Input cel 2 2 3 2 3 5 2" xfId="25125" xr:uid="{00000000-0005-0000-0000-000049000000}"/>
    <cellStyle name="Input cel 2 2 3 2 3 5 3" xfId="20538" xr:uid="{00000000-0005-0000-0000-000049000000}"/>
    <cellStyle name="Input cel 2 2 3 2 3 5 4" xfId="36295" xr:uid="{00000000-0005-0000-0000-000049000000}"/>
    <cellStyle name="Input cel 2 2 3 2 3 6" xfId="16848" xr:uid="{00000000-0005-0000-0000-000049000000}"/>
    <cellStyle name="Input cel 2 2 3 2 3 7" xfId="3447" xr:uid="{00000000-0005-0000-0000-000049000000}"/>
    <cellStyle name="Input cel 2 2 3 2 3 8" xfId="30628" xr:uid="{00000000-0005-0000-0000-000049000000}"/>
    <cellStyle name="Input cel 2 2 3 2 4" xfId="1269" xr:uid="{00000000-0005-0000-0000-000049000000}"/>
    <cellStyle name="Input cel 2 2 3 2 4 2" xfId="2510" xr:uid="{00000000-0005-0000-0000-000049000000}"/>
    <cellStyle name="Input cel 2 2 3 2 4 2 2" xfId="7168" xr:uid="{00000000-0005-0000-0000-000049000000}"/>
    <cellStyle name="Input cel 2 2 3 2 4 2 2 2" xfId="27464" xr:uid="{00000000-0005-0000-0000-000049000000}"/>
    <cellStyle name="Input cel 2 2 3 2 4 2 2 3" xfId="22874" xr:uid="{00000000-0005-0000-0000-000049000000}"/>
    <cellStyle name="Input cel 2 2 3 2 4 2 2 4" xfId="37654" xr:uid="{00000000-0005-0000-0000-000049000000}"/>
    <cellStyle name="Input cel 2 2 3 2 4 2 3" xfId="15164" xr:uid="{00000000-0005-0000-0000-000049000000}"/>
    <cellStyle name="Input cel 2 2 3 2 4 2 4" xfId="11798" xr:uid="{00000000-0005-0000-0000-000049000000}"/>
    <cellStyle name="Input cel 2 2 3 2 4 2 5" xfId="32934" xr:uid="{00000000-0005-0000-0000-000049000000}"/>
    <cellStyle name="Input cel 2 2 3 2 4 3" xfId="8588" xr:uid="{00000000-0005-0000-0000-000049000000}"/>
    <cellStyle name="Input cel 2 2 3 2 4 3 2" xfId="24268" xr:uid="{00000000-0005-0000-0000-000049000000}"/>
    <cellStyle name="Input cel 2 2 3 2 4 3 2 2" xfId="28857" xr:uid="{00000000-0005-0000-0000-000049000000}"/>
    <cellStyle name="Input cel 2 2 3 2 4 3 2 3" xfId="38962" xr:uid="{00000000-0005-0000-0000-000049000000}"/>
    <cellStyle name="Input cel 2 2 3 2 4 3 3" xfId="16272" xr:uid="{00000000-0005-0000-0000-000049000000}"/>
    <cellStyle name="Input cel 2 2 3 2 4 3 4" xfId="12711" xr:uid="{00000000-0005-0000-0000-000049000000}"/>
    <cellStyle name="Input cel 2 2 3 2 4 3 5" xfId="34353" xr:uid="{00000000-0005-0000-0000-000049000000}"/>
    <cellStyle name="Input cel 2 2 3 2 4 4" xfId="5994" xr:uid="{00000000-0005-0000-0000-000049000000}"/>
    <cellStyle name="Input cel 2 2 3 2 4 4 2" xfId="26290" xr:uid="{00000000-0005-0000-0000-000049000000}"/>
    <cellStyle name="Input cel 2 2 3 2 4 4 3" xfId="10866" xr:uid="{00000000-0005-0000-0000-000049000000}"/>
    <cellStyle name="Input cel 2 2 3 2 4 4 4" xfId="31760" xr:uid="{00000000-0005-0000-0000-000049000000}"/>
    <cellStyle name="Input cel 2 2 3 2 4 5" xfId="4365" xr:uid="{00000000-0005-0000-0000-000049000000}"/>
    <cellStyle name="Input cel 2 2 3 2 4 5 2" xfId="14973" xr:uid="{00000000-0005-0000-0000-000049000000}"/>
    <cellStyle name="Input cel 2 2 3 2 4 5 3" xfId="20123" xr:uid="{00000000-0005-0000-0000-000049000000}"/>
    <cellStyle name="Input cel 2 2 3 2 4 5 4" xfId="35881" xr:uid="{00000000-0005-0000-0000-000049000000}"/>
    <cellStyle name="Input cel 2 2 3 2 4 6" xfId="18301" xr:uid="{00000000-0005-0000-0000-000049000000}"/>
    <cellStyle name="Input cel 2 2 3 2 4 7" xfId="12724" xr:uid="{00000000-0005-0000-0000-000049000000}"/>
    <cellStyle name="Input cel 2 2 3 2 4 8" xfId="30187" xr:uid="{00000000-0005-0000-0000-000049000000}"/>
    <cellStyle name="Input cel 2 2 3 2 5" xfId="895" xr:uid="{00000000-0005-0000-0000-000049000000}"/>
    <cellStyle name="Input cel 2 2 3 2 5 2" xfId="3368" xr:uid="{00000000-0005-0000-0000-000049000000}"/>
    <cellStyle name="Input cel 2 2 3 2 5 2 2" xfId="8221" xr:uid="{00000000-0005-0000-0000-000049000000}"/>
    <cellStyle name="Input cel 2 2 3 2 5 2 2 2" xfId="28510" xr:uid="{00000000-0005-0000-0000-000049000000}"/>
    <cellStyle name="Input cel 2 2 3 2 5 2 2 3" xfId="23921" xr:uid="{00000000-0005-0000-0000-000049000000}"/>
    <cellStyle name="Input cel 2 2 3 2 5 2 2 4" xfId="38615" xr:uid="{00000000-0005-0000-0000-000049000000}"/>
    <cellStyle name="Input cel 2 2 3 2 5 2 3" xfId="15283" xr:uid="{00000000-0005-0000-0000-000049000000}"/>
    <cellStyle name="Input cel 2 2 3 2 5 2 4" xfId="12768" xr:uid="{00000000-0005-0000-0000-000049000000}"/>
    <cellStyle name="Input cel 2 2 3 2 5 2 5" xfId="33986" xr:uid="{00000000-0005-0000-0000-000049000000}"/>
    <cellStyle name="Input cel 2 2 3 2 5 3" xfId="5643" xr:uid="{00000000-0005-0000-0000-000049000000}"/>
    <cellStyle name="Input cel 2 2 3 2 5 3 2" xfId="25939" xr:uid="{00000000-0005-0000-0000-000049000000}"/>
    <cellStyle name="Input cel 2 2 3 2 5 3 3" xfId="10253" xr:uid="{00000000-0005-0000-0000-000049000000}"/>
    <cellStyle name="Input cel 2 2 3 2 5 3 4" xfId="31409" xr:uid="{00000000-0005-0000-0000-000049000000}"/>
    <cellStyle name="Input cel 2 2 3 2 5 4" xfId="3996" xr:uid="{00000000-0005-0000-0000-000049000000}"/>
    <cellStyle name="Input cel 2 2 3 2 5 4 2" xfId="15075" xr:uid="{00000000-0005-0000-0000-000049000000}"/>
    <cellStyle name="Input cel 2 2 3 2 5 4 3" xfId="19781" xr:uid="{00000000-0005-0000-0000-000049000000}"/>
    <cellStyle name="Input cel 2 2 3 2 5 4 4" xfId="35539" xr:uid="{00000000-0005-0000-0000-000049000000}"/>
    <cellStyle name="Input cel 2 2 3 2 5 5" xfId="15829" xr:uid="{00000000-0005-0000-0000-000049000000}"/>
    <cellStyle name="Input cel 2 2 3 2 5 6" xfId="9439" xr:uid="{00000000-0005-0000-0000-000049000000}"/>
    <cellStyle name="Input cel 2 2 3 2 5 7" xfId="29820" xr:uid="{00000000-0005-0000-0000-000049000000}"/>
    <cellStyle name="Input cel 2 2 3 2 6" xfId="2138" xr:uid="{00000000-0005-0000-0000-000049000000}"/>
    <cellStyle name="Input cel 2 2 3 2 6 2" xfId="6796" xr:uid="{00000000-0005-0000-0000-000049000000}"/>
    <cellStyle name="Input cel 2 2 3 2 6 2 2" xfId="27092" xr:uid="{00000000-0005-0000-0000-000049000000}"/>
    <cellStyle name="Input cel 2 2 3 2 6 2 3" xfId="22502" xr:uid="{00000000-0005-0000-0000-000049000000}"/>
    <cellStyle name="Input cel 2 2 3 2 6 2 4" xfId="37287" xr:uid="{00000000-0005-0000-0000-000049000000}"/>
    <cellStyle name="Input cel 2 2 3 2 6 3" xfId="21725" xr:uid="{00000000-0005-0000-0000-000049000000}"/>
    <cellStyle name="Input cel 2 2 3 2 6 4" xfId="14327" xr:uid="{00000000-0005-0000-0000-000049000000}"/>
    <cellStyle name="Input cel 2 2 3 2 6 5" xfId="32562" xr:uid="{00000000-0005-0000-0000-000049000000}"/>
    <cellStyle name="Input cel 2 2 3 2 7" xfId="8134" xr:uid="{00000000-0005-0000-0000-000049000000}"/>
    <cellStyle name="Input cel 2 2 3 2 7 2" xfId="23835" xr:uid="{00000000-0005-0000-0000-000049000000}"/>
    <cellStyle name="Input cel 2 2 3 2 7 2 2" xfId="28424" xr:uid="{00000000-0005-0000-0000-000049000000}"/>
    <cellStyle name="Input cel 2 2 3 2 7 2 3" xfId="38529" xr:uid="{00000000-0005-0000-0000-000049000000}"/>
    <cellStyle name="Input cel 2 2 3 2 7 3" xfId="19238" xr:uid="{00000000-0005-0000-0000-000049000000}"/>
    <cellStyle name="Input cel 2 2 3 2 7 4" xfId="10641" xr:uid="{00000000-0005-0000-0000-000049000000}"/>
    <cellStyle name="Input cel 2 2 3 2 7 5" xfId="33899" xr:uid="{00000000-0005-0000-0000-000049000000}"/>
    <cellStyle name="Input cel 2 2 3 2 8" xfId="3909" xr:uid="{00000000-0005-0000-0000-000049000000}"/>
    <cellStyle name="Input cel 2 2 3 2 8 2" xfId="22040" xr:uid="{00000000-0005-0000-0000-000049000000}"/>
    <cellStyle name="Input cel 2 2 3 2 8 3" xfId="19697" xr:uid="{00000000-0005-0000-0000-000049000000}"/>
    <cellStyle name="Input cel 2 2 3 2 8 4" xfId="35455" xr:uid="{00000000-0005-0000-0000-000049000000}"/>
    <cellStyle name="Input cel 2 2 3 2 9" xfId="18409" xr:uid="{00000000-0005-0000-0000-000049000000}"/>
    <cellStyle name="Input cel 2 2 3 3" xfId="640" xr:uid="{00000000-0005-0000-0000-000049000000}"/>
    <cellStyle name="Input cel 2 2 3 3 10" xfId="15721" xr:uid="{00000000-0005-0000-0000-000049000000}"/>
    <cellStyle name="Input cel 2 2 3 3 11" xfId="12762" xr:uid="{00000000-0005-0000-0000-000049000000}"/>
    <cellStyle name="Input cel 2 2 3 3 12" xfId="29869" xr:uid="{00000000-0005-0000-0000-000049000000}"/>
    <cellStyle name="Input cel 2 2 3 3 2" xfId="1555" xr:uid="{00000000-0005-0000-0000-000049000000}"/>
    <cellStyle name="Input cel 2 2 3 3 2 2" xfId="1870" xr:uid="{00000000-0005-0000-0000-000049000000}"/>
    <cellStyle name="Input cel 2 2 3 3 2 2 2" xfId="3109" xr:uid="{00000000-0005-0000-0000-000049000000}"/>
    <cellStyle name="Input cel 2 2 3 3 2 2 2 2" xfId="7767" xr:uid="{00000000-0005-0000-0000-000049000000}"/>
    <cellStyle name="Input cel 2 2 3 3 2 2 2 2 2" xfId="28063" xr:uid="{00000000-0005-0000-0000-000049000000}"/>
    <cellStyle name="Input cel 2 2 3 3 2 2 2 2 3" xfId="23473" xr:uid="{00000000-0005-0000-0000-000049000000}"/>
    <cellStyle name="Input cel 2 2 3 3 2 2 2 2 4" xfId="38215" xr:uid="{00000000-0005-0000-0000-000049000000}"/>
    <cellStyle name="Input cel 2 2 3 3 2 2 2 3" xfId="15458" xr:uid="{00000000-0005-0000-0000-000049000000}"/>
    <cellStyle name="Input cel 2 2 3 3 2 2 2 4" xfId="14479" xr:uid="{00000000-0005-0000-0000-000049000000}"/>
    <cellStyle name="Input cel 2 2 3 3 2 2 2 5" xfId="33533" xr:uid="{00000000-0005-0000-0000-000049000000}"/>
    <cellStyle name="Input cel 2 2 3 3 2 2 3" xfId="9179" xr:uid="{00000000-0005-0000-0000-000049000000}"/>
    <cellStyle name="Input cel 2 2 3 3 2 2 3 2" xfId="24826" xr:uid="{00000000-0005-0000-0000-000049000000}"/>
    <cellStyle name="Input cel 2 2 3 3 2 2 3 2 2" xfId="29413" xr:uid="{00000000-0005-0000-0000-000049000000}"/>
    <cellStyle name="Input cel 2 2 3 3 2 2 3 2 3" xfId="39518" xr:uid="{00000000-0005-0000-0000-000049000000}"/>
    <cellStyle name="Input cel 2 2 3 3 2 2 3 3" xfId="15807" xr:uid="{00000000-0005-0000-0000-000049000000}"/>
    <cellStyle name="Input cel 2 2 3 3 2 2 3 4" xfId="13991" xr:uid="{00000000-0005-0000-0000-000049000000}"/>
    <cellStyle name="Input cel 2 2 3 3 2 2 3 5" xfId="34944" xr:uid="{00000000-0005-0000-0000-000049000000}"/>
    <cellStyle name="Input cel 2 2 3 3 2 2 4" xfId="6534" xr:uid="{00000000-0005-0000-0000-000049000000}"/>
    <cellStyle name="Input cel 2 2 3 3 2 2 4 2" xfId="26830" xr:uid="{00000000-0005-0000-0000-000049000000}"/>
    <cellStyle name="Input cel 2 2 3 3 2 2 4 3" xfId="14154" xr:uid="{00000000-0005-0000-0000-000049000000}"/>
    <cellStyle name="Input cel 2 2 3 3 2 2 4 4" xfId="32300" xr:uid="{00000000-0005-0000-0000-000049000000}"/>
    <cellStyle name="Input cel 2 2 3 3 2 2 5" xfId="4958" xr:uid="{00000000-0005-0000-0000-000049000000}"/>
    <cellStyle name="Input cel 2 2 3 3 2 2 5 2" xfId="25264" xr:uid="{00000000-0005-0000-0000-000049000000}"/>
    <cellStyle name="Input cel 2 2 3 3 2 2 5 3" xfId="20678" xr:uid="{00000000-0005-0000-0000-000049000000}"/>
    <cellStyle name="Input cel 2 2 3 3 2 2 5 4" xfId="36434" xr:uid="{00000000-0005-0000-0000-000049000000}"/>
    <cellStyle name="Input cel 2 2 3 3 2 2 6" xfId="17905" xr:uid="{00000000-0005-0000-0000-000049000000}"/>
    <cellStyle name="Input cel 2 2 3 3 2 2 7" xfId="13523" xr:uid="{00000000-0005-0000-0000-000049000000}"/>
    <cellStyle name="Input cel 2 2 3 3 2 2 8" xfId="30778" xr:uid="{00000000-0005-0000-0000-000049000000}"/>
    <cellStyle name="Input cel 2 2 3 3 2 3" xfId="2795" xr:uid="{00000000-0005-0000-0000-000049000000}"/>
    <cellStyle name="Input cel 2 2 3 3 2 3 2" xfId="7453" xr:uid="{00000000-0005-0000-0000-000049000000}"/>
    <cellStyle name="Input cel 2 2 3 3 2 3 2 2" xfId="27749" xr:uid="{00000000-0005-0000-0000-000049000000}"/>
    <cellStyle name="Input cel 2 2 3 3 2 3 2 3" xfId="23159" xr:uid="{00000000-0005-0000-0000-000049000000}"/>
    <cellStyle name="Input cel 2 2 3 3 2 3 2 4" xfId="37925" xr:uid="{00000000-0005-0000-0000-000049000000}"/>
    <cellStyle name="Input cel 2 2 3 3 2 3 3" xfId="16634" xr:uid="{00000000-0005-0000-0000-000049000000}"/>
    <cellStyle name="Input cel 2 2 3 3 2 3 4" xfId="11406" xr:uid="{00000000-0005-0000-0000-000049000000}"/>
    <cellStyle name="Input cel 2 2 3 3 2 3 5" xfId="33219" xr:uid="{00000000-0005-0000-0000-000049000000}"/>
    <cellStyle name="Input cel 2 2 3 3 2 4" xfId="8866" xr:uid="{00000000-0005-0000-0000-000049000000}"/>
    <cellStyle name="Input cel 2 2 3 3 2 4 2" xfId="24531" xr:uid="{00000000-0005-0000-0000-000049000000}"/>
    <cellStyle name="Input cel 2 2 3 3 2 4 2 2" xfId="29119" xr:uid="{00000000-0005-0000-0000-000049000000}"/>
    <cellStyle name="Input cel 2 2 3 3 2 4 2 3" xfId="39224" xr:uid="{00000000-0005-0000-0000-000049000000}"/>
    <cellStyle name="Input cel 2 2 3 3 2 4 3" xfId="17040" xr:uid="{00000000-0005-0000-0000-000049000000}"/>
    <cellStyle name="Input cel 2 2 3 3 2 4 4" xfId="9369" xr:uid="{00000000-0005-0000-0000-000049000000}"/>
    <cellStyle name="Input cel 2 2 3 3 2 4 5" xfId="34631" xr:uid="{00000000-0005-0000-0000-000049000000}"/>
    <cellStyle name="Input cel 2 2 3 3 2 5" xfId="6251" xr:uid="{00000000-0005-0000-0000-000049000000}"/>
    <cellStyle name="Input cel 2 2 3 3 2 5 2" xfId="26547" xr:uid="{00000000-0005-0000-0000-000049000000}"/>
    <cellStyle name="Input cel 2 2 3 3 2 5 3" xfId="11159" xr:uid="{00000000-0005-0000-0000-000049000000}"/>
    <cellStyle name="Input cel 2 2 3 3 2 5 4" xfId="32017" xr:uid="{00000000-0005-0000-0000-000049000000}"/>
    <cellStyle name="Input cel 2 2 3 3 2 6" xfId="4644" xr:uid="{00000000-0005-0000-0000-000049000000}"/>
    <cellStyle name="Input cel 2 2 3 3 2 6 2" xfId="24971" xr:uid="{00000000-0005-0000-0000-000049000000}"/>
    <cellStyle name="Input cel 2 2 3 3 2 6 3" xfId="20383" xr:uid="{00000000-0005-0000-0000-000049000000}"/>
    <cellStyle name="Input cel 2 2 3 3 2 6 4" xfId="36141" xr:uid="{00000000-0005-0000-0000-000049000000}"/>
    <cellStyle name="Input cel 2 2 3 3 2 7" xfId="16090" xr:uid="{00000000-0005-0000-0000-000049000000}"/>
    <cellStyle name="Input cel 2 2 3 3 2 8" xfId="11223" xr:uid="{00000000-0005-0000-0000-000049000000}"/>
    <cellStyle name="Input cel 2 2 3 3 2 9" xfId="30465" xr:uid="{00000000-0005-0000-0000-000049000000}"/>
    <cellStyle name="Input cel 2 2 3 3 3" xfId="1736" xr:uid="{00000000-0005-0000-0000-000049000000}"/>
    <cellStyle name="Input cel 2 2 3 3 3 2" xfId="2975" xr:uid="{00000000-0005-0000-0000-000049000000}"/>
    <cellStyle name="Input cel 2 2 3 3 3 2 2" xfId="7633" xr:uid="{00000000-0005-0000-0000-000049000000}"/>
    <cellStyle name="Input cel 2 2 3 3 3 2 2 2" xfId="27929" xr:uid="{00000000-0005-0000-0000-000049000000}"/>
    <cellStyle name="Input cel 2 2 3 3 3 2 2 3" xfId="23339" xr:uid="{00000000-0005-0000-0000-000049000000}"/>
    <cellStyle name="Input cel 2 2 3 3 3 2 2 4" xfId="38105" xr:uid="{00000000-0005-0000-0000-000049000000}"/>
    <cellStyle name="Input cel 2 2 3 3 3 2 3" xfId="15549" xr:uid="{00000000-0005-0000-0000-000049000000}"/>
    <cellStyle name="Input cel 2 2 3 3 3 2 4" xfId="10084" xr:uid="{00000000-0005-0000-0000-000049000000}"/>
    <cellStyle name="Input cel 2 2 3 3 3 2 5" xfId="33399" xr:uid="{00000000-0005-0000-0000-000049000000}"/>
    <cellStyle name="Input cel 2 2 3 3 3 3" xfId="9045" xr:uid="{00000000-0005-0000-0000-000049000000}"/>
    <cellStyle name="Input cel 2 2 3 3 3 3 2" xfId="24701" xr:uid="{00000000-0005-0000-0000-000049000000}"/>
    <cellStyle name="Input cel 2 2 3 3 3 3 2 2" xfId="29289" xr:uid="{00000000-0005-0000-0000-000049000000}"/>
    <cellStyle name="Input cel 2 2 3 3 3 3 2 3" xfId="39394" xr:uid="{00000000-0005-0000-0000-000049000000}"/>
    <cellStyle name="Input cel 2 2 3 3 3 3 3" xfId="16790" xr:uid="{00000000-0005-0000-0000-000049000000}"/>
    <cellStyle name="Input cel 2 2 3 3 3 3 4" xfId="5121" xr:uid="{00000000-0005-0000-0000-000049000000}"/>
    <cellStyle name="Input cel 2 2 3 3 3 3 5" xfId="34810" xr:uid="{00000000-0005-0000-0000-000049000000}"/>
    <cellStyle name="Input cel 2 2 3 3 3 4" xfId="6423" xr:uid="{00000000-0005-0000-0000-000049000000}"/>
    <cellStyle name="Input cel 2 2 3 3 3 4 2" xfId="26719" xr:uid="{00000000-0005-0000-0000-000049000000}"/>
    <cellStyle name="Input cel 2 2 3 3 3 4 3" xfId="10390" xr:uid="{00000000-0005-0000-0000-000049000000}"/>
    <cellStyle name="Input cel 2 2 3 3 3 4 4" xfId="32189" xr:uid="{00000000-0005-0000-0000-000049000000}"/>
    <cellStyle name="Input cel 2 2 3 3 3 5" xfId="4824" xr:uid="{00000000-0005-0000-0000-000049000000}"/>
    <cellStyle name="Input cel 2 2 3 3 3 5 2" xfId="25140" xr:uid="{00000000-0005-0000-0000-000049000000}"/>
    <cellStyle name="Input cel 2 2 3 3 3 5 3" xfId="20553" xr:uid="{00000000-0005-0000-0000-000049000000}"/>
    <cellStyle name="Input cel 2 2 3 3 3 5 4" xfId="36310" xr:uid="{00000000-0005-0000-0000-000049000000}"/>
    <cellStyle name="Input cel 2 2 3 3 3 6" xfId="19157" xr:uid="{00000000-0005-0000-0000-000049000000}"/>
    <cellStyle name="Input cel 2 2 3 3 3 7" xfId="3611" xr:uid="{00000000-0005-0000-0000-000049000000}"/>
    <cellStyle name="Input cel 2 2 3 3 3 8" xfId="30644" xr:uid="{00000000-0005-0000-0000-000049000000}"/>
    <cellStyle name="Input cel 2 2 3 3 4" xfId="1329" xr:uid="{00000000-0005-0000-0000-000049000000}"/>
    <cellStyle name="Input cel 2 2 3 3 4 2" xfId="2570" xr:uid="{00000000-0005-0000-0000-000049000000}"/>
    <cellStyle name="Input cel 2 2 3 3 4 2 2" xfId="7228" xr:uid="{00000000-0005-0000-0000-000049000000}"/>
    <cellStyle name="Input cel 2 2 3 3 4 2 2 2" xfId="27524" xr:uid="{00000000-0005-0000-0000-000049000000}"/>
    <cellStyle name="Input cel 2 2 3 3 4 2 2 3" xfId="22934" xr:uid="{00000000-0005-0000-0000-000049000000}"/>
    <cellStyle name="Input cel 2 2 3 3 4 2 2 4" xfId="37714" xr:uid="{00000000-0005-0000-0000-000049000000}"/>
    <cellStyle name="Input cel 2 2 3 3 4 2 3" xfId="19221" xr:uid="{00000000-0005-0000-0000-000049000000}"/>
    <cellStyle name="Input cel 2 2 3 3 4 2 4" xfId="12333" xr:uid="{00000000-0005-0000-0000-000049000000}"/>
    <cellStyle name="Input cel 2 2 3 3 4 2 5" xfId="32994" xr:uid="{00000000-0005-0000-0000-000049000000}"/>
    <cellStyle name="Input cel 2 2 3 3 4 3" xfId="8648" xr:uid="{00000000-0005-0000-0000-000049000000}"/>
    <cellStyle name="Input cel 2 2 3 3 4 3 2" xfId="24326" xr:uid="{00000000-0005-0000-0000-000049000000}"/>
    <cellStyle name="Input cel 2 2 3 3 4 3 2 2" xfId="28915" xr:uid="{00000000-0005-0000-0000-000049000000}"/>
    <cellStyle name="Input cel 2 2 3 3 4 3 2 3" xfId="39020" xr:uid="{00000000-0005-0000-0000-000049000000}"/>
    <cellStyle name="Input cel 2 2 3 3 4 3 3" xfId="21968" xr:uid="{00000000-0005-0000-0000-000049000000}"/>
    <cellStyle name="Input cel 2 2 3 3 4 3 4" xfId="14074" xr:uid="{00000000-0005-0000-0000-000049000000}"/>
    <cellStyle name="Input cel 2 2 3 3 4 3 5" xfId="34413" xr:uid="{00000000-0005-0000-0000-000049000000}"/>
    <cellStyle name="Input cel 2 2 3 3 4 4" xfId="6052" xr:uid="{00000000-0005-0000-0000-000049000000}"/>
    <cellStyle name="Input cel 2 2 3 3 4 4 2" xfId="26348" xr:uid="{00000000-0005-0000-0000-000049000000}"/>
    <cellStyle name="Input cel 2 2 3 3 4 4 3" xfId="9447" xr:uid="{00000000-0005-0000-0000-000049000000}"/>
    <cellStyle name="Input cel 2 2 3 3 4 4 4" xfId="31818" xr:uid="{00000000-0005-0000-0000-000049000000}"/>
    <cellStyle name="Input cel 2 2 3 3 4 5" xfId="4425" xr:uid="{00000000-0005-0000-0000-000049000000}"/>
    <cellStyle name="Input cel 2 2 3 3 4 5 2" xfId="15820" xr:uid="{00000000-0005-0000-0000-000049000000}"/>
    <cellStyle name="Input cel 2 2 3 3 4 5 3" xfId="20181" xr:uid="{00000000-0005-0000-0000-000049000000}"/>
    <cellStyle name="Input cel 2 2 3 3 4 5 4" xfId="35939" xr:uid="{00000000-0005-0000-0000-000049000000}"/>
    <cellStyle name="Input cel 2 2 3 3 4 6" xfId="15187" xr:uid="{00000000-0005-0000-0000-000049000000}"/>
    <cellStyle name="Input cel 2 2 3 3 4 7" xfId="12246" xr:uid="{00000000-0005-0000-0000-000049000000}"/>
    <cellStyle name="Input cel 2 2 3 3 4 8" xfId="30247" xr:uid="{00000000-0005-0000-0000-000049000000}"/>
    <cellStyle name="Input cel 2 2 3 3 5" xfId="944" xr:uid="{00000000-0005-0000-0000-000049000000}"/>
    <cellStyle name="Input cel 2 2 3 3 5 2" xfId="5691" xr:uid="{00000000-0005-0000-0000-000049000000}"/>
    <cellStyle name="Input cel 2 2 3 3 5 2 2" xfId="25987" xr:uid="{00000000-0005-0000-0000-000049000000}"/>
    <cellStyle name="Input cel 2 2 3 3 5 2 3" xfId="21401" xr:uid="{00000000-0005-0000-0000-000049000000}"/>
    <cellStyle name="Input cel 2 2 3 3 5 2 4" xfId="36928" xr:uid="{00000000-0005-0000-0000-000049000000}"/>
    <cellStyle name="Input cel 2 2 3 3 5 3" xfId="18618" xr:uid="{00000000-0005-0000-0000-000049000000}"/>
    <cellStyle name="Input cel 2 2 3 3 5 4" xfId="12131" xr:uid="{00000000-0005-0000-0000-000049000000}"/>
    <cellStyle name="Input cel 2 2 3 3 5 5" xfId="31457" xr:uid="{00000000-0005-0000-0000-000049000000}"/>
    <cellStyle name="Input cel 2 2 3 3 6" xfId="2187" xr:uid="{00000000-0005-0000-0000-000049000000}"/>
    <cellStyle name="Input cel 2 2 3 3 6 2" xfId="6845" xr:uid="{00000000-0005-0000-0000-000049000000}"/>
    <cellStyle name="Input cel 2 2 3 3 6 2 2" xfId="27141" xr:uid="{00000000-0005-0000-0000-000049000000}"/>
    <cellStyle name="Input cel 2 2 3 3 6 2 3" xfId="22551" xr:uid="{00000000-0005-0000-0000-000049000000}"/>
    <cellStyle name="Input cel 2 2 3 3 6 2 4" xfId="37336" xr:uid="{00000000-0005-0000-0000-000049000000}"/>
    <cellStyle name="Input cel 2 2 3 3 6 3" xfId="17364" xr:uid="{00000000-0005-0000-0000-000049000000}"/>
    <cellStyle name="Input cel 2 2 3 3 6 4" xfId="14407" xr:uid="{00000000-0005-0000-0000-000049000000}"/>
    <cellStyle name="Input cel 2 2 3 3 6 5" xfId="32611" xr:uid="{00000000-0005-0000-0000-000049000000}"/>
    <cellStyle name="Input cel 2 2 3 3 7" xfId="8270" xr:uid="{00000000-0005-0000-0000-000049000000}"/>
    <cellStyle name="Input cel 2 2 3 3 7 2" xfId="23969" xr:uid="{00000000-0005-0000-0000-000049000000}"/>
    <cellStyle name="Input cel 2 2 3 3 7 2 2" xfId="28558" xr:uid="{00000000-0005-0000-0000-000049000000}"/>
    <cellStyle name="Input cel 2 2 3 3 7 2 3" xfId="38663" xr:uid="{00000000-0005-0000-0000-000049000000}"/>
    <cellStyle name="Input cel 2 2 3 3 7 3" xfId="17412" xr:uid="{00000000-0005-0000-0000-000049000000}"/>
    <cellStyle name="Input cel 2 2 3 3 7 4" xfId="11750" xr:uid="{00000000-0005-0000-0000-000049000000}"/>
    <cellStyle name="Input cel 2 2 3 3 7 5" xfId="34035" xr:uid="{00000000-0005-0000-0000-000049000000}"/>
    <cellStyle name="Input cel 2 2 3 3 8" xfId="5411" xr:uid="{00000000-0005-0000-0000-000049000000}"/>
    <cellStyle name="Input cel 2 2 3 3 8 2" xfId="21122" xr:uid="{00000000-0005-0000-0000-000049000000}"/>
    <cellStyle name="Input cel 2 2 3 3 8 2 2" xfId="25707" xr:uid="{00000000-0005-0000-0000-000049000000}"/>
    <cellStyle name="Input cel 2 2 3 3 8 2 3" xfId="36771" xr:uid="{00000000-0005-0000-0000-000049000000}"/>
    <cellStyle name="Input cel 2 2 3 3 8 3" xfId="21615" xr:uid="{00000000-0005-0000-0000-000049000000}"/>
    <cellStyle name="Input cel 2 2 3 3 8 4" xfId="11290" xr:uid="{00000000-0005-0000-0000-000049000000}"/>
    <cellStyle name="Input cel 2 2 3 3 8 5" xfId="31177" xr:uid="{00000000-0005-0000-0000-000049000000}"/>
    <cellStyle name="Input cel 2 2 3 3 9" xfId="4045" xr:uid="{00000000-0005-0000-0000-000049000000}"/>
    <cellStyle name="Input cel 2 2 3 3 9 2" xfId="16655" xr:uid="{00000000-0005-0000-0000-000049000000}"/>
    <cellStyle name="Input cel 2 2 3 3 9 3" xfId="19828" xr:uid="{00000000-0005-0000-0000-000049000000}"/>
    <cellStyle name="Input cel 2 2 3 3 9 4" xfId="35586" xr:uid="{00000000-0005-0000-0000-000049000000}"/>
    <cellStyle name="Input cel 2 2 3 4" xfId="704" xr:uid="{00000000-0005-0000-0000-000049000000}"/>
    <cellStyle name="Input cel 2 2 3 4 10" xfId="11019" xr:uid="{00000000-0005-0000-0000-000049000000}"/>
    <cellStyle name="Input cel 2 2 3 4 11" xfId="29933" xr:uid="{00000000-0005-0000-0000-000049000000}"/>
    <cellStyle name="Input cel 2 2 3 4 2" xfId="1934" xr:uid="{00000000-0005-0000-0000-000049000000}"/>
    <cellStyle name="Input cel 2 2 3 4 2 2" xfId="3173" xr:uid="{00000000-0005-0000-0000-000049000000}"/>
    <cellStyle name="Input cel 2 2 3 4 2 2 2" xfId="7831" xr:uid="{00000000-0005-0000-0000-000049000000}"/>
    <cellStyle name="Input cel 2 2 3 4 2 2 2 2" xfId="28127" xr:uid="{00000000-0005-0000-0000-000049000000}"/>
    <cellStyle name="Input cel 2 2 3 4 2 2 2 3" xfId="23537" xr:uid="{00000000-0005-0000-0000-000049000000}"/>
    <cellStyle name="Input cel 2 2 3 4 2 2 2 4" xfId="38279" xr:uid="{00000000-0005-0000-0000-000049000000}"/>
    <cellStyle name="Input cel 2 2 3 4 2 2 3" xfId="21671" xr:uid="{00000000-0005-0000-0000-000049000000}"/>
    <cellStyle name="Input cel 2 2 3 4 2 2 4" xfId="14490" xr:uid="{00000000-0005-0000-0000-000049000000}"/>
    <cellStyle name="Input cel 2 2 3 4 2 2 5" xfId="33597" xr:uid="{00000000-0005-0000-0000-000049000000}"/>
    <cellStyle name="Input cel 2 2 3 4 2 3" xfId="9243" xr:uid="{00000000-0005-0000-0000-000049000000}"/>
    <cellStyle name="Input cel 2 2 3 4 2 3 2" xfId="24886" xr:uid="{00000000-0005-0000-0000-000049000000}"/>
    <cellStyle name="Input cel 2 2 3 4 2 3 2 2" xfId="29473" xr:uid="{00000000-0005-0000-0000-000049000000}"/>
    <cellStyle name="Input cel 2 2 3 4 2 3 2 3" xfId="39578" xr:uid="{00000000-0005-0000-0000-000049000000}"/>
    <cellStyle name="Input cel 2 2 3 4 2 3 3" xfId="15142" xr:uid="{00000000-0005-0000-0000-000049000000}"/>
    <cellStyle name="Input cel 2 2 3 4 2 3 4" xfId="11306" xr:uid="{00000000-0005-0000-0000-000049000000}"/>
    <cellStyle name="Input cel 2 2 3 4 2 3 5" xfId="35008" xr:uid="{00000000-0005-0000-0000-000049000000}"/>
    <cellStyle name="Input cel 2 2 3 4 2 4" xfId="6594" xr:uid="{00000000-0005-0000-0000-000049000000}"/>
    <cellStyle name="Input cel 2 2 3 4 2 4 2" xfId="26890" xr:uid="{00000000-0005-0000-0000-000049000000}"/>
    <cellStyle name="Input cel 2 2 3 4 2 4 3" xfId="9357" xr:uid="{00000000-0005-0000-0000-000049000000}"/>
    <cellStyle name="Input cel 2 2 3 4 2 4 4" xfId="32360" xr:uid="{00000000-0005-0000-0000-000049000000}"/>
    <cellStyle name="Input cel 2 2 3 4 2 5" xfId="5022" xr:uid="{00000000-0005-0000-0000-000049000000}"/>
    <cellStyle name="Input cel 2 2 3 4 2 5 2" xfId="25324" xr:uid="{00000000-0005-0000-0000-000049000000}"/>
    <cellStyle name="Input cel 2 2 3 4 2 5 3" xfId="20738" xr:uid="{00000000-0005-0000-0000-000049000000}"/>
    <cellStyle name="Input cel 2 2 3 4 2 5 4" xfId="36494" xr:uid="{00000000-0005-0000-0000-000049000000}"/>
    <cellStyle name="Input cel 2 2 3 4 2 6" xfId="18962" xr:uid="{00000000-0005-0000-0000-000049000000}"/>
    <cellStyle name="Input cel 2 2 3 4 2 7" xfId="10160" xr:uid="{00000000-0005-0000-0000-000049000000}"/>
    <cellStyle name="Input cel 2 2 3 4 2 8" xfId="30842" xr:uid="{00000000-0005-0000-0000-000049000000}"/>
    <cellStyle name="Input cel 2 2 3 4 3" xfId="1616" xr:uid="{00000000-0005-0000-0000-000049000000}"/>
    <cellStyle name="Input cel 2 2 3 4 3 2" xfId="2856" xr:uid="{00000000-0005-0000-0000-000049000000}"/>
    <cellStyle name="Input cel 2 2 3 4 3 2 2" xfId="7514" xr:uid="{00000000-0005-0000-0000-000049000000}"/>
    <cellStyle name="Input cel 2 2 3 4 3 2 2 2" xfId="27810" xr:uid="{00000000-0005-0000-0000-000049000000}"/>
    <cellStyle name="Input cel 2 2 3 4 3 2 2 3" xfId="23220" xr:uid="{00000000-0005-0000-0000-000049000000}"/>
    <cellStyle name="Input cel 2 2 3 4 3 2 2 4" xfId="37986" xr:uid="{00000000-0005-0000-0000-000049000000}"/>
    <cellStyle name="Input cel 2 2 3 4 3 2 3" xfId="15110" xr:uid="{00000000-0005-0000-0000-000049000000}"/>
    <cellStyle name="Input cel 2 2 3 4 3 2 4" xfId="10238" xr:uid="{00000000-0005-0000-0000-000049000000}"/>
    <cellStyle name="Input cel 2 2 3 4 3 2 5" xfId="33280" xr:uid="{00000000-0005-0000-0000-000049000000}"/>
    <cellStyle name="Input cel 2 2 3 4 3 3" xfId="8927" xr:uid="{00000000-0005-0000-0000-000049000000}"/>
    <cellStyle name="Input cel 2 2 3 4 3 3 2" xfId="24589" xr:uid="{00000000-0005-0000-0000-000049000000}"/>
    <cellStyle name="Input cel 2 2 3 4 3 3 2 2" xfId="29177" xr:uid="{00000000-0005-0000-0000-000049000000}"/>
    <cellStyle name="Input cel 2 2 3 4 3 3 2 3" xfId="39282" xr:uid="{00000000-0005-0000-0000-000049000000}"/>
    <cellStyle name="Input cel 2 2 3 4 3 3 3" xfId="21613" xr:uid="{00000000-0005-0000-0000-000049000000}"/>
    <cellStyle name="Input cel 2 2 3 4 3 3 4" xfId="13626" xr:uid="{00000000-0005-0000-0000-000049000000}"/>
    <cellStyle name="Input cel 2 2 3 4 3 3 5" xfId="34692" xr:uid="{00000000-0005-0000-0000-000049000000}"/>
    <cellStyle name="Input cel 2 2 3 4 3 4" xfId="6310" xr:uid="{00000000-0005-0000-0000-000049000000}"/>
    <cellStyle name="Input cel 2 2 3 4 3 4 2" xfId="26606" xr:uid="{00000000-0005-0000-0000-000049000000}"/>
    <cellStyle name="Input cel 2 2 3 4 3 4 3" xfId="9751" xr:uid="{00000000-0005-0000-0000-000049000000}"/>
    <cellStyle name="Input cel 2 2 3 4 3 4 4" xfId="32076" xr:uid="{00000000-0005-0000-0000-000049000000}"/>
    <cellStyle name="Input cel 2 2 3 4 3 5" xfId="4705" xr:uid="{00000000-0005-0000-0000-000049000000}"/>
    <cellStyle name="Input cel 2 2 3 4 3 5 2" xfId="25028" xr:uid="{00000000-0005-0000-0000-000049000000}"/>
    <cellStyle name="Input cel 2 2 3 4 3 5 3" xfId="20440" xr:uid="{00000000-0005-0000-0000-000049000000}"/>
    <cellStyle name="Input cel 2 2 3 4 3 5 4" xfId="36198" xr:uid="{00000000-0005-0000-0000-000049000000}"/>
    <cellStyle name="Input cel 2 2 3 4 3 6" xfId="15405" xr:uid="{00000000-0005-0000-0000-000049000000}"/>
    <cellStyle name="Input cel 2 2 3 4 3 7" xfId="13726" xr:uid="{00000000-0005-0000-0000-000049000000}"/>
    <cellStyle name="Input cel 2 2 3 4 3 8" xfId="30526" xr:uid="{00000000-0005-0000-0000-000049000000}"/>
    <cellStyle name="Input cel 2 2 3 4 4" xfId="1008" xr:uid="{00000000-0005-0000-0000-000049000000}"/>
    <cellStyle name="Input cel 2 2 3 4 4 2" xfId="5753" xr:uid="{00000000-0005-0000-0000-000049000000}"/>
    <cellStyle name="Input cel 2 2 3 4 4 2 2" xfId="26049" xr:uid="{00000000-0005-0000-0000-000049000000}"/>
    <cellStyle name="Input cel 2 2 3 4 4 2 3" xfId="21463" xr:uid="{00000000-0005-0000-0000-000049000000}"/>
    <cellStyle name="Input cel 2 2 3 4 4 2 4" xfId="36977" xr:uid="{00000000-0005-0000-0000-000049000000}"/>
    <cellStyle name="Input cel 2 2 3 4 4 3" xfId="16006" xr:uid="{00000000-0005-0000-0000-000049000000}"/>
    <cellStyle name="Input cel 2 2 3 4 4 4" xfId="9773" xr:uid="{00000000-0005-0000-0000-000049000000}"/>
    <cellStyle name="Input cel 2 2 3 4 4 5" xfId="31519" xr:uid="{00000000-0005-0000-0000-000049000000}"/>
    <cellStyle name="Input cel 2 2 3 4 5" xfId="2251" xr:uid="{00000000-0005-0000-0000-000049000000}"/>
    <cellStyle name="Input cel 2 2 3 4 5 2" xfId="6909" xr:uid="{00000000-0005-0000-0000-000049000000}"/>
    <cellStyle name="Input cel 2 2 3 4 5 2 2" xfId="27205" xr:uid="{00000000-0005-0000-0000-000049000000}"/>
    <cellStyle name="Input cel 2 2 3 4 5 2 3" xfId="22615" xr:uid="{00000000-0005-0000-0000-000049000000}"/>
    <cellStyle name="Input cel 2 2 3 4 5 2 4" xfId="37400" xr:uid="{00000000-0005-0000-0000-000049000000}"/>
    <cellStyle name="Input cel 2 2 3 4 5 3" xfId="16595" xr:uid="{00000000-0005-0000-0000-000049000000}"/>
    <cellStyle name="Input cel 2 2 3 4 5 4" xfId="10768" xr:uid="{00000000-0005-0000-0000-000049000000}"/>
    <cellStyle name="Input cel 2 2 3 4 5 5" xfId="32675" xr:uid="{00000000-0005-0000-0000-000049000000}"/>
    <cellStyle name="Input cel 2 2 3 4 6" xfId="8334" xr:uid="{00000000-0005-0000-0000-000049000000}"/>
    <cellStyle name="Input cel 2 2 3 4 6 2" xfId="24031" xr:uid="{00000000-0005-0000-0000-000049000000}"/>
    <cellStyle name="Input cel 2 2 3 4 6 2 2" xfId="28620" xr:uid="{00000000-0005-0000-0000-000049000000}"/>
    <cellStyle name="Input cel 2 2 3 4 6 2 3" xfId="38725" xr:uid="{00000000-0005-0000-0000-000049000000}"/>
    <cellStyle name="Input cel 2 2 3 4 6 3" xfId="15609" xr:uid="{00000000-0005-0000-0000-000049000000}"/>
    <cellStyle name="Input cel 2 2 3 4 6 4" xfId="13214" xr:uid="{00000000-0005-0000-0000-000049000000}"/>
    <cellStyle name="Input cel 2 2 3 4 6 5" xfId="34099" xr:uid="{00000000-0005-0000-0000-000049000000}"/>
    <cellStyle name="Input cel 2 2 3 4 7" xfId="5458" xr:uid="{00000000-0005-0000-0000-000049000000}"/>
    <cellStyle name="Input cel 2 2 3 4 7 2" xfId="21169" xr:uid="{00000000-0005-0000-0000-000049000000}"/>
    <cellStyle name="Input cel 2 2 3 4 7 2 2" xfId="25754" xr:uid="{00000000-0005-0000-0000-000049000000}"/>
    <cellStyle name="Input cel 2 2 3 4 7 2 3" xfId="36818" xr:uid="{00000000-0005-0000-0000-000049000000}"/>
    <cellStyle name="Input cel 2 2 3 4 7 3" xfId="16946" xr:uid="{00000000-0005-0000-0000-000049000000}"/>
    <cellStyle name="Input cel 2 2 3 4 7 4" xfId="12636" xr:uid="{00000000-0005-0000-0000-000049000000}"/>
    <cellStyle name="Input cel 2 2 3 4 7 5" xfId="31224" xr:uid="{00000000-0005-0000-0000-000049000000}"/>
    <cellStyle name="Input cel 2 2 3 4 8" xfId="4109" xr:uid="{00000000-0005-0000-0000-000049000000}"/>
    <cellStyle name="Input cel 2 2 3 4 8 2" xfId="17214" xr:uid="{00000000-0005-0000-0000-000049000000}"/>
    <cellStyle name="Input cel 2 2 3 4 8 3" xfId="19888" xr:uid="{00000000-0005-0000-0000-000049000000}"/>
    <cellStyle name="Input cel 2 2 3 4 8 4" xfId="35646" xr:uid="{00000000-0005-0000-0000-000049000000}"/>
    <cellStyle name="Input cel 2 2 3 4 9" xfId="15003" xr:uid="{00000000-0005-0000-0000-000049000000}"/>
    <cellStyle name="Input cel 2 2 3 5" xfId="765" xr:uid="{00000000-0005-0000-0000-000049000000}"/>
    <cellStyle name="Input cel 2 2 3 5 10" xfId="9605" xr:uid="{00000000-0005-0000-0000-000049000000}"/>
    <cellStyle name="Input cel 2 2 3 5 11" xfId="29994" xr:uid="{00000000-0005-0000-0000-000049000000}"/>
    <cellStyle name="Input cel 2 2 3 5 2" xfId="1995" xr:uid="{00000000-0005-0000-0000-000049000000}"/>
    <cellStyle name="Input cel 2 2 3 5 2 2" xfId="3234" xr:uid="{00000000-0005-0000-0000-000049000000}"/>
    <cellStyle name="Input cel 2 2 3 5 2 2 2" xfId="7892" xr:uid="{00000000-0005-0000-0000-000049000000}"/>
    <cellStyle name="Input cel 2 2 3 5 2 2 2 2" xfId="28188" xr:uid="{00000000-0005-0000-0000-000049000000}"/>
    <cellStyle name="Input cel 2 2 3 5 2 2 2 3" xfId="23598" xr:uid="{00000000-0005-0000-0000-000049000000}"/>
    <cellStyle name="Input cel 2 2 3 5 2 2 2 4" xfId="38340" xr:uid="{00000000-0005-0000-0000-000049000000}"/>
    <cellStyle name="Input cel 2 2 3 5 2 2 3" xfId="18758" xr:uid="{00000000-0005-0000-0000-000049000000}"/>
    <cellStyle name="Input cel 2 2 3 5 2 2 4" xfId="11021" xr:uid="{00000000-0005-0000-0000-000049000000}"/>
    <cellStyle name="Input cel 2 2 3 5 2 2 5" xfId="33658" xr:uid="{00000000-0005-0000-0000-000049000000}"/>
    <cellStyle name="Input cel 2 2 3 5 2 3" xfId="9304" xr:uid="{00000000-0005-0000-0000-000049000000}"/>
    <cellStyle name="Input cel 2 2 3 5 2 3 2" xfId="24945" xr:uid="{00000000-0005-0000-0000-000049000000}"/>
    <cellStyle name="Input cel 2 2 3 5 2 3 2 2" xfId="29532" xr:uid="{00000000-0005-0000-0000-000049000000}"/>
    <cellStyle name="Input cel 2 2 3 5 2 3 2 3" xfId="39637" xr:uid="{00000000-0005-0000-0000-000049000000}"/>
    <cellStyle name="Input cel 2 2 3 5 2 3 3" xfId="15904" xr:uid="{00000000-0005-0000-0000-000049000000}"/>
    <cellStyle name="Input cel 2 2 3 5 2 3 4" xfId="3552" xr:uid="{00000000-0005-0000-0000-000049000000}"/>
    <cellStyle name="Input cel 2 2 3 5 2 3 5" xfId="35069" xr:uid="{00000000-0005-0000-0000-000049000000}"/>
    <cellStyle name="Input cel 2 2 3 5 2 4" xfId="6653" xr:uid="{00000000-0005-0000-0000-000049000000}"/>
    <cellStyle name="Input cel 2 2 3 5 2 4 2" xfId="26949" xr:uid="{00000000-0005-0000-0000-000049000000}"/>
    <cellStyle name="Input cel 2 2 3 5 2 4 3" xfId="12404" xr:uid="{00000000-0005-0000-0000-000049000000}"/>
    <cellStyle name="Input cel 2 2 3 5 2 4 4" xfId="32419" xr:uid="{00000000-0005-0000-0000-000049000000}"/>
    <cellStyle name="Input cel 2 2 3 5 2 5" xfId="5083" xr:uid="{00000000-0005-0000-0000-000049000000}"/>
    <cellStyle name="Input cel 2 2 3 5 2 5 2" xfId="25383" xr:uid="{00000000-0005-0000-0000-000049000000}"/>
    <cellStyle name="Input cel 2 2 3 5 2 5 3" xfId="20797" xr:uid="{00000000-0005-0000-0000-000049000000}"/>
    <cellStyle name="Input cel 2 2 3 5 2 5 4" xfId="36553" xr:uid="{00000000-0005-0000-0000-000049000000}"/>
    <cellStyle name="Input cel 2 2 3 5 2 6" xfId="17007" xr:uid="{00000000-0005-0000-0000-000049000000}"/>
    <cellStyle name="Input cel 2 2 3 5 2 7" xfId="9712" xr:uid="{00000000-0005-0000-0000-000049000000}"/>
    <cellStyle name="Input cel 2 2 3 5 2 8" xfId="30903" xr:uid="{00000000-0005-0000-0000-000049000000}"/>
    <cellStyle name="Input cel 2 2 3 5 3" xfId="1673" xr:uid="{00000000-0005-0000-0000-000049000000}"/>
    <cellStyle name="Input cel 2 2 3 5 3 2" xfId="2912" xr:uid="{00000000-0005-0000-0000-000049000000}"/>
    <cellStyle name="Input cel 2 2 3 5 3 2 2" xfId="7570" xr:uid="{00000000-0005-0000-0000-000049000000}"/>
    <cellStyle name="Input cel 2 2 3 5 3 2 2 2" xfId="27866" xr:uid="{00000000-0005-0000-0000-000049000000}"/>
    <cellStyle name="Input cel 2 2 3 5 3 2 2 3" xfId="23276" xr:uid="{00000000-0005-0000-0000-000049000000}"/>
    <cellStyle name="Input cel 2 2 3 5 3 2 2 4" xfId="38042" xr:uid="{00000000-0005-0000-0000-000049000000}"/>
    <cellStyle name="Input cel 2 2 3 5 3 2 3" xfId="15802" xr:uid="{00000000-0005-0000-0000-000049000000}"/>
    <cellStyle name="Input cel 2 2 3 5 3 2 4" xfId="10543" xr:uid="{00000000-0005-0000-0000-000049000000}"/>
    <cellStyle name="Input cel 2 2 3 5 3 2 5" xfId="33336" xr:uid="{00000000-0005-0000-0000-000049000000}"/>
    <cellStyle name="Input cel 2 2 3 5 3 3" xfId="8982" xr:uid="{00000000-0005-0000-0000-000049000000}"/>
    <cellStyle name="Input cel 2 2 3 5 3 3 2" xfId="24642" xr:uid="{00000000-0005-0000-0000-000049000000}"/>
    <cellStyle name="Input cel 2 2 3 5 3 3 2 2" xfId="29230" xr:uid="{00000000-0005-0000-0000-000049000000}"/>
    <cellStyle name="Input cel 2 2 3 5 3 3 2 3" xfId="39335" xr:uid="{00000000-0005-0000-0000-000049000000}"/>
    <cellStyle name="Input cel 2 2 3 5 3 3 3" xfId="24957" xr:uid="{00000000-0005-0000-0000-000049000000}"/>
    <cellStyle name="Input cel 2 2 3 5 3 3 4" xfId="13008" xr:uid="{00000000-0005-0000-0000-000049000000}"/>
    <cellStyle name="Input cel 2 2 3 5 3 3 5" xfId="34747" xr:uid="{00000000-0005-0000-0000-000049000000}"/>
    <cellStyle name="Input cel 2 2 3 5 3 4" xfId="6364" xr:uid="{00000000-0005-0000-0000-000049000000}"/>
    <cellStyle name="Input cel 2 2 3 5 3 4 2" xfId="26660" xr:uid="{00000000-0005-0000-0000-000049000000}"/>
    <cellStyle name="Input cel 2 2 3 5 3 4 3" xfId="12431" xr:uid="{00000000-0005-0000-0000-000049000000}"/>
    <cellStyle name="Input cel 2 2 3 5 3 4 4" xfId="32130" xr:uid="{00000000-0005-0000-0000-000049000000}"/>
    <cellStyle name="Input cel 2 2 3 5 3 5" xfId="4761" xr:uid="{00000000-0005-0000-0000-000049000000}"/>
    <cellStyle name="Input cel 2 2 3 5 3 5 2" xfId="25081" xr:uid="{00000000-0005-0000-0000-000049000000}"/>
    <cellStyle name="Input cel 2 2 3 5 3 5 3" xfId="20493" xr:uid="{00000000-0005-0000-0000-000049000000}"/>
    <cellStyle name="Input cel 2 2 3 5 3 5 4" xfId="36251" xr:uid="{00000000-0005-0000-0000-000049000000}"/>
    <cellStyle name="Input cel 2 2 3 5 3 6" xfId="16127" xr:uid="{00000000-0005-0000-0000-000049000000}"/>
    <cellStyle name="Input cel 2 2 3 5 3 7" xfId="3485" xr:uid="{00000000-0005-0000-0000-000049000000}"/>
    <cellStyle name="Input cel 2 2 3 5 3 8" xfId="30581" xr:uid="{00000000-0005-0000-0000-000049000000}"/>
    <cellStyle name="Input cel 2 2 3 5 4" xfId="1069" xr:uid="{00000000-0005-0000-0000-000049000000}"/>
    <cellStyle name="Input cel 2 2 3 5 4 2" xfId="5814" xr:uid="{00000000-0005-0000-0000-000049000000}"/>
    <cellStyle name="Input cel 2 2 3 5 4 2 2" xfId="26110" xr:uid="{00000000-0005-0000-0000-000049000000}"/>
    <cellStyle name="Input cel 2 2 3 5 4 2 3" xfId="21524" xr:uid="{00000000-0005-0000-0000-000049000000}"/>
    <cellStyle name="Input cel 2 2 3 5 4 2 4" xfId="37038" xr:uid="{00000000-0005-0000-0000-000049000000}"/>
    <cellStyle name="Input cel 2 2 3 5 4 3" xfId="14807" xr:uid="{00000000-0005-0000-0000-000049000000}"/>
    <cellStyle name="Input cel 2 2 3 5 4 4" xfId="11379" xr:uid="{00000000-0005-0000-0000-000049000000}"/>
    <cellStyle name="Input cel 2 2 3 5 4 5" xfId="31580" xr:uid="{00000000-0005-0000-0000-000049000000}"/>
    <cellStyle name="Input cel 2 2 3 5 5" xfId="2312" xr:uid="{00000000-0005-0000-0000-000049000000}"/>
    <cellStyle name="Input cel 2 2 3 5 5 2" xfId="6970" xr:uid="{00000000-0005-0000-0000-000049000000}"/>
    <cellStyle name="Input cel 2 2 3 5 5 2 2" xfId="27266" xr:uid="{00000000-0005-0000-0000-000049000000}"/>
    <cellStyle name="Input cel 2 2 3 5 5 2 3" xfId="22676" xr:uid="{00000000-0005-0000-0000-000049000000}"/>
    <cellStyle name="Input cel 2 2 3 5 5 2 4" xfId="37461" xr:uid="{00000000-0005-0000-0000-000049000000}"/>
    <cellStyle name="Input cel 2 2 3 5 5 3" xfId="18442" xr:uid="{00000000-0005-0000-0000-000049000000}"/>
    <cellStyle name="Input cel 2 2 3 5 5 4" xfId="13222" xr:uid="{00000000-0005-0000-0000-000049000000}"/>
    <cellStyle name="Input cel 2 2 3 5 5 5" xfId="32736" xr:uid="{00000000-0005-0000-0000-000049000000}"/>
    <cellStyle name="Input cel 2 2 3 5 6" xfId="8395" xr:uid="{00000000-0005-0000-0000-000049000000}"/>
    <cellStyle name="Input cel 2 2 3 5 6 2" xfId="24092" xr:uid="{00000000-0005-0000-0000-000049000000}"/>
    <cellStyle name="Input cel 2 2 3 5 6 2 2" xfId="28681" xr:uid="{00000000-0005-0000-0000-000049000000}"/>
    <cellStyle name="Input cel 2 2 3 5 6 2 3" xfId="38786" xr:uid="{00000000-0005-0000-0000-000049000000}"/>
    <cellStyle name="Input cel 2 2 3 5 6 3" xfId="21066" xr:uid="{00000000-0005-0000-0000-000049000000}"/>
    <cellStyle name="Input cel 2 2 3 5 6 4" xfId="12939" xr:uid="{00000000-0005-0000-0000-000049000000}"/>
    <cellStyle name="Input cel 2 2 3 5 6 5" xfId="34160" xr:uid="{00000000-0005-0000-0000-000049000000}"/>
    <cellStyle name="Input cel 2 2 3 5 7" xfId="5517" xr:uid="{00000000-0005-0000-0000-000049000000}"/>
    <cellStyle name="Input cel 2 2 3 5 7 2" xfId="21228" xr:uid="{00000000-0005-0000-0000-000049000000}"/>
    <cellStyle name="Input cel 2 2 3 5 7 2 2" xfId="25813" xr:uid="{00000000-0005-0000-0000-000049000000}"/>
    <cellStyle name="Input cel 2 2 3 5 7 2 3" xfId="36877" xr:uid="{00000000-0005-0000-0000-000049000000}"/>
    <cellStyle name="Input cel 2 2 3 5 7 3" xfId="16619" xr:uid="{00000000-0005-0000-0000-000049000000}"/>
    <cellStyle name="Input cel 2 2 3 5 7 4" xfId="11973" xr:uid="{00000000-0005-0000-0000-000049000000}"/>
    <cellStyle name="Input cel 2 2 3 5 7 5" xfId="31283" xr:uid="{00000000-0005-0000-0000-000049000000}"/>
    <cellStyle name="Input cel 2 2 3 5 8" xfId="4170" xr:uid="{00000000-0005-0000-0000-000049000000}"/>
    <cellStyle name="Input cel 2 2 3 5 8 2" xfId="21017" xr:uid="{00000000-0005-0000-0000-000049000000}"/>
    <cellStyle name="Input cel 2 2 3 5 8 3" xfId="19947" xr:uid="{00000000-0005-0000-0000-000049000000}"/>
    <cellStyle name="Input cel 2 2 3 5 8 4" xfId="35705" xr:uid="{00000000-0005-0000-0000-000049000000}"/>
    <cellStyle name="Input cel 2 2 3 5 9" xfId="17380" xr:uid="{00000000-0005-0000-0000-000049000000}"/>
    <cellStyle name="Input cel 2 2 3 6" xfId="521" xr:uid="{00000000-0005-0000-0000-000049000000}"/>
    <cellStyle name="Input cel 2 2 3 6 2" xfId="1448" xr:uid="{00000000-0005-0000-0000-000049000000}"/>
    <cellStyle name="Input cel 2 2 3 6 2 2" xfId="6147" xr:uid="{00000000-0005-0000-0000-000049000000}"/>
    <cellStyle name="Input cel 2 2 3 6 2 2 2" xfId="26443" xr:uid="{00000000-0005-0000-0000-000049000000}"/>
    <cellStyle name="Input cel 2 2 3 6 2 2 3" xfId="21855" xr:uid="{00000000-0005-0000-0000-000049000000}"/>
    <cellStyle name="Input cel 2 2 3 6 2 2 4" xfId="37076" xr:uid="{00000000-0005-0000-0000-000049000000}"/>
    <cellStyle name="Input cel 2 2 3 6 2 3" xfId="17730" xr:uid="{00000000-0005-0000-0000-000049000000}"/>
    <cellStyle name="Input cel 2 2 3 6 2 4" xfId="10935" xr:uid="{00000000-0005-0000-0000-000049000000}"/>
    <cellStyle name="Input cel 2 2 3 6 2 5" xfId="31913" xr:uid="{00000000-0005-0000-0000-000049000000}"/>
    <cellStyle name="Input cel 2 2 3 6 3" xfId="2688" xr:uid="{00000000-0005-0000-0000-000049000000}"/>
    <cellStyle name="Input cel 2 2 3 6 3 2" xfId="7346" xr:uid="{00000000-0005-0000-0000-000049000000}"/>
    <cellStyle name="Input cel 2 2 3 6 3 2 2" xfId="27642" xr:uid="{00000000-0005-0000-0000-000049000000}"/>
    <cellStyle name="Input cel 2 2 3 6 3 2 3" xfId="23052" xr:uid="{00000000-0005-0000-0000-000049000000}"/>
    <cellStyle name="Input cel 2 2 3 6 3 2 4" xfId="37819" xr:uid="{00000000-0005-0000-0000-000049000000}"/>
    <cellStyle name="Input cel 2 2 3 6 3 3" xfId="15102" xr:uid="{00000000-0005-0000-0000-000049000000}"/>
    <cellStyle name="Input cel 2 2 3 6 3 4" xfId="11269" xr:uid="{00000000-0005-0000-0000-000049000000}"/>
    <cellStyle name="Input cel 2 2 3 6 3 5" xfId="33112" xr:uid="{00000000-0005-0000-0000-000049000000}"/>
    <cellStyle name="Input cel 2 2 3 6 4" xfId="8760" xr:uid="{00000000-0005-0000-0000-000049000000}"/>
    <cellStyle name="Input cel 2 2 3 6 4 2" xfId="24428" xr:uid="{00000000-0005-0000-0000-000049000000}"/>
    <cellStyle name="Input cel 2 2 3 6 4 2 2" xfId="29016" xr:uid="{00000000-0005-0000-0000-000049000000}"/>
    <cellStyle name="Input cel 2 2 3 6 4 2 3" xfId="39121" xr:uid="{00000000-0005-0000-0000-000049000000}"/>
    <cellStyle name="Input cel 2 2 3 6 4 3" xfId="18156" xr:uid="{00000000-0005-0000-0000-000049000000}"/>
    <cellStyle name="Input cel 2 2 3 6 4 4" xfId="9822" xr:uid="{00000000-0005-0000-0000-000049000000}"/>
    <cellStyle name="Input cel 2 2 3 6 4 5" xfId="34525" xr:uid="{00000000-0005-0000-0000-000049000000}"/>
    <cellStyle name="Input cel 2 2 3 6 5" xfId="5309" xr:uid="{00000000-0005-0000-0000-000049000000}"/>
    <cellStyle name="Input cel 2 2 3 6 5 2" xfId="25605" xr:uid="{00000000-0005-0000-0000-000049000000}"/>
    <cellStyle name="Input cel 2 2 3 6 5 3" xfId="12583" xr:uid="{00000000-0005-0000-0000-000049000000}"/>
    <cellStyle name="Input cel 2 2 3 6 5 4" xfId="31075" xr:uid="{00000000-0005-0000-0000-000049000000}"/>
    <cellStyle name="Input cel 2 2 3 6 6" xfId="4538" xr:uid="{00000000-0005-0000-0000-000049000000}"/>
    <cellStyle name="Input cel 2 2 3 6 6 2" xfId="15058" xr:uid="{00000000-0005-0000-0000-000049000000}"/>
    <cellStyle name="Input cel 2 2 3 6 6 3" xfId="20281" xr:uid="{00000000-0005-0000-0000-000049000000}"/>
    <cellStyle name="Input cel 2 2 3 6 6 4" xfId="36039" xr:uid="{00000000-0005-0000-0000-000049000000}"/>
    <cellStyle name="Input cel 2 2 3 6 7" xfId="19169" xr:uid="{00000000-0005-0000-0000-000049000000}"/>
    <cellStyle name="Input cel 2 2 3 6 8" xfId="14539" xr:uid="{00000000-0005-0000-0000-000049000000}"/>
    <cellStyle name="Input cel 2 2 3 6 9" xfId="30359" xr:uid="{00000000-0005-0000-0000-000049000000}"/>
    <cellStyle name="Input cel 2 2 3 7" xfId="1125" xr:uid="{00000000-0005-0000-0000-000049000000}"/>
    <cellStyle name="Input cel 2 2 3 7 2" xfId="2367" xr:uid="{00000000-0005-0000-0000-000049000000}"/>
    <cellStyle name="Input cel 2 2 3 7 2 2" xfId="7025" xr:uid="{00000000-0005-0000-0000-000049000000}"/>
    <cellStyle name="Input cel 2 2 3 7 2 2 2" xfId="27321" xr:uid="{00000000-0005-0000-0000-000049000000}"/>
    <cellStyle name="Input cel 2 2 3 7 2 2 3" xfId="22731" xr:uid="{00000000-0005-0000-0000-000049000000}"/>
    <cellStyle name="Input cel 2 2 3 7 2 2 4" xfId="37516" xr:uid="{00000000-0005-0000-0000-000049000000}"/>
    <cellStyle name="Input cel 2 2 3 7 2 3" xfId="19100" xr:uid="{00000000-0005-0000-0000-000049000000}"/>
    <cellStyle name="Input cel 2 2 3 7 2 4" xfId="9611" xr:uid="{00000000-0005-0000-0000-000049000000}"/>
    <cellStyle name="Input cel 2 2 3 7 2 5" xfId="32791" xr:uid="{00000000-0005-0000-0000-000049000000}"/>
    <cellStyle name="Input cel 2 2 3 7 3" xfId="8449" xr:uid="{00000000-0005-0000-0000-000049000000}"/>
    <cellStyle name="Input cel 2 2 3 7 3 2" xfId="24144" xr:uid="{00000000-0005-0000-0000-000049000000}"/>
    <cellStyle name="Input cel 2 2 3 7 3 2 2" xfId="28733" xr:uid="{00000000-0005-0000-0000-000049000000}"/>
    <cellStyle name="Input cel 2 2 3 7 3 2 3" xfId="38838" xr:uid="{00000000-0005-0000-0000-000049000000}"/>
    <cellStyle name="Input cel 2 2 3 7 3 3" xfId="21021" xr:uid="{00000000-0005-0000-0000-000049000000}"/>
    <cellStyle name="Input cel 2 2 3 7 3 4" xfId="9477" xr:uid="{00000000-0005-0000-0000-000049000000}"/>
    <cellStyle name="Input cel 2 2 3 7 3 5" xfId="34214" xr:uid="{00000000-0005-0000-0000-000049000000}"/>
    <cellStyle name="Input cel 2 2 3 7 4" xfId="5867" xr:uid="{00000000-0005-0000-0000-000049000000}"/>
    <cellStyle name="Input cel 2 2 3 7 4 2" xfId="26163" xr:uid="{00000000-0005-0000-0000-000049000000}"/>
    <cellStyle name="Input cel 2 2 3 7 4 3" xfId="11706" xr:uid="{00000000-0005-0000-0000-000049000000}"/>
    <cellStyle name="Input cel 2 2 3 7 4 4" xfId="31633" xr:uid="{00000000-0005-0000-0000-000049000000}"/>
    <cellStyle name="Input cel 2 2 3 7 5" xfId="4225" xr:uid="{00000000-0005-0000-0000-000049000000}"/>
    <cellStyle name="Input cel 2 2 3 7 5 2" xfId="15501" xr:uid="{00000000-0005-0000-0000-000049000000}"/>
    <cellStyle name="Input cel 2 2 3 7 5 3" xfId="19999" xr:uid="{00000000-0005-0000-0000-000049000000}"/>
    <cellStyle name="Input cel 2 2 3 7 5 4" xfId="35757" xr:uid="{00000000-0005-0000-0000-000049000000}"/>
    <cellStyle name="Input cel 2 2 3 7 6" xfId="24960" xr:uid="{00000000-0005-0000-0000-000049000000}"/>
    <cellStyle name="Input cel 2 2 3 7 7" xfId="12870" xr:uid="{00000000-0005-0000-0000-000049000000}"/>
    <cellStyle name="Input cel 2 2 3 7 8" xfId="30048" xr:uid="{00000000-0005-0000-0000-000049000000}"/>
    <cellStyle name="Input cel 2 2 3 8" xfId="1093" xr:uid="{00000000-0005-0000-0000-000049000000}"/>
    <cellStyle name="Input cel 2 2 3 8 2" xfId="2336" xr:uid="{00000000-0005-0000-0000-000049000000}"/>
    <cellStyle name="Input cel 2 2 3 8 2 2" xfId="6994" xr:uid="{00000000-0005-0000-0000-000049000000}"/>
    <cellStyle name="Input cel 2 2 3 8 2 2 2" xfId="27290" xr:uid="{00000000-0005-0000-0000-000049000000}"/>
    <cellStyle name="Input cel 2 2 3 8 2 2 3" xfId="22700" xr:uid="{00000000-0005-0000-0000-000049000000}"/>
    <cellStyle name="Input cel 2 2 3 8 2 2 4" xfId="37485" xr:uid="{00000000-0005-0000-0000-000049000000}"/>
    <cellStyle name="Input cel 2 2 3 8 2 3" xfId="22082" xr:uid="{00000000-0005-0000-0000-000049000000}"/>
    <cellStyle name="Input cel 2 2 3 8 2 4" xfId="12155" xr:uid="{00000000-0005-0000-0000-000049000000}"/>
    <cellStyle name="Input cel 2 2 3 8 2 5" xfId="32760" xr:uid="{00000000-0005-0000-0000-000049000000}"/>
    <cellStyle name="Input cel 2 2 3 8 3" xfId="8419" xr:uid="{00000000-0005-0000-0000-000049000000}"/>
    <cellStyle name="Input cel 2 2 3 8 3 2" xfId="24115" xr:uid="{00000000-0005-0000-0000-000049000000}"/>
    <cellStyle name="Input cel 2 2 3 8 3 2 2" xfId="28704" xr:uid="{00000000-0005-0000-0000-000049000000}"/>
    <cellStyle name="Input cel 2 2 3 8 3 2 3" xfId="38809" xr:uid="{00000000-0005-0000-0000-000049000000}"/>
    <cellStyle name="Input cel 2 2 3 8 3 3" xfId="15846" xr:uid="{00000000-0005-0000-0000-000049000000}"/>
    <cellStyle name="Input cel 2 2 3 8 3 4" xfId="11884" xr:uid="{00000000-0005-0000-0000-000049000000}"/>
    <cellStyle name="Input cel 2 2 3 8 3 5" xfId="34184" xr:uid="{00000000-0005-0000-0000-000049000000}"/>
    <cellStyle name="Input cel 2 2 3 8 4" xfId="5837" xr:uid="{00000000-0005-0000-0000-000049000000}"/>
    <cellStyle name="Input cel 2 2 3 8 4 2" xfId="26133" xr:uid="{00000000-0005-0000-0000-000049000000}"/>
    <cellStyle name="Input cel 2 2 3 8 4 3" xfId="10997" xr:uid="{00000000-0005-0000-0000-000049000000}"/>
    <cellStyle name="Input cel 2 2 3 8 4 4" xfId="31603" xr:uid="{00000000-0005-0000-0000-000049000000}"/>
    <cellStyle name="Input cel 2 2 3 8 5" xfId="4194" xr:uid="{00000000-0005-0000-0000-000049000000}"/>
    <cellStyle name="Input cel 2 2 3 8 5 2" xfId="19038" xr:uid="{00000000-0005-0000-0000-000049000000}"/>
    <cellStyle name="Input cel 2 2 3 8 5 3" xfId="19970" xr:uid="{00000000-0005-0000-0000-000049000000}"/>
    <cellStyle name="Input cel 2 2 3 8 5 4" xfId="35728" xr:uid="{00000000-0005-0000-0000-000049000000}"/>
    <cellStyle name="Input cel 2 2 3 8 6" xfId="14841" xr:uid="{00000000-0005-0000-0000-000049000000}"/>
    <cellStyle name="Input cel 2 2 3 8 7" xfId="13202" xr:uid="{00000000-0005-0000-0000-000049000000}"/>
    <cellStyle name="Input cel 2 2 3 8 8" xfId="30018" xr:uid="{00000000-0005-0000-0000-000049000000}"/>
    <cellStyle name="Input cel 2 2 3 9" xfId="822" xr:uid="{00000000-0005-0000-0000-000049000000}"/>
    <cellStyle name="Input cel 2 2 3 9 2" xfId="3282" xr:uid="{00000000-0005-0000-0000-000049000000}"/>
    <cellStyle name="Input cel 2 2 3 9 2 2" xfId="7973" xr:uid="{00000000-0005-0000-0000-000049000000}"/>
    <cellStyle name="Input cel 2 2 3 9 2 2 2" xfId="28266" xr:uid="{00000000-0005-0000-0000-000049000000}"/>
    <cellStyle name="Input cel 2 2 3 9 2 2 3" xfId="23677" xr:uid="{00000000-0005-0000-0000-000049000000}"/>
    <cellStyle name="Input cel 2 2 3 9 2 2 4" xfId="38418" xr:uid="{00000000-0005-0000-0000-000049000000}"/>
    <cellStyle name="Input cel 2 2 3 9 2 3" xfId="21793" xr:uid="{00000000-0005-0000-0000-000049000000}"/>
    <cellStyle name="Input cel 2 2 3 9 2 4" xfId="3567" xr:uid="{00000000-0005-0000-0000-000049000000}"/>
    <cellStyle name="Input cel 2 2 3 9 2 5" xfId="33738" xr:uid="{00000000-0005-0000-0000-000049000000}"/>
    <cellStyle name="Input cel 2 2 3 9 3" xfId="5571" xr:uid="{00000000-0005-0000-0000-000049000000}"/>
    <cellStyle name="Input cel 2 2 3 9 3 2" xfId="25867" xr:uid="{00000000-0005-0000-0000-000049000000}"/>
    <cellStyle name="Input cel 2 2 3 9 3 3" xfId="13177" xr:uid="{00000000-0005-0000-0000-000049000000}"/>
    <cellStyle name="Input cel 2 2 3 9 3 4" xfId="31337" xr:uid="{00000000-0005-0000-0000-000049000000}"/>
    <cellStyle name="Input cel 2 2 3 9 4" xfId="3727" xr:uid="{00000000-0005-0000-0000-000049000000}"/>
    <cellStyle name="Input cel 2 2 3 9 4 2" xfId="23737" xr:uid="{00000000-0005-0000-0000-000049000000}"/>
    <cellStyle name="Input cel 2 2 3 9 4 3" xfId="19523" xr:uid="{00000000-0005-0000-0000-000049000000}"/>
    <cellStyle name="Input cel 2 2 3 9 4 4" xfId="35282" xr:uid="{00000000-0005-0000-0000-000049000000}"/>
    <cellStyle name="Input cel 2 2 3 9 5" xfId="15534" xr:uid="{00000000-0005-0000-0000-000049000000}"/>
    <cellStyle name="Input cel 2 2 3 9 6" xfId="10580" xr:uid="{00000000-0005-0000-0000-000049000000}"/>
    <cellStyle name="Input cel 2 2 3 9 7" xfId="29554" xr:uid="{00000000-0005-0000-0000-000049000000}"/>
    <cellStyle name="Input cel 2 2 4" xfId="513" xr:uid="{00000000-0005-0000-0000-000049000000}"/>
    <cellStyle name="Input cel 2 2 4 10" xfId="16086" xr:uid="{00000000-0005-0000-0000-000049000000}"/>
    <cellStyle name="Input cel 2 2 4 11" xfId="12552" xr:uid="{00000000-0005-0000-0000-000049000000}"/>
    <cellStyle name="Input cel 2 2 4 12" xfId="29584" xr:uid="{00000000-0005-0000-0000-000049000000}"/>
    <cellStyle name="Input cel 2 2 4 2" xfId="1443" xr:uid="{00000000-0005-0000-0000-000049000000}"/>
    <cellStyle name="Input cel 2 2 4 2 2" xfId="1780" xr:uid="{00000000-0005-0000-0000-000049000000}"/>
    <cellStyle name="Input cel 2 2 4 2 2 2" xfId="3019" xr:uid="{00000000-0005-0000-0000-000049000000}"/>
    <cellStyle name="Input cel 2 2 4 2 2 2 2" xfId="7677" xr:uid="{00000000-0005-0000-0000-000049000000}"/>
    <cellStyle name="Input cel 2 2 4 2 2 2 2 2" xfId="27973" xr:uid="{00000000-0005-0000-0000-000049000000}"/>
    <cellStyle name="Input cel 2 2 4 2 2 2 2 3" xfId="23383" xr:uid="{00000000-0005-0000-0000-000049000000}"/>
    <cellStyle name="Input cel 2 2 4 2 2 2 2 4" xfId="38136" xr:uid="{00000000-0005-0000-0000-000049000000}"/>
    <cellStyle name="Input cel 2 2 4 2 2 2 3" xfId="16670" xr:uid="{00000000-0005-0000-0000-000049000000}"/>
    <cellStyle name="Input cel 2 2 4 2 2 2 4" xfId="11034" xr:uid="{00000000-0005-0000-0000-000049000000}"/>
    <cellStyle name="Input cel 2 2 4 2 2 2 5" xfId="33443" xr:uid="{00000000-0005-0000-0000-000049000000}"/>
    <cellStyle name="Input cel 2 2 4 2 2 3" xfId="9089" xr:uid="{00000000-0005-0000-0000-000049000000}"/>
    <cellStyle name="Input cel 2 2 4 2 2 3 2" xfId="24740" xr:uid="{00000000-0005-0000-0000-000049000000}"/>
    <cellStyle name="Input cel 2 2 4 2 2 3 2 2" xfId="29327" xr:uid="{00000000-0005-0000-0000-000049000000}"/>
    <cellStyle name="Input cel 2 2 4 2 2 3 2 3" xfId="39432" xr:uid="{00000000-0005-0000-0000-000049000000}"/>
    <cellStyle name="Input cel 2 2 4 2 2 3 3" xfId="16826" xr:uid="{00000000-0005-0000-0000-000049000000}"/>
    <cellStyle name="Input cel 2 2 4 2 2 3 4" xfId="10459" xr:uid="{00000000-0005-0000-0000-000049000000}"/>
    <cellStyle name="Input cel 2 2 4 2 2 3 5" xfId="34854" xr:uid="{00000000-0005-0000-0000-000049000000}"/>
    <cellStyle name="Input cel 2 2 4 2 2 4" xfId="6454" xr:uid="{00000000-0005-0000-0000-000049000000}"/>
    <cellStyle name="Input cel 2 2 4 2 2 4 2" xfId="26750" xr:uid="{00000000-0005-0000-0000-000049000000}"/>
    <cellStyle name="Input cel 2 2 4 2 2 4 3" xfId="11837" xr:uid="{00000000-0005-0000-0000-000049000000}"/>
    <cellStyle name="Input cel 2 2 4 2 2 4 4" xfId="32220" xr:uid="{00000000-0005-0000-0000-000049000000}"/>
    <cellStyle name="Input cel 2 2 4 2 2 5" xfId="4868" xr:uid="{00000000-0005-0000-0000-000049000000}"/>
    <cellStyle name="Input cel 2 2 4 2 2 5 2" xfId="25178" xr:uid="{00000000-0005-0000-0000-000049000000}"/>
    <cellStyle name="Input cel 2 2 4 2 2 5 3" xfId="20592" xr:uid="{00000000-0005-0000-0000-000049000000}"/>
    <cellStyle name="Input cel 2 2 4 2 2 5 4" xfId="36348" xr:uid="{00000000-0005-0000-0000-000049000000}"/>
    <cellStyle name="Input cel 2 2 4 2 2 6" xfId="15727" xr:uid="{00000000-0005-0000-0000-000049000000}"/>
    <cellStyle name="Input cel 2 2 4 2 2 7" xfId="11576" xr:uid="{00000000-0005-0000-0000-000049000000}"/>
    <cellStyle name="Input cel 2 2 4 2 2 8" xfId="30688" xr:uid="{00000000-0005-0000-0000-000049000000}"/>
    <cellStyle name="Input cel 2 2 4 2 3" xfId="2683" xr:uid="{00000000-0005-0000-0000-000049000000}"/>
    <cellStyle name="Input cel 2 2 4 2 3 2" xfId="8755" xr:uid="{00000000-0005-0000-0000-000049000000}"/>
    <cellStyle name="Input cel 2 2 4 2 3 2 2" xfId="24423" xr:uid="{00000000-0005-0000-0000-000049000000}"/>
    <cellStyle name="Input cel 2 2 4 2 3 2 2 2" xfId="29011" xr:uid="{00000000-0005-0000-0000-000049000000}"/>
    <cellStyle name="Input cel 2 2 4 2 3 2 2 3" xfId="39116" xr:uid="{00000000-0005-0000-0000-000049000000}"/>
    <cellStyle name="Input cel 2 2 4 2 3 2 3" xfId="16856" xr:uid="{00000000-0005-0000-0000-000049000000}"/>
    <cellStyle name="Input cel 2 2 4 2 3 2 4" xfId="10381" xr:uid="{00000000-0005-0000-0000-000049000000}"/>
    <cellStyle name="Input cel 2 2 4 2 3 2 5" xfId="34520" xr:uid="{00000000-0005-0000-0000-000049000000}"/>
    <cellStyle name="Input cel 2 2 4 2 3 3" xfId="7341" xr:uid="{00000000-0005-0000-0000-000049000000}"/>
    <cellStyle name="Input cel 2 2 4 2 3 3 2" xfId="27637" xr:uid="{00000000-0005-0000-0000-000049000000}"/>
    <cellStyle name="Input cel 2 2 4 2 3 3 3" xfId="13321" xr:uid="{00000000-0005-0000-0000-000049000000}"/>
    <cellStyle name="Input cel 2 2 4 2 3 3 4" xfId="33107" xr:uid="{00000000-0005-0000-0000-000049000000}"/>
    <cellStyle name="Input cel 2 2 4 2 3 4" xfId="4533" xr:uid="{00000000-0005-0000-0000-000049000000}"/>
    <cellStyle name="Input cel 2 2 4 2 3 4 2" xfId="21075" xr:uid="{00000000-0005-0000-0000-000049000000}"/>
    <cellStyle name="Input cel 2 2 4 2 3 4 3" xfId="20276" xr:uid="{00000000-0005-0000-0000-000049000000}"/>
    <cellStyle name="Input cel 2 2 4 2 3 4 4" xfId="36034" xr:uid="{00000000-0005-0000-0000-000049000000}"/>
    <cellStyle name="Input cel 2 2 4 2 3 5" xfId="18285" xr:uid="{00000000-0005-0000-0000-000049000000}"/>
    <cellStyle name="Input cel 2 2 4 2 3 6" xfId="11757" xr:uid="{00000000-0005-0000-0000-000049000000}"/>
    <cellStyle name="Input cel 2 2 4 2 3 7" xfId="30354" xr:uid="{00000000-0005-0000-0000-000049000000}"/>
    <cellStyle name="Input cel 2 2 4 2 4" xfId="8077" xr:uid="{00000000-0005-0000-0000-000049000000}"/>
    <cellStyle name="Input cel 2 2 4 2 4 2" xfId="23779" xr:uid="{00000000-0005-0000-0000-000049000000}"/>
    <cellStyle name="Input cel 2 2 4 2 4 2 2" xfId="28368" xr:uid="{00000000-0005-0000-0000-000049000000}"/>
    <cellStyle name="Input cel 2 2 4 2 4 2 3" xfId="38473" xr:uid="{00000000-0005-0000-0000-000049000000}"/>
    <cellStyle name="Input cel 2 2 4 2 4 3" xfId="17606" xr:uid="{00000000-0005-0000-0000-000049000000}"/>
    <cellStyle name="Input cel 2 2 4 2 4 4" xfId="10315" xr:uid="{00000000-0005-0000-0000-000049000000}"/>
    <cellStyle name="Input cel 2 2 4 2 4 5" xfId="33842" xr:uid="{00000000-0005-0000-0000-000049000000}"/>
    <cellStyle name="Input cel 2 2 4 2 5" xfId="3852" xr:uid="{00000000-0005-0000-0000-000049000000}"/>
    <cellStyle name="Input cel 2 2 4 2 5 2" xfId="18776" xr:uid="{00000000-0005-0000-0000-000049000000}"/>
    <cellStyle name="Input cel 2 2 4 2 5 3" xfId="19641" xr:uid="{00000000-0005-0000-0000-000049000000}"/>
    <cellStyle name="Input cel 2 2 4 2 5 4" xfId="35399" xr:uid="{00000000-0005-0000-0000-000049000000}"/>
    <cellStyle name="Input cel 2 2 4 2 6" xfId="15715" xr:uid="{00000000-0005-0000-0000-000049000000}"/>
    <cellStyle name="Input cel 2 2 4 2 7" xfId="13850" xr:uid="{00000000-0005-0000-0000-000049000000}"/>
    <cellStyle name="Input cel 2 2 4 2 8" xfId="29676" xr:uid="{00000000-0005-0000-0000-000049000000}"/>
    <cellStyle name="Input cel 2 2 4 3" xfId="1724" xr:uid="{00000000-0005-0000-0000-000049000000}"/>
    <cellStyle name="Input cel 2 2 4 3 2" xfId="2963" xr:uid="{00000000-0005-0000-0000-000049000000}"/>
    <cellStyle name="Input cel 2 2 4 3 2 2" xfId="7621" xr:uid="{00000000-0005-0000-0000-000049000000}"/>
    <cellStyle name="Input cel 2 2 4 3 2 2 2" xfId="27917" xr:uid="{00000000-0005-0000-0000-000049000000}"/>
    <cellStyle name="Input cel 2 2 4 3 2 2 3" xfId="23327" xr:uid="{00000000-0005-0000-0000-000049000000}"/>
    <cellStyle name="Input cel 2 2 4 3 2 2 4" xfId="38093" xr:uid="{00000000-0005-0000-0000-000049000000}"/>
    <cellStyle name="Input cel 2 2 4 3 2 3" xfId="15498" xr:uid="{00000000-0005-0000-0000-000049000000}"/>
    <cellStyle name="Input cel 2 2 4 3 2 4" xfId="13199" xr:uid="{00000000-0005-0000-0000-000049000000}"/>
    <cellStyle name="Input cel 2 2 4 3 2 5" xfId="33387" xr:uid="{00000000-0005-0000-0000-000049000000}"/>
    <cellStyle name="Input cel 2 2 4 3 3" xfId="9033" xr:uid="{00000000-0005-0000-0000-000049000000}"/>
    <cellStyle name="Input cel 2 2 4 3 3 2" xfId="24690" xr:uid="{00000000-0005-0000-0000-000049000000}"/>
    <cellStyle name="Input cel 2 2 4 3 3 2 2" xfId="29278" xr:uid="{00000000-0005-0000-0000-000049000000}"/>
    <cellStyle name="Input cel 2 2 4 3 3 2 3" xfId="39383" xr:uid="{00000000-0005-0000-0000-000049000000}"/>
    <cellStyle name="Input cel 2 2 4 3 3 3" xfId="16360" xr:uid="{00000000-0005-0000-0000-000049000000}"/>
    <cellStyle name="Input cel 2 2 4 3 3 4" xfId="10905" xr:uid="{00000000-0005-0000-0000-000049000000}"/>
    <cellStyle name="Input cel 2 2 4 3 3 5" xfId="34798" xr:uid="{00000000-0005-0000-0000-000049000000}"/>
    <cellStyle name="Input cel 2 2 4 3 4" xfId="6412" xr:uid="{00000000-0005-0000-0000-000049000000}"/>
    <cellStyle name="Input cel 2 2 4 3 4 2" xfId="26708" xr:uid="{00000000-0005-0000-0000-000049000000}"/>
    <cellStyle name="Input cel 2 2 4 3 4 3" xfId="14222" xr:uid="{00000000-0005-0000-0000-000049000000}"/>
    <cellStyle name="Input cel 2 2 4 3 4 4" xfId="32178" xr:uid="{00000000-0005-0000-0000-000049000000}"/>
    <cellStyle name="Input cel 2 2 4 3 5" xfId="4812" xr:uid="{00000000-0005-0000-0000-000049000000}"/>
    <cellStyle name="Input cel 2 2 4 3 5 2" xfId="25129" xr:uid="{00000000-0005-0000-0000-000049000000}"/>
    <cellStyle name="Input cel 2 2 4 3 5 3" xfId="20542" xr:uid="{00000000-0005-0000-0000-000049000000}"/>
    <cellStyle name="Input cel 2 2 4 3 5 4" xfId="36299" xr:uid="{00000000-0005-0000-0000-000049000000}"/>
    <cellStyle name="Input cel 2 2 4 3 6" xfId="16555" xr:uid="{00000000-0005-0000-0000-000049000000}"/>
    <cellStyle name="Input cel 2 2 4 3 7" xfId="14742" xr:uid="{00000000-0005-0000-0000-000049000000}"/>
    <cellStyle name="Input cel 2 2 4 3 8" xfId="30632" xr:uid="{00000000-0005-0000-0000-000049000000}"/>
    <cellStyle name="Input cel 2 2 4 4" xfId="1204" xr:uid="{00000000-0005-0000-0000-000049000000}"/>
    <cellStyle name="Input cel 2 2 4 4 2" xfId="2445" xr:uid="{00000000-0005-0000-0000-000049000000}"/>
    <cellStyle name="Input cel 2 2 4 4 2 2" xfId="7103" xr:uid="{00000000-0005-0000-0000-000049000000}"/>
    <cellStyle name="Input cel 2 2 4 4 2 2 2" xfId="27399" xr:uid="{00000000-0005-0000-0000-000049000000}"/>
    <cellStyle name="Input cel 2 2 4 4 2 2 3" xfId="22809" xr:uid="{00000000-0005-0000-0000-000049000000}"/>
    <cellStyle name="Input cel 2 2 4 4 2 2 4" xfId="37591" xr:uid="{00000000-0005-0000-0000-000049000000}"/>
    <cellStyle name="Input cel 2 2 4 4 2 3" xfId="18521" xr:uid="{00000000-0005-0000-0000-000049000000}"/>
    <cellStyle name="Input cel 2 2 4 4 2 4" xfId="11732" xr:uid="{00000000-0005-0000-0000-000049000000}"/>
    <cellStyle name="Input cel 2 2 4 4 2 5" xfId="32869" xr:uid="{00000000-0005-0000-0000-000049000000}"/>
    <cellStyle name="Input cel 2 2 4 4 3" xfId="8524" xr:uid="{00000000-0005-0000-0000-000049000000}"/>
    <cellStyle name="Input cel 2 2 4 4 3 2" xfId="24210" xr:uid="{00000000-0005-0000-0000-000049000000}"/>
    <cellStyle name="Input cel 2 2 4 4 3 2 2" xfId="28799" xr:uid="{00000000-0005-0000-0000-000049000000}"/>
    <cellStyle name="Input cel 2 2 4 4 3 2 3" xfId="38904" xr:uid="{00000000-0005-0000-0000-000049000000}"/>
    <cellStyle name="Input cel 2 2 4 4 3 3" xfId="17047" xr:uid="{00000000-0005-0000-0000-000049000000}"/>
    <cellStyle name="Input cel 2 2 4 4 3 4" xfId="9849" xr:uid="{00000000-0005-0000-0000-000049000000}"/>
    <cellStyle name="Input cel 2 2 4 4 3 5" xfId="34289" xr:uid="{00000000-0005-0000-0000-000049000000}"/>
    <cellStyle name="Input cel 2 2 4 4 4" xfId="5935" xr:uid="{00000000-0005-0000-0000-000049000000}"/>
    <cellStyle name="Input cel 2 2 4 4 4 2" xfId="26231" xr:uid="{00000000-0005-0000-0000-000049000000}"/>
    <cellStyle name="Input cel 2 2 4 4 4 3" xfId="13226" xr:uid="{00000000-0005-0000-0000-000049000000}"/>
    <cellStyle name="Input cel 2 2 4 4 4 4" xfId="31701" xr:uid="{00000000-0005-0000-0000-000049000000}"/>
    <cellStyle name="Input cel 2 2 4 4 5" xfId="4301" xr:uid="{00000000-0005-0000-0000-000049000000}"/>
    <cellStyle name="Input cel 2 2 4 4 5 2" xfId="21721" xr:uid="{00000000-0005-0000-0000-000049000000}"/>
    <cellStyle name="Input cel 2 2 4 4 5 3" xfId="20065" xr:uid="{00000000-0005-0000-0000-000049000000}"/>
    <cellStyle name="Input cel 2 2 4 4 5 4" xfId="35823" xr:uid="{00000000-0005-0000-0000-000049000000}"/>
    <cellStyle name="Input cel 2 2 4 4 6" xfId="17493" xr:uid="{00000000-0005-0000-0000-000049000000}"/>
    <cellStyle name="Input cel 2 2 4 4 7" xfId="9657" xr:uid="{00000000-0005-0000-0000-000049000000}"/>
    <cellStyle name="Input cel 2 2 4 4 8" xfId="30123" xr:uid="{00000000-0005-0000-0000-000049000000}"/>
    <cellStyle name="Input cel 2 2 4 5" xfId="813" xr:uid="{00000000-0005-0000-0000-000049000000}"/>
    <cellStyle name="Input cel 2 2 4 5 2" xfId="3259" xr:uid="{00000000-0005-0000-0000-000049000000}"/>
    <cellStyle name="Input cel 2 2 4 5 2 2" xfId="7923" xr:uid="{00000000-0005-0000-0000-000049000000}"/>
    <cellStyle name="Input cel 2 2 4 5 2 2 2" xfId="28218" xr:uid="{00000000-0005-0000-0000-000049000000}"/>
    <cellStyle name="Input cel 2 2 4 5 2 2 3" xfId="23628" xr:uid="{00000000-0005-0000-0000-000049000000}"/>
    <cellStyle name="Input cel 2 2 4 5 2 2 4" xfId="38370" xr:uid="{00000000-0005-0000-0000-000049000000}"/>
    <cellStyle name="Input cel 2 2 4 5 2 3" xfId="17187" xr:uid="{00000000-0005-0000-0000-000049000000}"/>
    <cellStyle name="Input cel 2 2 4 5 2 4" xfId="11538" xr:uid="{00000000-0005-0000-0000-000049000000}"/>
    <cellStyle name="Input cel 2 2 4 5 2 5" xfId="33689" xr:uid="{00000000-0005-0000-0000-000049000000}"/>
    <cellStyle name="Input cel 2 2 4 5 3" xfId="5562" xr:uid="{00000000-0005-0000-0000-000049000000}"/>
    <cellStyle name="Input cel 2 2 4 5 3 2" xfId="25858" xr:uid="{00000000-0005-0000-0000-000049000000}"/>
    <cellStyle name="Input cel 2 2 4 5 3 3" xfId="12269" xr:uid="{00000000-0005-0000-0000-000049000000}"/>
    <cellStyle name="Input cel 2 2 4 5 3 4" xfId="31328" xr:uid="{00000000-0005-0000-0000-000049000000}"/>
    <cellStyle name="Input cel 2 2 4 5 4" xfId="3677" xr:uid="{00000000-0005-0000-0000-000049000000}"/>
    <cellStyle name="Input cel 2 2 4 5 4 2" xfId="22194" xr:uid="{00000000-0005-0000-0000-000049000000}"/>
    <cellStyle name="Input cel 2 2 4 5 4 3" xfId="19474" xr:uid="{00000000-0005-0000-0000-000049000000}"/>
    <cellStyle name="Input cel 2 2 4 5 4 4" xfId="35234" xr:uid="{00000000-0005-0000-0000-000049000000}"/>
    <cellStyle name="Input cel 2 2 4 5 5" xfId="18691" xr:uid="{00000000-0005-0000-0000-000049000000}"/>
    <cellStyle name="Input cel 2 2 4 5 6" xfId="5126" xr:uid="{00000000-0005-0000-0000-000049000000}"/>
    <cellStyle name="Input cel 2 2 4 5 7" xfId="9580" xr:uid="{00000000-0005-0000-0000-000049000000}"/>
    <cellStyle name="Input cel 2 2 4 6" xfId="2057" xr:uid="{00000000-0005-0000-0000-000049000000}"/>
    <cellStyle name="Input cel 2 2 4 6 2" xfId="6715" xr:uid="{00000000-0005-0000-0000-000049000000}"/>
    <cellStyle name="Input cel 2 2 4 6 2 2" xfId="27011" xr:uid="{00000000-0005-0000-0000-000049000000}"/>
    <cellStyle name="Input cel 2 2 4 6 2 3" xfId="22421" xr:uid="{00000000-0005-0000-0000-000049000000}"/>
    <cellStyle name="Input cel 2 2 4 6 2 4" xfId="37206" xr:uid="{00000000-0005-0000-0000-000049000000}"/>
    <cellStyle name="Input cel 2 2 4 6 3" xfId="17505" xr:uid="{00000000-0005-0000-0000-000049000000}"/>
    <cellStyle name="Input cel 2 2 4 6 4" xfId="12765" xr:uid="{00000000-0005-0000-0000-000049000000}"/>
    <cellStyle name="Input cel 2 2 4 6 5" xfId="32481" xr:uid="{00000000-0005-0000-0000-000049000000}"/>
    <cellStyle name="Input cel 2 2 4 7" xfId="5301" xr:uid="{00000000-0005-0000-0000-000049000000}"/>
    <cellStyle name="Input cel 2 2 4 7 2" xfId="21012" xr:uid="{00000000-0005-0000-0000-000049000000}"/>
    <cellStyle name="Input cel 2 2 4 7 2 2" xfId="25597" xr:uid="{00000000-0005-0000-0000-000049000000}"/>
    <cellStyle name="Input cel 2 2 4 7 2 3" xfId="36720" xr:uid="{00000000-0005-0000-0000-000049000000}"/>
    <cellStyle name="Input cel 2 2 4 7 3" xfId="20960" xr:uid="{00000000-0005-0000-0000-000049000000}"/>
    <cellStyle name="Input cel 2 2 4 7 4" xfId="9475" xr:uid="{00000000-0005-0000-0000-000049000000}"/>
    <cellStyle name="Input cel 2 2 4 7 5" xfId="31067" xr:uid="{00000000-0005-0000-0000-000049000000}"/>
    <cellStyle name="Input cel 2 2 4 8" xfId="3757" xr:uid="{00000000-0005-0000-0000-000049000000}"/>
    <cellStyle name="Input cel 2 2 4 8 2" xfId="18434" xr:uid="{00000000-0005-0000-0000-000049000000}"/>
    <cellStyle name="Input cel 2 2 4 8 3" xfId="18220" xr:uid="{00000000-0005-0000-0000-000049000000}"/>
    <cellStyle name="Input cel 2 2 4 8 4" xfId="35112" xr:uid="{00000000-0005-0000-0000-000049000000}"/>
    <cellStyle name="Input cel 2 2 4 9" xfId="19550" xr:uid="{00000000-0005-0000-0000-000049000000}"/>
    <cellStyle name="Input cel 2 2 4 9 2" xfId="17777" xr:uid="{00000000-0005-0000-0000-000049000000}"/>
    <cellStyle name="Input cel 2 2 4 9 3" xfId="35309" xr:uid="{00000000-0005-0000-0000-000049000000}"/>
    <cellStyle name="Input cel 2 2 5" xfId="654" xr:uid="{00000000-0005-0000-0000-000049000000}"/>
    <cellStyle name="Input cel 2 2 5 10" xfId="11786" xr:uid="{00000000-0005-0000-0000-000049000000}"/>
    <cellStyle name="Input cel 2 2 5 11" xfId="29655" xr:uid="{00000000-0005-0000-0000-000049000000}"/>
    <cellStyle name="Input cel 2 2 5 2" xfId="1884" xr:uid="{00000000-0005-0000-0000-000049000000}"/>
    <cellStyle name="Input cel 2 2 5 2 2" xfId="3123" xr:uid="{00000000-0005-0000-0000-000049000000}"/>
    <cellStyle name="Input cel 2 2 5 2 2 2" xfId="7781" xr:uid="{00000000-0005-0000-0000-000049000000}"/>
    <cellStyle name="Input cel 2 2 5 2 2 2 2" xfId="28077" xr:uid="{00000000-0005-0000-0000-000049000000}"/>
    <cellStyle name="Input cel 2 2 5 2 2 2 3" xfId="23487" xr:uid="{00000000-0005-0000-0000-000049000000}"/>
    <cellStyle name="Input cel 2 2 5 2 2 2 4" xfId="38229" xr:uid="{00000000-0005-0000-0000-000049000000}"/>
    <cellStyle name="Input cel 2 2 5 2 2 3" xfId="16471" xr:uid="{00000000-0005-0000-0000-000049000000}"/>
    <cellStyle name="Input cel 2 2 5 2 2 4" xfId="13473" xr:uid="{00000000-0005-0000-0000-000049000000}"/>
    <cellStyle name="Input cel 2 2 5 2 2 5" xfId="33547" xr:uid="{00000000-0005-0000-0000-000049000000}"/>
    <cellStyle name="Input cel 2 2 5 2 3" xfId="9193" xr:uid="{00000000-0005-0000-0000-000049000000}"/>
    <cellStyle name="Input cel 2 2 5 2 3 2" xfId="24839" xr:uid="{00000000-0005-0000-0000-000049000000}"/>
    <cellStyle name="Input cel 2 2 5 2 3 2 2" xfId="29426" xr:uid="{00000000-0005-0000-0000-000049000000}"/>
    <cellStyle name="Input cel 2 2 5 2 3 2 3" xfId="39531" xr:uid="{00000000-0005-0000-0000-000049000000}"/>
    <cellStyle name="Input cel 2 2 5 2 3 3" xfId="17201" xr:uid="{00000000-0005-0000-0000-000049000000}"/>
    <cellStyle name="Input cel 2 2 5 2 3 4" xfId="11225" xr:uid="{00000000-0005-0000-0000-000049000000}"/>
    <cellStyle name="Input cel 2 2 5 2 3 5" xfId="34958" xr:uid="{00000000-0005-0000-0000-000049000000}"/>
    <cellStyle name="Input cel 2 2 5 2 4" xfId="6547" xr:uid="{00000000-0005-0000-0000-000049000000}"/>
    <cellStyle name="Input cel 2 2 5 2 4 2" xfId="26843" xr:uid="{00000000-0005-0000-0000-000049000000}"/>
    <cellStyle name="Input cel 2 2 5 2 4 3" xfId="11546" xr:uid="{00000000-0005-0000-0000-000049000000}"/>
    <cellStyle name="Input cel 2 2 5 2 4 4" xfId="32313" xr:uid="{00000000-0005-0000-0000-000049000000}"/>
    <cellStyle name="Input cel 2 2 5 2 5" xfId="4972" xr:uid="{00000000-0005-0000-0000-000049000000}"/>
    <cellStyle name="Input cel 2 2 5 2 5 2" xfId="25277" xr:uid="{00000000-0005-0000-0000-000049000000}"/>
    <cellStyle name="Input cel 2 2 5 2 5 3" xfId="20691" xr:uid="{00000000-0005-0000-0000-000049000000}"/>
    <cellStyle name="Input cel 2 2 5 2 5 4" xfId="36447" xr:uid="{00000000-0005-0000-0000-000049000000}"/>
    <cellStyle name="Input cel 2 2 5 2 6" xfId="16184" xr:uid="{00000000-0005-0000-0000-000049000000}"/>
    <cellStyle name="Input cel 2 2 5 2 7" xfId="12591" xr:uid="{00000000-0005-0000-0000-000049000000}"/>
    <cellStyle name="Input cel 2 2 5 2 8" xfId="30792" xr:uid="{00000000-0005-0000-0000-000049000000}"/>
    <cellStyle name="Input cel 2 2 5 3" xfId="1241" xr:uid="{00000000-0005-0000-0000-000049000000}"/>
    <cellStyle name="Input cel 2 2 5 3 2" xfId="2482" xr:uid="{00000000-0005-0000-0000-000049000000}"/>
    <cellStyle name="Input cel 2 2 5 3 2 2" xfId="7140" xr:uid="{00000000-0005-0000-0000-000049000000}"/>
    <cellStyle name="Input cel 2 2 5 3 2 2 2" xfId="27436" xr:uid="{00000000-0005-0000-0000-000049000000}"/>
    <cellStyle name="Input cel 2 2 5 3 2 2 3" xfId="22846" xr:uid="{00000000-0005-0000-0000-000049000000}"/>
    <cellStyle name="Input cel 2 2 5 3 2 2 4" xfId="37628" xr:uid="{00000000-0005-0000-0000-000049000000}"/>
    <cellStyle name="Input cel 2 2 5 3 2 3" xfId="16208" xr:uid="{00000000-0005-0000-0000-000049000000}"/>
    <cellStyle name="Input cel 2 2 5 3 2 4" xfId="14489" xr:uid="{00000000-0005-0000-0000-000049000000}"/>
    <cellStyle name="Input cel 2 2 5 3 2 5" xfId="32906" xr:uid="{00000000-0005-0000-0000-000049000000}"/>
    <cellStyle name="Input cel 2 2 5 3 3" xfId="8560" xr:uid="{00000000-0005-0000-0000-000049000000}"/>
    <cellStyle name="Input cel 2 2 5 3 3 2" xfId="24243" xr:uid="{00000000-0005-0000-0000-000049000000}"/>
    <cellStyle name="Input cel 2 2 5 3 3 2 2" xfId="28832" xr:uid="{00000000-0005-0000-0000-000049000000}"/>
    <cellStyle name="Input cel 2 2 5 3 3 2 3" xfId="38937" xr:uid="{00000000-0005-0000-0000-000049000000}"/>
    <cellStyle name="Input cel 2 2 5 3 3 3" xfId="18035" xr:uid="{00000000-0005-0000-0000-000049000000}"/>
    <cellStyle name="Input cel 2 2 5 3 3 4" xfId="11008" xr:uid="{00000000-0005-0000-0000-000049000000}"/>
    <cellStyle name="Input cel 2 2 5 3 3 5" xfId="34325" xr:uid="{00000000-0005-0000-0000-000049000000}"/>
    <cellStyle name="Input cel 2 2 5 3 4" xfId="5970" xr:uid="{00000000-0005-0000-0000-000049000000}"/>
    <cellStyle name="Input cel 2 2 5 3 4 2" xfId="26266" xr:uid="{00000000-0005-0000-0000-000049000000}"/>
    <cellStyle name="Input cel 2 2 5 3 4 3" xfId="14105" xr:uid="{00000000-0005-0000-0000-000049000000}"/>
    <cellStyle name="Input cel 2 2 5 3 4 4" xfId="31736" xr:uid="{00000000-0005-0000-0000-000049000000}"/>
    <cellStyle name="Input cel 2 2 5 3 5" xfId="4337" xr:uid="{00000000-0005-0000-0000-000049000000}"/>
    <cellStyle name="Input cel 2 2 5 3 5 2" xfId="16782" xr:uid="{00000000-0005-0000-0000-000049000000}"/>
    <cellStyle name="Input cel 2 2 5 3 5 3" xfId="20098" xr:uid="{00000000-0005-0000-0000-000049000000}"/>
    <cellStyle name="Input cel 2 2 5 3 5 4" xfId="35856" xr:uid="{00000000-0005-0000-0000-000049000000}"/>
    <cellStyle name="Input cel 2 2 5 3 6" xfId="15677" xr:uid="{00000000-0005-0000-0000-000049000000}"/>
    <cellStyle name="Input cel 2 2 5 3 7" xfId="11909" xr:uid="{00000000-0005-0000-0000-000049000000}"/>
    <cellStyle name="Input cel 2 2 5 3 8" xfId="30159" xr:uid="{00000000-0005-0000-0000-000049000000}"/>
    <cellStyle name="Input cel 2 2 5 4" xfId="958" xr:uid="{00000000-0005-0000-0000-000049000000}"/>
    <cellStyle name="Input cel 2 2 5 4 2" xfId="3396" xr:uid="{00000000-0005-0000-0000-000049000000}"/>
    <cellStyle name="Input cel 2 2 5 4 2 2" xfId="8284" xr:uid="{00000000-0005-0000-0000-000049000000}"/>
    <cellStyle name="Input cel 2 2 5 4 2 2 2" xfId="28571" xr:uid="{00000000-0005-0000-0000-000049000000}"/>
    <cellStyle name="Input cel 2 2 5 4 2 2 3" xfId="23982" xr:uid="{00000000-0005-0000-0000-000049000000}"/>
    <cellStyle name="Input cel 2 2 5 4 2 2 4" xfId="38676" xr:uid="{00000000-0005-0000-0000-000049000000}"/>
    <cellStyle name="Input cel 2 2 5 4 2 3" xfId="15386" xr:uid="{00000000-0005-0000-0000-000049000000}"/>
    <cellStyle name="Input cel 2 2 5 4 2 4" xfId="9798" xr:uid="{00000000-0005-0000-0000-000049000000}"/>
    <cellStyle name="Input cel 2 2 5 4 2 5" xfId="34049" xr:uid="{00000000-0005-0000-0000-000049000000}"/>
    <cellStyle name="Input cel 2 2 5 4 3" xfId="5704" xr:uid="{00000000-0005-0000-0000-000049000000}"/>
    <cellStyle name="Input cel 2 2 5 4 3 2" xfId="26000" xr:uid="{00000000-0005-0000-0000-000049000000}"/>
    <cellStyle name="Input cel 2 2 5 4 3 3" xfId="12576" xr:uid="{00000000-0005-0000-0000-000049000000}"/>
    <cellStyle name="Input cel 2 2 5 4 3 4" xfId="31470" xr:uid="{00000000-0005-0000-0000-000049000000}"/>
    <cellStyle name="Input cel 2 2 5 4 4" xfId="4059" xr:uid="{00000000-0005-0000-0000-000049000000}"/>
    <cellStyle name="Input cel 2 2 5 4 4 2" xfId="16600" xr:uid="{00000000-0005-0000-0000-000049000000}"/>
    <cellStyle name="Input cel 2 2 5 4 4 3" xfId="19841" xr:uid="{00000000-0005-0000-0000-000049000000}"/>
    <cellStyle name="Input cel 2 2 5 4 4 4" xfId="35599" xr:uid="{00000000-0005-0000-0000-000049000000}"/>
    <cellStyle name="Input cel 2 2 5 4 5" xfId="21340" xr:uid="{00000000-0005-0000-0000-000049000000}"/>
    <cellStyle name="Input cel 2 2 5 4 6" xfId="9702" xr:uid="{00000000-0005-0000-0000-000049000000}"/>
    <cellStyle name="Input cel 2 2 5 4 7" xfId="29883" xr:uid="{00000000-0005-0000-0000-000049000000}"/>
    <cellStyle name="Input cel 2 2 5 5" xfId="2201" xr:uid="{00000000-0005-0000-0000-000049000000}"/>
    <cellStyle name="Input cel 2 2 5 5 2" xfId="6859" xr:uid="{00000000-0005-0000-0000-000049000000}"/>
    <cellStyle name="Input cel 2 2 5 5 2 2" xfId="27155" xr:uid="{00000000-0005-0000-0000-000049000000}"/>
    <cellStyle name="Input cel 2 2 5 5 2 3" xfId="22565" xr:uid="{00000000-0005-0000-0000-000049000000}"/>
    <cellStyle name="Input cel 2 2 5 5 2 4" xfId="37350" xr:uid="{00000000-0005-0000-0000-000049000000}"/>
    <cellStyle name="Input cel 2 2 5 5 3" xfId="18807" xr:uid="{00000000-0005-0000-0000-000049000000}"/>
    <cellStyle name="Input cel 2 2 5 5 4" xfId="13014" xr:uid="{00000000-0005-0000-0000-000049000000}"/>
    <cellStyle name="Input cel 2 2 5 5 5" xfId="32625" xr:uid="{00000000-0005-0000-0000-000049000000}"/>
    <cellStyle name="Input cel 2 2 5 6" xfId="8056" xr:uid="{00000000-0005-0000-0000-000049000000}"/>
    <cellStyle name="Input cel 2 2 5 6 2" xfId="23758" xr:uid="{00000000-0005-0000-0000-000049000000}"/>
    <cellStyle name="Input cel 2 2 5 6 2 2" xfId="28347" xr:uid="{00000000-0005-0000-0000-000049000000}"/>
    <cellStyle name="Input cel 2 2 5 6 2 3" xfId="38452" xr:uid="{00000000-0005-0000-0000-000049000000}"/>
    <cellStyle name="Input cel 2 2 5 6 3" xfId="16625" xr:uid="{00000000-0005-0000-0000-000049000000}"/>
    <cellStyle name="Input cel 2 2 5 6 4" xfId="10220" xr:uid="{00000000-0005-0000-0000-000049000000}"/>
    <cellStyle name="Input cel 2 2 5 6 5" xfId="33821" xr:uid="{00000000-0005-0000-0000-000049000000}"/>
    <cellStyle name="Input cel 2 2 5 7" xfId="3831" xr:uid="{00000000-0005-0000-0000-000049000000}"/>
    <cellStyle name="Input cel 2 2 5 7 2" xfId="17592" xr:uid="{00000000-0005-0000-0000-000049000000}"/>
    <cellStyle name="Input cel 2 2 5 7 3" xfId="18244" xr:uid="{00000000-0005-0000-0000-000049000000}"/>
    <cellStyle name="Input cel 2 2 5 7 4" xfId="35136" xr:uid="{00000000-0005-0000-0000-000049000000}"/>
    <cellStyle name="Input cel 2 2 5 8" xfId="19620" xr:uid="{00000000-0005-0000-0000-000049000000}"/>
    <cellStyle name="Input cel 2 2 5 8 2" xfId="18120" xr:uid="{00000000-0005-0000-0000-000049000000}"/>
    <cellStyle name="Input cel 2 2 5 8 3" xfId="35378" xr:uid="{00000000-0005-0000-0000-000049000000}"/>
    <cellStyle name="Input cel 2 2 5 9" xfId="17114" xr:uid="{00000000-0005-0000-0000-000049000000}"/>
    <cellStyle name="Input cel 2 2 6" xfId="717" xr:uid="{00000000-0005-0000-0000-000049000000}"/>
    <cellStyle name="Input cel 2 2 6 10" xfId="10986" xr:uid="{00000000-0005-0000-0000-000049000000}"/>
    <cellStyle name="Input cel 2 2 6 11" xfId="29946" xr:uid="{00000000-0005-0000-0000-000049000000}"/>
    <cellStyle name="Input cel 2 2 6 2" xfId="1947" xr:uid="{00000000-0005-0000-0000-000049000000}"/>
    <cellStyle name="Input cel 2 2 6 2 2" xfId="3186" xr:uid="{00000000-0005-0000-0000-000049000000}"/>
    <cellStyle name="Input cel 2 2 6 2 2 2" xfId="7844" xr:uid="{00000000-0005-0000-0000-000049000000}"/>
    <cellStyle name="Input cel 2 2 6 2 2 2 2" xfId="28140" xr:uid="{00000000-0005-0000-0000-000049000000}"/>
    <cellStyle name="Input cel 2 2 6 2 2 2 3" xfId="23550" xr:uid="{00000000-0005-0000-0000-000049000000}"/>
    <cellStyle name="Input cel 2 2 6 2 2 2 4" xfId="38292" xr:uid="{00000000-0005-0000-0000-000049000000}"/>
    <cellStyle name="Input cel 2 2 6 2 2 3" xfId="15621" xr:uid="{00000000-0005-0000-0000-000049000000}"/>
    <cellStyle name="Input cel 2 2 6 2 2 4" xfId="12367" xr:uid="{00000000-0005-0000-0000-000049000000}"/>
    <cellStyle name="Input cel 2 2 6 2 2 5" xfId="33610" xr:uid="{00000000-0005-0000-0000-000049000000}"/>
    <cellStyle name="Input cel 2 2 6 2 3" xfId="9256" xr:uid="{00000000-0005-0000-0000-000049000000}"/>
    <cellStyle name="Input cel 2 2 6 2 3 2" xfId="24898" xr:uid="{00000000-0005-0000-0000-000049000000}"/>
    <cellStyle name="Input cel 2 2 6 2 3 2 2" xfId="29485" xr:uid="{00000000-0005-0000-0000-000049000000}"/>
    <cellStyle name="Input cel 2 2 6 2 3 2 3" xfId="39590" xr:uid="{00000000-0005-0000-0000-000049000000}"/>
    <cellStyle name="Input cel 2 2 6 2 3 3" xfId="21039" xr:uid="{00000000-0005-0000-0000-000049000000}"/>
    <cellStyle name="Input cel 2 2 6 2 3 4" xfId="11245" xr:uid="{00000000-0005-0000-0000-000049000000}"/>
    <cellStyle name="Input cel 2 2 6 2 3 5" xfId="35021" xr:uid="{00000000-0005-0000-0000-000049000000}"/>
    <cellStyle name="Input cel 2 2 6 2 4" xfId="6606" xr:uid="{00000000-0005-0000-0000-000049000000}"/>
    <cellStyle name="Input cel 2 2 6 2 4 2" xfId="26902" xr:uid="{00000000-0005-0000-0000-000049000000}"/>
    <cellStyle name="Input cel 2 2 6 2 4 3" xfId="11227" xr:uid="{00000000-0005-0000-0000-000049000000}"/>
    <cellStyle name="Input cel 2 2 6 2 4 4" xfId="32372" xr:uid="{00000000-0005-0000-0000-000049000000}"/>
    <cellStyle name="Input cel 2 2 6 2 5" xfId="5035" xr:uid="{00000000-0005-0000-0000-000049000000}"/>
    <cellStyle name="Input cel 2 2 6 2 5 2" xfId="25336" xr:uid="{00000000-0005-0000-0000-000049000000}"/>
    <cellStyle name="Input cel 2 2 6 2 5 3" xfId="20750" xr:uid="{00000000-0005-0000-0000-000049000000}"/>
    <cellStyle name="Input cel 2 2 6 2 5 4" xfId="36506" xr:uid="{00000000-0005-0000-0000-000049000000}"/>
    <cellStyle name="Input cel 2 2 6 2 6" xfId="20907" xr:uid="{00000000-0005-0000-0000-000049000000}"/>
    <cellStyle name="Input cel 2 2 6 2 7" xfId="9942" xr:uid="{00000000-0005-0000-0000-000049000000}"/>
    <cellStyle name="Input cel 2 2 6 2 8" xfId="30855" xr:uid="{00000000-0005-0000-0000-000049000000}"/>
    <cellStyle name="Input cel 2 2 6 3" xfId="1629" xr:uid="{00000000-0005-0000-0000-000049000000}"/>
    <cellStyle name="Input cel 2 2 6 3 2" xfId="2869" xr:uid="{00000000-0005-0000-0000-000049000000}"/>
    <cellStyle name="Input cel 2 2 6 3 2 2" xfId="7527" xr:uid="{00000000-0005-0000-0000-000049000000}"/>
    <cellStyle name="Input cel 2 2 6 3 2 2 2" xfId="27823" xr:uid="{00000000-0005-0000-0000-000049000000}"/>
    <cellStyle name="Input cel 2 2 6 3 2 2 3" xfId="23233" xr:uid="{00000000-0005-0000-0000-000049000000}"/>
    <cellStyle name="Input cel 2 2 6 3 2 2 4" xfId="37999" xr:uid="{00000000-0005-0000-0000-000049000000}"/>
    <cellStyle name="Input cel 2 2 6 3 2 3" xfId="22148" xr:uid="{00000000-0005-0000-0000-000049000000}"/>
    <cellStyle name="Input cel 2 2 6 3 2 4" xfId="9915" xr:uid="{00000000-0005-0000-0000-000049000000}"/>
    <cellStyle name="Input cel 2 2 6 3 2 5" xfId="33293" xr:uid="{00000000-0005-0000-0000-000049000000}"/>
    <cellStyle name="Input cel 2 2 6 3 3" xfId="8940" xr:uid="{00000000-0005-0000-0000-000049000000}"/>
    <cellStyle name="Input cel 2 2 6 3 3 2" xfId="24601" xr:uid="{00000000-0005-0000-0000-000049000000}"/>
    <cellStyle name="Input cel 2 2 6 3 3 2 2" xfId="29189" xr:uid="{00000000-0005-0000-0000-000049000000}"/>
    <cellStyle name="Input cel 2 2 6 3 3 2 3" xfId="39294" xr:uid="{00000000-0005-0000-0000-000049000000}"/>
    <cellStyle name="Input cel 2 2 6 3 3 3" xfId="19209" xr:uid="{00000000-0005-0000-0000-000049000000}"/>
    <cellStyle name="Input cel 2 2 6 3 3 4" xfId="10975" xr:uid="{00000000-0005-0000-0000-000049000000}"/>
    <cellStyle name="Input cel 2 2 6 3 3 5" xfId="34705" xr:uid="{00000000-0005-0000-0000-000049000000}"/>
    <cellStyle name="Input cel 2 2 6 3 4" xfId="6322" xr:uid="{00000000-0005-0000-0000-000049000000}"/>
    <cellStyle name="Input cel 2 2 6 3 4 2" xfId="26618" xr:uid="{00000000-0005-0000-0000-000049000000}"/>
    <cellStyle name="Input cel 2 2 6 3 4 3" xfId="13139" xr:uid="{00000000-0005-0000-0000-000049000000}"/>
    <cellStyle name="Input cel 2 2 6 3 4 4" xfId="32088" xr:uid="{00000000-0005-0000-0000-000049000000}"/>
    <cellStyle name="Input cel 2 2 6 3 5" xfId="4718" xr:uid="{00000000-0005-0000-0000-000049000000}"/>
    <cellStyle name="Input cel 2 2 6 3 5 2" xfId="25040" xr:uid="{00000000-0005-0000-0000-000049000000}"/>
    <cellStyle name="Input cel 2 2 6 3 5 3" xfId="20452" xr:uid="{00000000-0005-0000-0000-000049000000}"/>
    <cellStyle name="Input cel 2 2 6 3 5 4" xfId="36210" xr:uid="{00000000-0005-0000-0000-000049000000}"/>
    <cellStyle name="Input cel 2 2 6 3 6" xfId="15334" xr:uid="{00000000-0005-0000-0000-000049000000}"/>
    <cellStyle name="Input cel 2 2 6 3 7" xfId="12332" xr:uid="{00000000-0005-0000-0000-000049000000}"/>
    <cellStyle name="Input cel 2 2 6 3 8" xfId="30539" xr:uid="{00000000-0005-0000-0000-000049000000}"/>
    <cellStyle name="Input cel 2 2 6 4" xfId="1021" xr:uid="{00000000-0005-0000-0000-000049000000}"/>
    <cellStyle name="Input cel 2 2 6 4 2" xfId="5766" xr:uid="{00000000-0005-0000-0000-000049000000}"/>
    <cellStyle name="Input cel 2 2 6 4 2 2" xfId="26062" xr:uid="{00000000-0005-0000-0000-000049000000}"/>
    <cellStyle name="Input cel 2 2 6 4 2 3" xfId="21476" xr:uid="{00000000-0005-0000-0000-000049000000}"/>
    <cellStyle name="Input cel 2 2 6 4 2 4" xfId="36990" xr:uid="{00000000-0005-0000-0000-000049000000}"/>
    <cellStyle name="Input cel 2 2 6 4 3" xfId="15946" xr:uid="{00000000-0005-0000-0000-000049000000}"/>
    <cellStyle name="Input cel 2 2 6 4 4" xfId="11838" xr:uid="{00000000-0005-0000-0000-000049000000}"/>
    <cellStyle name="Input cel 2 2 6 4 5" xfId="31532" xr:uid="{00000000-0005-0000-0000-000049000000}"/>
    <cellStyle name="Input cel 2 2 6 5" xfId="2264" xr:uid="{00000000-0005-0000-0000-000049000000}"/>
    <cellStyle name="Input cel 2 2 6 5 2" xfId="6922" xr:uid="{00000000-0005-0000-0000-000049000000}"/>
    <cellStyle name="Input cel 2 2 6 5 2 2" xfId="27218" xr:uid="{00000000-0005-0000-0000-000049000000}"/>
    <cellStyle name="Input cel 2 2 6 5 2 3" xfId="22628" xr:uid="{00000000-0005-0000-0000-000049000000}"/>
    <cellStyle name="Input cel 2 2 6 5 2 4" xfId="37413" xr:uid="{00000000-0005-0000-0000-000049000000}"/>
    <cellStyle name="Input cel 2 2 6 5 3" xfId="17488" xr:uid="{00000000-0005-0000-0000-000049000000}"/>
    <cellStyle name="Input cel 2 2 6 5 4" xfId="12566" xr:uid="{00000000-0005-0000-0000-000049000000}"/>
    <cellStyle name="Input cel 2 2 6 5 5" xfId="32688" xr:uid="{00000000-0005-0000-0000-000049000000}"/>
    <cellStyle name="Input cel 2 2 6 6" xfId="8347" xr:uid="{00000000-0005-0000-0000-000049000000}"/>
    <cellStyle name="Input cel 2 2 6 6 2" xfId="24044" xr:uid="{00000000-0005-0000-0000-000049000000}"/>
    <cellStyle name="Input cel 2 2 6 6 2 2" xfId="28633" xr:uid="{00000000-0005-0000-0000-000049000000}"/>
    <cellStyle name="Input cel 2 2 6 6 2 3" xfId="38738" xr:uid="{00000000-0005-0000-0000-000049000000}"/>
    <cellStyle name="Input cel 2 2 6 6 3" xfId="15444" xr:uid="{00000000-0005-0000-0000-000049000000}"/>
    <cellStyle name="Input cel 2 2 6 6 4" xfId="12275" xr:uid="{00000000-0005-0000-0000-000049000000}"/>
    <cellStyle name="Input cel 2 2 6 6 5" xfId="34112" xr:uid="{00000000-0005-0000-0000-000049000000}"/>
    <cellStyle name="Input cel 2 2 6 7" xfId="5470" xr:uid="{00000000-0005-0000-0000-000049000000}"/>
    <cellStyle name="Input cel 2 2 6 7 2" xfId="21181" xr:uid="{00000000-0005-0000-0000-000049000000}"/>
    <cellStyle name="Input cel 2 2 6 7 2 2" xfId="25766" xr:uid="{00000000-0005-0000-0000-000049000000}"/>
    <cellStyle name="Input cel 2 2 6 7 2 3" xfId="36830" xr:uid="{00000000-0005-0000-0000-000049000000}"/>
    <cellStyle name="Input cel 2 2 6 7 3" xfId="16887" xr:uid="{00000000-0005-0000-0000-000049000000}"/>
    <cellStyle name="Input cel 2 2 6 7 4" xfId="14406" xr:uid="{00000000-0005-0000-0000-000049000000}"/>
    <cellStyle name="Input cel 2 2 6 7 5" xfId="31236" xr:uid="{00000000-0005-0000-0000-000049000000}"/>
    <cellStyle name="Input cel 2 2 6 8" xfId="4122" xr:uid="{00000000-0005-0000-0000-000049000000}"/>
    <cellStyle name="Input cel 2 2 6 8 2" xfId="17156" xr:uid="{00000000-0005-0000-0000-000049000000}"/>
    <cellStyle name="Input cel 2 2 6 8 3" xfId="19900" xr:uid="{00000000-0005-0000-0000-000049000000}"/>
    <cellStyle name="Input cel 2 2 6 8 4" xfId="35658" xr:uid="{00000000-0005-0000-0000-000049000000}"/>
    <cellStyle name="Input cel 2 2 6 9" xfId="22139" xr:uid="{00000000-0005-0000-0000-000049000000}"/>
    <cellStyle name="Input cel 2 2 7" xfId="288" xr:uid="{00000000-0005-0000-0000-000049000000}"/>
    <cellStyle name="Input cel 2 2 7 10" xfId="30066" xr:uid="{00000000-0005-0000-0000-000049000000}"/>
    <cellStyle name="Input cel 2 2 7 2" xfId="1692" xr:uid="{00000000-0005-0000-0000-000049000000}"/>
    <cellStyle name="Input cel 2 2 7 2 2" xfId="2931" xr:uid="{00000000-0005-0000-0000-000049000000}"/>
    <cellStyle name="Input cel 2 2 7 2 2 2" xfId="7589" xr:uid="{00000000-0005-0000-0000-000049000000}"/>
    <cellStyle name="Input cel 2 2 7 2 2 2 2" xfId="27885" xr:uid="{00000000-0005-0000-0000-000049000000}"/>
    <cellStyle name="Input cel 2 2 7 2 2 2 3" xfId="23295" xr:uid="{00000000-0005-0000-0000-000049000000}"/>
    <cellStyle name="Input cel 2 2 7 2 2 2 4" xfId="38061" xr:uid="{00000000-0005-0000-0000-000049000000}"/>
    <cellStyle name="Input cel 2 2 7 2 2 3" xfId="16596" xr:uid="{00000000-0005-0000-0000-000049000000}"/>
    <cellStyle name="Input cel 2 2 7 2 2 4" xfId="10949" xr:uid="{00000000-0005-0000-0000-000049000000}"/>
    <cellStyle name="Input cel 2 2 7 2 2 5" xfId="33355" xr:uid="{00000000-0005-0000-0000-000049000000}"/>
    <cellStyle name="Input cel 2 2 7 2 3" xfId="9001" xr:uid="{00000000-0005-0000-0000-000049000000}"/>
    <cellStyle name="Input cel 2 2 7 2 3 2" xfId="24660" xr:uid="{00000000-0005-0000-0000-000049000000}"/>
    <cellStyle name="Input cel 2 2 7 2 3 2 2" xfId="29248" xr:uid="{00000000-0005-0000-0000-000049000000}"/>
    <cellStyle name="Input cel 2 2 7 2 3 2 3" xfId="39353" xr:uid="{00000000-0005-0000-0000-000049000000}"/>
    <cellStyle name="Input cel 2 2 7 2 3 3" xfId="16375" xr:uid="{00000000-0005-0000-0000-000049000000}"/>
    <cellStyle name="Input cel 2 2 7 2 3 4" xfId="9679" xr:uid="{00000000-0005-0000-0000-000049000000}"/>
    <cellStyle name="Input cel 2 2 7 2 3 5" xfId="34766" xr:uid="{00000000-0005-0000-0000-000049000000}"/>
    <cellStyle name="Input cel 2 2 7 2 4" xfId="6382" xr:uid="{00000000-0005-0000-0000-000049000000}"/>
    <cellStyle name="Input cel 2 2 7 2 4 2" xfId="26678" xr:uid="{00000000-0005-0000-0000-000049000000}"/>
    <cellStyle name="Input cel 2 2 7 2 4 3" xfId="10588" xr:uid="{00000000-0005-0000-0000-000049000000}"/>
    <cellStyle name="Input cel 2 2 7 2 4 4" xfId="32148" xr:uid="{00000000-0005-0000-0000-000049000000}"/>
    <cellStyle name="Input cel 2 2 7 2 5" xfId="4780" xr:uid="{00000000-0005-0000-0000-000049000000}"/>
    <cellStyle name="Input cel 2 2 7 2 5 2" xfId="25099" xr:uid="{00000000-0005-0000-0000-000049000000}"/>
    <cellStyle name="Input cel 2 2 7 2 5 3" xfId="20511" xr:uid="{00000000-0005-0000-0000-000049000000}"/>
    <cellStyle name="Input cel 2 2 7 2 5 4" xfId="36269" xr:uid="{00000000-0005-0000-0000-000049000000}"/>
    <cellStyle name="Input cel 2 2 7 2 6" xfId="19400" xr:uid="{00000000-0005-0000-0000-000049000000}"/>
    <cellStyle name="Input cel 2 2 7 2 7" xfId="3568" xr:uid="{00000000-0005-0000-0000-000049000000}"/>
    <cellStyle name="Input cel 2 2 7 2 8" xfId="30600" xr:uid="{00000000-0005-0000-0000-000049000000}"/>
    <cellStyle name="Input cel 2 2 7 3" xfId="1143" xr:uid="{00000000-0005-0000-0000-000049000000}"/>
    <cellStyle name="Input cel 2 2 7 3 2" xfId="5882" xr:uid="{00000000-0005-0000-0000-000049000000}"/>
    <cellStyle name="Input cel 2 2 7 3 2 2" xfId="26178" xr:uid="{00000000-0005-0000-0000-000049000000}"/>
    <cellStyle name="Input cel 2 2 7 3 2 3" xfId="21592" xr:uid="{00000000-0005-0000-0000-000049000000}"/>
    <cellStyle name="Input cel 2 2 7 3 2 4" xfId="37048" xr:uid="{00000000-0005-0000-0000-000049000000}"/>
    <cellStyle name="Input cel 2 2 7 3 3" xfId="14986" xr:uid="{00000000-0005-0000-0000-000049000000}"/>
    <cellStyle name="Input cel 2 2 7 3 4" xfId="10711" xr:uid="{00000000-0005-0000-0000-000049000000}"/>
    <cellStyle name="Input cel 2 2 7 3 5" xfId="31648" xr:uid="{00000000-0005-0000-0000-000049000000}"/>
    <cellStyle name="Input cel 2 2 7 4" xfId="2385" xr:uid="{00000000-0005-0000-0000-000049000000}"/>
    <cellStyle name="Input cel 2 2 7 4 2" xfId="7043" xr:uid="{00000000-0005-0000-0000-000049000000}"/>
    <cellStyle name="Input cel 2 2 7 4 2 2" xfId="27339" xr:uid="{00000000-0005-0000-0000-000049000000}"/>
    <cellStyle name="Input cel 2 2 7 4 2 3" xfId="22749" xr:uid="{00000000-0005-0000-0000-000049000000}"/>
    <cellStyle name="Input cel 2 2 7 4 2 4" xfId="37533" xr:uid="{00000000-0005-0000-0000-000049000000}"/>
    <cellStyle name="Input cel 2 2 7 4 3" xfId="18070" xr:uid="{00000000-0005-0000-0000-000049000000}"/>
    <cellStyle name="Input cel 2 2 7 4 4" xfId="11902" xr:uid="{00000000-0005-0000-0000-000049000000}"/>
    <cellStyle name="Input cel 2 2 7 4 5" xfId="32809" xr:uid="{00000000-0005-0000-0000-000049000000}"/>
    <cellStyle name="Input cel 2 2 7 5" xfId="8467" xr:uid="{00000000-0005-0000-0000-000049000000}"/>
    <cellStyle name="Input cel 2 2 7 5 2" xfId="24159" xr:uid="{00000000-0005-0000-0000-000049000000}"/>
    <cellStyle name="Input cel 2 2 7 5 2 2" xfId="28748" xr:uid="{00000000-0005-0000-0000-000049000000}"/>
    <cellStyle name="Input cel 2 2 7 5 2 3" xfId="38853" xr:uid="{00000000-0005-0000-0000-000049000000}"/>
    <cellStyle name="Input cel 2 2 7 5 3" xfId="18485" xr:uid="{00000000-0005-0000-0000-000049000000}"/>
    <cellStyle name="Input cel 2 2 7 5 4" xfId="9898" xr:uid="{00000000-0005-0000-0000-000049000000}"/>
    <cellStyle name="Input cel 2 2 7 5 5" xfId="34232" xr:uid="{00000000-0005-0000-0000-000049000000}"/>
    <cellStyle name="Input cel 2 2 7 6" xfId="5171" xr:uid="{00000000-0005-0000-0000-000049000000}"/>
    <cellStyle name="Input cel 2 2 7 6 2" xfId="25469" xr:uid="{00000000-0005-0000-0000-000049000000}"/>
    <cellStyle name="Input cel 2 2 7 6 3" xfId="9625" xr:uid="{00000000-0005-0000-0000-000049000000}"/>
    <cellStyle name="Input cel 2 2 7 6 4" xfId="30939" xr:uid="{00000000-0005-0000-0000-000049000000}"/>
    <cellStyle name="Input cel 2 2 7 7" xfId="4243" xr:uid="{00000000-0005-0000-0000-000049000000}"/>
    <cellStyle name="Input cel 2 2 7 7 2" xfId="17671" xr:uid="{00000000-0005-0000-0000-000049000000}"/>
    <cellStyle name="Input cel 2 2 7 7 3" xfId="20014" xr:uid="{00000000-0005-0000-0000-000049000000}"/>
    <cellStyle name="Input cel 2 2 7 7 4" xfId="35772" xr:uid="{00000000-0005-0000-0000-000049000000}"/>
    <cellStyle name="Input cel 2 2 7 8" xfId="21000" xr:uid="{00000000-0005-0000-0000-000049000000}"/>
    <cellStyle name="Input cel 2 2 7 9" xfId="12826" xr:uid="{00000000-0005-0000-0000-000049000000}"/>
    <cellStyle name="Input cel 2 2 8" xfId="1525" xr:uid="{00000000-0005-0000-0000-000049000000}"/>
    <cellStyle name="Input cel 2 2 8 2" xfId="2765" xr:uid="{00000000-0005-0000-0000-000049000000}"/>
    <cellStyle name="Input cel 2 2 8 2 2" xfId="7423" xr:uid="{00000000-0005-0000-0000-000049000000}"/>
    <cellStyle name="Input cel 2 2 8 2 2 2" xfId="27719" xr:uid="{00000000-0005-0000-0000-000049000000}"/>
    <cellStyle name="Input cel 2 2 8 2 2 3" xfId="23129" xr:uid="{00000000-0005-0000-0000-000049000000}"/>
    <cellStyle name="Input cel 2 2 8 2 2 4" xfId="37895" xr:uid="{00000000-0005-0000-0000-000049000000}"/>
    <cellStyle name="Input cel 2 2 8 2 3" xfId="22197" xr:uid="{00000000-0005-0000-0000-000049000000}"/>
    <cellStyle name="Input cel 2 2 8 2 4" xfId="10041" xr:uid="{00000000-0005-0000-0000-000049000000}"/>
    <cellStyle name="Input cel 2 2 8 2 5" xfId="33189" xr:uid="{00000000-0005-0000-0000-000049000000}"/>
    <cellStyle name="Input cel 2 2 8 3" xfId="8837" xr:uid="{00000000-0005-0000-0000-000049000000}"/>
    <cellStyle name="Input cel 2 2 8 3 2" xfId="24504" xr:uid="{00000000-0005-0000-0000-000049000000}"/>
    <cellStyle name="Input cel 2 2 8 3 2 2" xfId="29092" xr:uid="{00000000-0005-0000-0000-000049000000}"/>
    <cellStyle name="Input cel 2 2 8 3 2 3" xfId="39197" xr:uid="{00000000-0005-0000-0000-000049000000}"/>
    <cellStyle name="Input cel 2 2 8 3 3" xfId="22241" xr:uid="{00000000-0005-0000-0000-000049000000}"/>
    <cellStyle name="Input cel 2 2 8 3 4" xfId="14625" xr:uid="{00000000-0005-0000-0000-000049000000}"/>
    <cellStyle name="Input cel 2 2 8 3 5" xfId="34602" xr:uid="{00000000-0005-0000-0000-000049000000}"/>
    <cellStyle name="Input cel 2 2 8 4" xfId="6223" xr:uid="{00000000-0005-0000-0000-000049000000}"/>
    <cellStyle name="Input cel 2 2 8 4 2" xfId="26519" xr:uid="{00000000-0005-0000-0000-000049000000}"/>
    <cellStyle name="Input cel 2 2 8 4 3" xfId="3566" xr:uid="{00000000-0005-0000-0000-000049000000}"/>
    <cellStyle name="Input cel 2 2 8 4 4" xfId="31989" xr:uid="{00000000-0005-0000-0000-000049000000}"/>
    <cellStyle name="Input cel 2 2 8 5" xfId="4615" xr:uid="{00000000-0005-0000-0000-000049000000}"/>
    <cellStyle name="Input cel 2 2 8 5 2" xfId="17635" xr:uid="{00000000-0005-0000-0000-000049000000}"/>
    <cellStyle name="Input cel 2 2 8 5 3" xfId="20357" xr:uid="{00000000-0005-0000-0000-000049000000}"/>
    <cellStyle name="Input cel 2 2 8 5 4" xfId="36115" xr:uid="{00000000-0005-0000-0000-000049000000}"/>
    <cellStyle name="Input cel 2 2 8 6" xfId="18259" xr:uid="{00000000-0005-0000-0000-000049000000}"/>
    <cellStyle name="Input cel 2 2 8 7" xfId="10318" xr:uid="{00000000-0005-0000-0000-000049000000}"/>
    <cellStyle name="Input cel 2 2 8 8" xfId="30436" xr:uid="{00000000-0005-0000-0000-000049000000}"/>
    <cellStyle name="Input cel 2 2 9" xfId="289" xr:uid="{00000000-0005-0000-0000-000049000000}"/>
    <cellStyle name="Input cel 2 2 9 2" xfId="3323" xr:uid="{00000000-0005-0000-0000-000049000000}"/>
    <cellStyle name="Input cel 2 2 9 2 2" xfId="8172" xr:uid="{00000000-0005-0000-0000-000049000000}"/>
    <cellStyle name="Input cel 2 2 9 2 2 2" xfId="28461" xr:uid="{00000000-0005-0000-0000-000049000000}"/>
    <cellStyle name="Input cel 2 2 9 2 2 3" xfId="23872" xr:uid="{00000000-0005-0000-0000-000049000000}"/>
    <cellStyle name="Input cel 2 2 9 2 2 4" xfId="38566" xr:uid="{00000000-0005-0000-0000-000049000000}"/>
    <cellStyle name="Input cel 2 2 9 2 3" xfId="16704" xr:uid="{00000000-0005-0000-0000-000049000000}"/>
    <cellStyle name="Input cel 2 2 9 2 4" xfId="9449" xr:uid="{00000000-0005-0000-0000-000049000000}"/>
    <cellStyle name="Input cel 2 2 9 2 5" xfId="33937" xr:uid="{00000000-0005-0000-0000-000049000000}"/>
    <cellStyle name="Input cel 2 2 9 3" xfId="5172" xr:uid="{00000000-0005-0000-0000-000049000000}"/>
    <cellStyle name="Input cel 2 2 9 3 2" xfId="25470" xr:uid="{00000000-0005-0000-0000-000049000000}"/>
    <cellStyle name="Input cel 2 2 9 3 3" xfId="11536" xr:uid="{00000000-0005-0000-0000-000049000000}"/>
    <cellStyle name="Input cel 2 2 9 3 4" xfId="30940" xr:uid="{00000000-0005-0000-0000-000049000000}"/>
    <cellStyle name="Input cel 2 2 9 4" xfId="3947" xr:uid="{00000000-0005-0000-0000-000049000000}"/>
    <cellStyle name="Input cel 2 2 9 4 2" xfId="17066" xr:uid="{00000000-0005-0000-0000-000049000000}"/>
    <cellStyle name="Input cel 2 2 9 4 3" xfId="19733" xr:uid="{00000000-0005-0000-0000-000049000000}"/>
    <cellStyle name="Input cel 2 2 9 4 4" xfId="35491" xr:uid="{00000000-0005-0000-0000-000049000000}"/>
    <cellStyle name="Input cel 2 2 9 5" xfId="18864" xr:uid="{00000000-0005-0000-0000-000049000000}"/>
    <cellStyle name="Input cel 2 2 9 6" xfId="10900" xr:uid="{00000000-0005-0000-0000-000049000000}"/>
    <cellStyle name="Input cel 2 2 9 7" xfId="29771" xr:uid="{00000000-0005-0000-0000-000049000000}"/>
    <cellStyle name="Input cel 2 3" xfId="268" xr:uid="{00000000-0005-0000-0000-000048000000}"/>
    <cellStyle name="Input cel 2 3 10" xfId="5109" xr:uid="{00000000-0005-0000-0000-000048000000}"/>
    <cellStyle name="Input cel 2 3 10 2" xfId="20822" xr:uid="{00000000-0005-0000-0000-000048000000}"/>
    <cellStyle name="Input cel 2 3 10 2 2" xfId="36578" xr:uid="{00000000-0005-0000-0000-000048000000}"/>
    <cellStyle name="Input cel 2 3 10 3" xfId="25408" xr:uid="{00000000-0005-0000-0000-000048000000}"/>
    <cellStyle name="Input cel 2 3 11" xfId="19424" xr:uid="{00000000-0005-0000-0000-000048000000}"/>
    <cellStyle name="Input cel 2 3 11 2" xfId="17005" xr:uid="{00000000-0005-0000-0000-000048000000}"/>
    <cellStyle name="Input cel 2 3 11 3" xfId="35184" xr:uid="{00000000-0005-0000-0000-000048000000}"/>
    <cellStyle name="Input cel 2 3 2" xfId="473" xr:uid="{00000000-0005-0000-0000-000048000000}"/>
    <cellStyle name="Input cel 2 3 2 10" xfId="2116" xr:uid="{00000000-0005-0000-0000-000048000000}"/>
    <cellStyle name="Input cel 2 3 2 10 2" xfId="6774" xr:uid="{00000000-0005-0000-0000-000048000000}"/>
    <cellStyle name="Input cel 2 3 2 10 2 2" xfId="27070" xr:uid="{00000000-0005-0000-0000-000048000000}"/>
    <cellStyle name="Input cel 2 3 2 10 2 3" xfId="22480" xr:uid="{00000000-0005-0000-0000-000048000000}"/>
    <cellStyle name="Input cel 2 3 2 10 2 4" xfId="37265" xr:uid="{00000000-0005-0000-0000-000048000000}"/>
    <cellStyle name="Input cel 2 3 2 10 3" xfId="22333" xr:uid="{00000000-0005-0000-0000-000048000000}"/>
    <cellStyle name="Input cel 2 3 2 10 4" xfId="11897" xr:uid="{00000000-0005-0000-0000-000048000000}"/>
    <cellStyle name="Input cel 2 3 2 10 5" xfId="32540" xr:uid="{00000000-0005-0000-0000-000048000000}"/>
    <cellStyle name="Input cel 2 3 2 11" xfId="5267" xr:uid="{00000000-0005-0000-0000-000048000000}"/>
    <cellStyle name="Input cel 2 3 2 11 2" xfId="20978" xr:uid="{00000000-0005-0000-0000-000048000000}"/>
    <cellStyle name="Input cel 2 3 2 11 2 2" xfId="25563" xr:uid="{00000000-0005-0000-0000-000048000000}"/>
    <cellStyle name="Input cel 2 3 2 11 2 3" xfId="36694" xr:uid="{00000000-0005-0000-0000-000048000000}"/>
    <cellStyle name="Input cel 2 3 2 11 3" xfId="15149" xr:uid="{00000000-0005-0000-0000-000048000000}"/>
    <cellStyle name="Input cel 2 3 2 11 4" xfId="11336" xr:uid="{00000000-0005-0000-0000-000048000000}"/>
    <cellStyle name="Input cel 2 3 2 11 5" xfId="31033" xr:uid="{00000000-0005-0000-0000-000048000000}"/>
    <cellStyle name="Input cel 2 3 2 12" xfId="8020" xr:uid="{00000000-0005-0000-0000-000048000000}"/>
    <cellStyle name="Input cel 2 3 2 12 2" xfId="28311" xr:uid="{00000000-0005-0000-0000-000048000000}"/>
    <cellStyle name="Input cel 2 3 2 12 3" xfId="11124" xr:uid="{00000000-0005-0000-0000-000048000000}"/>
    <cellStyle name="Input cel 2 3 2 12 4" xfId="33785" xr:uid="{00000000-0005-0000-0000-000048000000}"/>
    <cellStyle name="Input cel 2 3 2 13" xfId="3786" xr:uid="{00000000-0005-0000-0000-000048000000}"/>
    <cellStyle name="Input cel 2 3 2 13 2" xfId="18661" xr:uid="{00000000-0005-0000-0000-000048000000}"/>
    <cellStyle name="Input cel 2 3 2 13 3" xfId="19577" xr:uid="{00000000-0005-0000-0000-000048000000}"/>
    <cellStyle name="Input cel 2 3 2 13 4" xfId="35336" xr:uid="{00000000-0005-0000-0000-000048000000}"/>
    <cellStyle name="Input cel 2 3 2 14" xfId="14877" xr:uid="{00000000-0005-0000-0000-000048000000}"/>
    <cellStyle name="Input cel 2 3 2 15" xfId="14365" xr:uid="{00000000-0005-0000-0000-000048000000}"/>
    <cellStyle name="Input cel 2 3 2 16" xfId="29613" xr:uid="{00000000-0005-0000-0000-000048000000}"/>
    <cellStyle name="Input cel 2 3 2 2" xfId="617" xr:uid="{00000000-0005-0000-0000-000048000000}"/>
    <cellStyle name="Input cel 2 3 2 2 10" xfId="18576" xr:uid="{00000000-0005-0000-0000-000048000000}"/>
    <cellStyle name="Input cel 2 3 2 2 11" xfId="11598" xr:uid="{00000000-0005-0000-0000-000048000000}"/>
    <cellStyle name="Input cel 2 3 2 2 12" xfId="29705" xr:uid="{00000000-0005-0000-0000-000048000000}"/>
    <cellStyle name="Input cel 2 3 2 2 2" xfId="1847" xr:uid="{00000000-0005-0000-0000-000048000000}"/>
    <cellStyle name="Input cel 2 3 2 2 2 2" xfId="3086" xr:uid="{00000000-0005-0000-0000-000048000000}"/>
    <cellStyle name="Input cel 2 3 2 2 2 2 2" xfId="7744" xr:uid="{00000000-0005-0000-0000-000048000000}"/>
    <cellStyle name="Input cel 2 3 2 2 2 2 2 2" xfId="28040" xr:uid="{00000000-0005-0000-0000-000048000000}"/>
    <cellStyle name="Input cel 2 3 2 2 2 2 2 3" xfId="23450" xr:uid="{00000000-0005-0000-0000-000048000000}"/>
    <cellStyle name="Input cel 2 3 2 2 2 2 2 4" xfId="38192" xr:uid="{00000000-0005-0000-0000-000048000000}"/>
    <cellStyle name="Input cel 2 3 2 2 2 2 3" xfId="17104" xr:uid="{00000000-0005-0000-0000-000048000000}"/>
    <cellStyle name="Input cel 2 3 2 2 2 2 4" xfId="12428" xr:uid="{00000000-0005-0000-0000-000048000000}"/>
    <cellStyle name="Input cel 2 3 2 2 2 2 5" xfId="33510" xr:uid="{00000000-0005-0000-0000-000048000000}"/>
    <cellStyle name="Input cel 2 3 2 2 2 3" xfId="9156" xr:uid="{00000000-0005-0000-0000-000048000000}"/>
    <cellStyle name="Input cel 2 3 2 2 2 3 2" xfId="24804" xr:uid="{00000000-0005-0000-0000-000048000000}"/>
    <cellStyle name="Input cel 2 3 2 2 2 3 2 2" xfId="29391" xr:uid="{00000000-0005-0000-0000-000048000000}"/>
    <cellStyle name="Input cel 2 3 2 2 2 3 2 3" xfId="39496" xr:uid="{00000000-0005-0000-0000-000048000000}"/>
    <cellStyle name="Input cel 2 3 2 2 2 3 3" xfId="22150" xr:uid="{00000000-0005-0000-0000-000048000000}"/>
    <cellStyle name="Input cel 2 3 2 2 2 3 4" xfId="9816" xr:uid="{00000000-0005-0000-0000-000048000000}"/>
    <cellStyle name="Input cel 2 3 2 2 2 3 5" xfId="34921" xr:uid="{00000000-0005-0000-0000-000048000000}"/>
    <cellStyle name="Input cel 2 3 2 2 2 4" xfId="6512" xr:uid="{00000000-0005-0000-0000-000048000000}"/>
    <cellStyle name="Input cel 2 3 2 2 2 4 2" xfId="26808" xr:uid="{00000000-0005-0000-0000-000048000000}"/>
    <cellStyle name="Input cel 2 3 2 2 2 4 3" xfId="11029" xr:uid="{00000000-0005-0000-0000-000048000000}"/>
    <cellStyle name="Input cel 2 3 2 2 2 4 4" xfId="32278" xr:uid="{00000000-0005-0000-0000-000048000000}"/>
    <cellStyle name="Input cel 2 3 2 2 2 5" xfId="4935" xr:uid="{00000000-0005-0000-0000-000048000000}"/>
    <cellStyle name="Input cel 2 3 2 2 2 5 2" xfId="25242" xr:uid="{00000000-0005-0000-0000-000048000000}"/>
    <cellStyle name="Input cel 2 3 2 2 2 5 3" xfId="20656" xr:uid="{00000000-0005-0000-0000-000048000000}"/>
    <cellStyle name="Input cel 2 3 2 2 2 5 4" xfId="36412" xr:uid="{00000000-0005-0000-0000-000048000000}"/>
    <cellStyle name="Input cel 2 3 2 2 2 6" xfId="15401" xr:uid="{00000000-0005-0000-0000-000048000000}"/>
    <cellStyle name="Input cel 2 3 2 2 2 7" xfId="9755" xr:uid="{00000000-0005-0000-0000-000048000000}"/>
    <cellStyle name="Input cel 2 3 2 2 2 8" xfId="30755" xr:uid="{00000000-0005-0000-0000-000048000000}"/>
    <cellStyle name="Input cel 2 3 2 2 3" xfId="1126" xr:uid="{00000000-0005-0000-0000-000048000000}"/>
    <cellStyle name="Input cel 2 3 2 2 3 2" xfId="2368" xr:uid="{00000000-0005-0000-0000-000048000000}"/>
    <cellStyle name="Input cel 2 3 2 2 3 2 2" xfId="7026" xr:uid="{00000000-0005-0000-0000-000048000000}"/>
    <cellStyle name="Input cel 2 3 2 2 3 2 2 2" xfId="27322" xr:uid="{00000000-0005-0000-0000-000048000000}"/>
    <cellStyle name="Input cel 2 3 2 2 3 2 2 3" xfId="22732" xr:uid="{00000000-0005-0000-0000-000048000000}"/>
    <cellStyle name="Input cel 2 3 2 2 3 2 2 4" xfId="37517" xr:uid="{00000000-0005-0000-0000-000048000000}"/>
    <cellStyle name="Input cel 2 3 2 2 3 2 3" xfId="17828" xr:uid="{00000000-0005-0000-0000-000048000000}"/>
    <cellStyle name="Input cel 2 3 2 2 3 2 4" xfId="11672" xr:uid="{00000000-0005-0000-0000-000048000000}"/>
    <cellStyle name="Input cel 2 3 2 2 3 2 5" xfId="32792" xr:uid="{00000000-0005-0000-0000-000048000000}"/>
    <cellStyle name="Input cel 2 3 2 2 3 3" xfId="8450" xr:uid="{00000000-0005-0000-0000-000048000000}"/>
    <cellStyle name="Input cel 2 3 2 2 3 3 2" xfId="24145" xr:uid="{00000000-0005-0000-0000-000048000000}"/>
    <cellStyle name="Input cel 2 3 2 2 3 3 2 2" xfId="28734" xr:uid="{00000000-0005-0000-0000-000048000000}"/>
    <cellStyle name="Input cel 2 3 2 2 3 3 2 3" xfId="38839" xr:uid="{00000000-0005-0000-0000-000048000000}"/>
    <cellStyle name="Input cel 2 3 2 2 3 3 3" xfId="18881" xr:uid="{00000000-0005-0000-0000-000048000000}"/>
    <cellStyle name="Input cel 2 3 2 2 3 3 4" xfId="10715" xr:uid="{00000000-0005-0000-0000-000048000000}"/>
    <cellStyle name="Input cel 2 3 2 2 3 3 5" xfId="34215" xr:uid="{00000000-0005-0000-0000-000048000000}"/>
    <cellStyle name="Input cel 2 3 2 2 3 4" xfId="5868" xr:uid="{00000000-0005-0000-0000-000048000000}"/>
    <cellStyle name="Input cel 2 3 2 2 3 4 2" xfId="26164" xr:uid="{00000000-0005-0000-0000-000048000000}"/>
    <cellStyle name="Input cel 2 3 2 2 3 4 3" xfId="14184" xr:uid="{00000000-0005-0000-0000-000048000000}"/>
    <cellStyle name="Input cel 2 3 2 2 3 4 4" xfId="31634" xr:uid="{00000000-0005-0000-0000-000048000000}"/>
    <cellStyle name="Input cel 2 3 2 2 3 5" xfId="4226" xr:uid="{00000000-0005-0000-0000-000048000000}"/>
    <cellStyle name="Input cel 2 3 2 2 3 5 2" xfId="17095" xr:uid="{00000000-0005-0000-0000-000048000000}"/>
    <cellStyle name="Input cel 2 3 2 2 3 5 3" xfId="20000" xr:uid="{00000000-0005-0000-0000-000048000000}"/>
    <cellStyle name="Input cel 2 3 2 2 3 5 4" xfId="35758" xr:uid="{00000000-0005-0000-0000-000048000000}"/>
    <cellStyle name="Input cel 2 3 2 2 3 6" xfId="19403" xr:uid="{00000000-0005-0000-0000-000048000000}"/>
    <cellStyle name="Input cel 2 3 2 2 3 7" xfId="14210" xr:uid="{00000000-0005-0000-0000-000048000000}"/>
    <cellStyle name="Input cel 2 3 2 2 3 8" xfId="30049" xr:uid="{00000000-0005-0000-0000-000048000000}"/>
    <cellStyle name="Input cel 2 3 2 2 4" xfId="1532" xr:uid="{00000000-0005-0000-0000-000048000000}"/>
    <cellStyle name="Input cel 2 3 2 2 4 2" xfId="2772" xr:uid="{00000000-0005-0000-0000-000048000000}"/>
    <cellStyle name="Input cel 2 3 2 2 4 2 2" xfId="7430" xr:uid="{00000000-0005-0000-0000-000048000000}"/>
    <cellStyle name="Input cel 2 3 2 2 4 2 2 2" xfId="27726" xr:uid="{00000000-0005-0000-0000-000048000000}"/>
    <cellStyle name="Input cel 2 3 2 2 4 2 2 3" xfId="23136" xr:uid="{00000000-0005-0000-0000-000048000000}"/>
    <cellStyle name="Input cel 2 3 2 2 4 2 2 4" xfId="37902" xr:uid="{00000000-0005-0000-0000-000048000000}"/>
    <cellStyle name="Input cel 2 3 2 2 4 2 3" xfId="15455" xr:uid="{00000000-0005-0000-0000-000048000000}"/>
    <cellStyle name="Input cel 2 3 2 2 4 2 4" xfId="13183" xr:uid="{00000000-0005-0000-0000-000048000000}"/>
    <cellStyle name="Input cel 2 3 2 2 4 2 5" xfId="33196" xr:uid="{00000000-0005-0000-0000-000048000000}"/>
    <cellStyle name="Input cel 2 3 2 2 4 3" xfId="8843" xr:uid="{00000000-0005-0000-0000-000048000000}"/>
    <cellStyle name="Input cel 2 3 2 2 4 3 2" xfId="24508" xr:uid="{00000000-0005-0000-0000-000048000000}"/>
    <cellStyle name="Input cel 2 3 2 2 4 3 2 2" xfId="29096" xr:uid="{00000000-0005-0000-0000-000048000000}"/>
    <cellStyle name="Input cel 2 3 2 2 4 3 2 3" xfId="39201" xr:uid="{00000000-0005-0000-0000-000048000000}"/>
    <cellStyle name="Input cel 2 3 2 2 4 3 3" xfId="15504" xr:uid="{00000000-0005-0000-0000-000048000000}"/>
    <cellStyle name="Input cel 2 3 2 2 4 3 4" xfId="10816" xr:uid="{00000000-0005-0000-0000-000048000000}"/>
    <cellStyle name="Input cel 2 3 2 2 4 3 5" xfId="34608" xr:uid="{00000000-0005-0000-0000-000048000000}"/>
    <cellStyle name="Input cel 2 3 2 2 4 4" xfId="6228" xr:uid="{00000000-0005-0000-0000-000048000000}"/>
    <cellStyle name="Input cel 2 3 2 2 4 4 2" xfId="26524" xr:uid="{00000000-0005-0000-0000-000048000000}"/>
    <cellStyle name="Input cel 2 3 2 2 4 4 3" xfId="13890" xr:uid="{00000000-0005-0000-0000-000048000000}"/>
    <cellStyle name="Input cel 2 3 2 2 4 4 4" xfId="31994" xr:uid="{00000000-0005-0000-0000-000048000000}"/>
    <cellStyle name="Input cel 2 3 2 2 4 5" xfId="4621" xr:uid="{00000000-0005-0000-0000-000048000000}"/>
    <cellStyle name="Input cel 2 3 2 2 4 5 2" xfId="17933" xr:uid="{00000000-0005-0000-0000-000048000000}"/>
    <cellStyle name="Input cel 2 3 2 2 4 5 3" xfId="20361" xr:uid="{00000000-0005-0000-0000-000048000000}"/>
    <cellStyle name="Input cel 2 3 2 2 4 5 4" xfId="36119" xr:uid="{00000000-0005-0000-0000-000048000000}"/>
    <cellStyle name="Input cel 2 3 2 2 4 6" xfId="21345" xr:uid="{00000000-0005-0000-0000-000048000000}"/>
    <cellStyle name="Input cel 2 3 2 2 4 7" xfId="11001" xr:uid="{00000000-0005-0000-0000-000048000000}"/>
    <cellStyle name="Input cel 2 3 2 2 4 8" xfId="30442" xr:uid="{00000000-0005-0000-0000-000048000000}"/>
    <cellStyle name="Input cel 2 3 2 2 5" xfId="921" xr:uid="{00000000-0005-0000-0000-000048000000}"/>
    <cellStyle name="Input cel 2 3 2 2 5 2" xfId="3376" xr:uid="{00000000-0005-0000-0000-000048000000}"/>
    <cellStyle name="Input cel 2 3 2 2 5 2 2" xfId="8247" xr:uid="{00000000-0005-0000-0000-000048000000}"/>
    <cellStyle name="Input cel 2 3 2 2 5 2 2 2" xfId="28536" xr:uid="{00000000-0005-0000-0000-000048000000}"/>
    <cellStyle name="Input cel 2 3 2 2 5 2 2 3" xfId="23947" xr:uid="{00000000-0005-0000-0000-000048000000}"/>
    <cellStyle name="Input cel 2 3 2 2 5 2 2 4" xfId="38641" xr:uid="{00000000-0005-0000-0000-000048000000}"/>
    <cellStyle name="Input cel 2 3 2 2 5 2 3" xfId="16700" xr:uid="{00000000-0005-0000-0000-000048000000}"/>
    <cellStyle name="Input cel 2 3 2 2 5 2 4" xfId="13133" xr:uid="{00000000-0005-0000-0000-000048000000}"/>
    <cellStyle name="Input cel 2 3 2 2 5 2 5" xfId="34012" xr:uid="{00000000-0005-0000-0000-000048000000}"/>
    <cellStyle name="Input cel 2 3 2 2 5 3" xfId="5669" xr:uid="{00000000-0005-0000-0000-000048000000}"/>
    <cellStyle name="Input cel 2 3 2 2 5 3 2" xfId="25965" xr:uid="{00000000-0005-0000-0000-000048000000}"/>
    <cellStyle name="Input cel 2 3 2 2 5 3 3" xfId="9986" xr:uid="{00000000-0005-0000-0000-000048000000}"/>
    <cellStyle name="Input cel 2 3 2 2 5 3 4" xfId="31435" xr:uid="{00000000-0005-0000-0000-000048000000}"/>
    <cellStyle name="Input cel 2 3 2 2 5 4" xfId="4022" xr:uid="{00000000-0005-0000-0000-000048000000}"/>
    <cellStyle name="Input cel 2 3 2 2 5 4 2" xfId="17469" xr:uid="{00000000-0005-0000-0000-000048000000}"/>
    <cellStyle name="Input cel 2 3 2 2 5 4 3" xfId="19806" xr:uid="{00000000-0005-0000-0000-000048000000}"/>
    <cellStyle name="Input cel 2 3 2 2 5 4 4" xfId="35564" xr:uid="{00000000-0005-0000-0000-000048000000}"/>
    <cellStyle name="Input cel 2 3 2 2 5 5" xfId="15362" xr:uid="{00000000-0005-0000-0000-000048000000}"/>
    <cellStyle name="Input cel 2 3 2 2 5 6" xfId="14726" xr:uid="{00000000-0005-0000-0000-000048000000}"/>
    <cellStyle name="Input cel 2 3 2 2 5 7" xfId="29846" xr:uid="{00000000-0005-0000-0000-000048000000}"/>
    <cellStyle name="Input cel 2 3 2 2 6" xfId="2164" xr:uid="{00000000-0005-0000-0000-000048000000}"/>
    <cellStyle name="Input cel 2 3 2 2 6 2" xfId="6822" xr:uid="{00000000-0005-0000-0000-000048000000}"/>
    <cellStyle name="Input cel 2 3 2 2 6 2 2" xfId="27118" xr:uid="{00000000-0005-0000-0000-000048000000}"/>
    <cellStyle name="Input cel 2 3 2 2 6 2 3" xfId="22528" xr:uid="{00000000-0005-0000-0000-000048000000}"/>
    <cellStyle name="Input cel 2 3 2 2 6 2 4" xfId="37313" xr:uid="{00000000-0005-0000-0000-000048000000}"/>
    <cellStyle name="Input cel 2 3 2 2 6 3" xfId="21827" xr:uid="{00000000-0005-0000-0000-000048000000}"/>
    <cellStyle name="Input cel 2 3 2 2 6 4" xfId="9584" xr:uid="{00000000-0005-0000-0000-000048000000}"/>
    <cellStyle name="Input cel 2 3 2 2 6 5" xfId="32588" xr:uid="{00000000-0005-0000-0000-000048000000}"/>
    <cellStyle name="Input cel 2 3 2 2 7" xfId="8106" xr:uid="{00000000-0005-0000-0000-000048000000}"/>
    <cellStyle name="Input cel 2 3 2 2 7 2" xfId="23808" xr:uid="{00000000-0005-0000-0000-000048000000}"/>
    <cellStyle name="Input cel 2 3 2 2 7 2 2" xfId="28397" xr:uid="{00000000-0005-0000-0000-000048000000}"/>
    <cellStyle name="Input cel 2 3 2 2 7 2 3" xfId="38502" xr:uid="{00000000-0005-0000-0000-000048000000}"/>
    <cellStyle name="Input cel 2 3 2 2 7 3" xfId="18715" xr:uid="{00000000-0005-0000-0000-000048000000}"/>
    <cellStyle name="Input cel 2 3 2 2 7 4" xfId="3587" xr:uid="{00000000-0005-0000-0000-000048000000}"/>
    <cellStyle name="Input cel 2 3 2 2 7 5" xfId="33871" xr:uid="{00000000-0005-0000-0000-000048000000}"/>
    <cellStyle name="Input cel 2 3 2 2 8" xfId="3881" xr:uid="{00000000-0005-0000-0000-000048000000}"/>
    <cellStyle name="Input cel 2 3 2 2 8 2" xfId="18121" xr:uid="{00000000-0005-0000-0000-000048000000}"/>
    <cellStyle name="Input cel 2 3 2 2 8 3" xfId="18277" xr:uid="{00000000-0005-0000-0000-000048000000}"/>
    <cellStyle name="Input cel 2 3 2 2 8 4" xfId="35144" xr:uid="{00000000-0005-0000-0000-000048000000}"/>
    <cellStyle name="Input cel 2 3 2 2 9" xfId="19670" xr:uid="{00000000-0005-0000-0000-000048000000}"/>
    <cellStyle name="Input cel 2 3 2 2 9 2" xfId="21086" xr:uid="{00000000-0005-0000-0000-000048000000}"/>
    <cellStyle name="Input cel 2 3 2 2 9 3" xfId="35428" xr:uid="{00000000-0005-0000-0000-000048000000}"/>
    <cellStyle name="Input cel 2 3 2 3" xfId="681" xr:uid="{00000000-0005-0000-0000-000048000000}"/>
    <cellStyle name="Input cel 2 3 2 3 10" xfId="9394" xr:uid="{00000000-0005-0000-0000-000048000000}"/>
    <cellStyle name="Input cel 2 3 2 3 11" xfId="29910" xr:uid="{00000000-0005-0000-0000-000048000000}"/>
    <cellStyle name="Input cel 2 3 2 3 2" xfId="1911" xr:uid="{00000000-0005-0000-0000-000048000000}"/>
    <cellStyle name="Input cel 2 3 2 3 2 2" xfId="3150" xr:uid="{00000000-0005-0000-0000-000048000000}"/>
    <cellStyle name="Input cel 2 3 2 3 2 2 2" xfId="7808" xr:uid="{00000000-0005-0000-0000-000048000000}"/>
    <cellStyle name="Input cel 2 3 2 3 2 2 2 2" xfId="28104" xr:uid="{00000000-0005-0000-0000-000048000000}"/>
    <cellStyle name="Input cel 2 3 2 3 2 2 2 3" xfId="23514" xr:uid="{00000000-0005-0000-0000-000048000000}"/>
    <cellStyle name="Input cel 2 3 2 3 2 2 2 4" xfId="38256" xr:uid="{00000000-0005-0000-0000-000048000000}"/>
    <cellStyle name="Input cel 2 3 2 3 2 2 3" xfId="15292" xr:uid="{00000000-0005-0000-0000-000048000000}"/>
    <cellStyle name="Input cel 2 3 2 3 2 2 4" xfId="9828" xr:uid="{00000000-0005-0000-0000-000048000000}"/>
    <cellStyle name="Input cel 2 3 2 3 2 2 5" xfId="33574" xr:uid="{00000000-0005-0000-0000-000048000000}"/>
    <cellStyle name="Input cel 2 3 2 3 2 3" xfId="9220" xr:uid="{00000000-0005-0000-0000-000048000000}"/>
    <cellStyle name="Input cel 2 3 2 3 2 3 2" xfId="24864" xr:uid="{00000000-0005-0000-0000-000048000000}"/>
    <cellStyle name="Input cel 2 3 2 3 2 3 2 2" xfId="29451" xr:uid="{00000000-0005-0000-0000-000048000000}"/>
    <cellStyle name="Input cel 2 3 2 3 2 3 2 3" xfId="39556" xr:uid="{00000000-0005-0000-0000-000048000000}"/>
    <cellStyle name="Input cel 2 3 2 3 2 3 3" xfId="19272" xr:uid="{00000000-0005-0000-0000-000048000000}"/>
    <cellStyle name="Input cel 2 3 2 3 2 3 4" xfId="12596" xr:uid="{00000000-0005-0000-0000-000048000000}"/>
    <cellStyle name="Input cel 2 3 2 3 2 3 5" xfId="34985" xr:uid="{00000000-0005-0000-0000-000048000000}"/>
    <cellStyle name="Input cel 2 3 2 3 2 4" xfId="6572" xr:uid="{00000000-0005-0000-0000-000048000000}"/>
    <cellStyle name="Input cel 2 3 2 3 2 4 2" xfId="26868" xr:uid="{00000000-0005-0000-0000-000048000000}"/>
    <cellStyle name="Input cel 2 3 2 3 2 4 3" xfId="11417" xr:uid="{00000000-0005-0000-0000-000048000000}"/>
    <cellStyle name="Input cel 2 3 2 3 2 4 4" xfId="32338" xr:uid="{00000000-0005-0000-0000-000048000000}"/>
    <cellStyle name="Input cel 2 3 2 3 2 5" xfId="4999" xr:uid="{00000000-0005-0000-0000-000048000000}"/>
    <cellStyle name="Input cel 2 3 2 3 2 5 2" xfId="25302" xr:uid="{00000000-0005-0000-0000-000048000000}"/>
    <cellStyle name="Input cel 2 3 2 3 2 5 3" xfId="20716" xr:uid="{00000000-0005-0000-0000-000048000000}"/>
    <cellStyle name="Input cel 2 3 2 3 2 5 4" xfId="36472" xr:uid="{00000000-0005-0000-0000-000048000000}"/>
    <cellStyle name="Input cel 2 3 2 3 2 6" xfId="21998" xr:uid="{00000000-0005-0000-0000-000048000000}"/>
    <cellStyle name="Input cel 2 3 2 3 2 7" xfId="13115" xr:uid="{00000000-0005-0000-0000-000048000000}"/>
    <cellStyle name="Input cel 2 3 2 3 2 8" xfId="30819" xr:uid="{00000000-0005-0000-0000-000048000000}"/>
    <cellStyle name="Input cel 2 3 2 3 3" xfId="1593" xr:uid="{00000000-0005-0000-0000-000048000000}"/>
    <cellStyle name="Input cel 2 3 2 3 3 2" xfId="2833" xr:uid="{00000000-0005-0000-0000-000048000000}"/>
    <cellStyle name="Input cel 2 3 2 3 3 2 2" xfId="7491" xr:uid="{00000000-0005-0000-0000-000048000000}"/>
    <cellStyle name="Input cel 2 3 2 3 3 2 2 2" xfId="27787" xr:uid="{00000000-0005-0000-0000-000048000000}"/>
    <cellStyle name="Input cel 2 3 2 3 3 2 2 3" xfId="23197" xr:uid="{00000000-0005-0000-0000-000048000000}"/>
    <cellStyle name="Input cel 2 3 2 3 3 2 2 4" xfId="37963" xr:uid="{00000000-0005-0000-0000-000048000000}"/>
    <cellStyle name="Input cel 2 3 2 3 3 2 3" xfId="21326" xr:uid="{00000000-0005-0000-0000-000048000000}"/>
    <cellStyle name="Input cel 2 3 2 3 3 2 4" xfId="12115" xr:uid="{00000000-0005-0000-0000-000048000000}"/>
    <cellStyle name="Input cel 2 3 2 3 3 2 5" xfId="33257" xr:uid="{00000000-0005-0000-0000-000048000000}"/>
    <cellStyle name="Input cel 2 3 2 3 3 3" xfId="8904" xr:uid="{00000000-0005-0000-0000-000048000000}"/>
    <cellStyle name="Input cel 2 3 2 3 3 3 2" xfId="24567" xr:uid="{00000000-0005-0000-0000-000048000000}"/>
    <cellStyle name="Input cel 2 3 2 3 3 3 2 2" xfId="29155" xr:uid="{00000000-0005-0000-0000-000048000000}"/>
    <cellStyle name="Input cel 2 3 2 3 3 3 2 3" xfId="39260" xr:uid="{00000000-0005-0000-0000-000048000000}"/>
    <cellStyle name="Input cel 2 3 2 3 3 3 3" xfId="15281" xr:uid="{00000000-0005-0000-0000-000048000000}"/>
    <cellStyle name="Input cel 2 3 2 3 3 3 4" xfId="10629" xr:uid="{00000000-0005-0000-0000-000048000000}"/>
    <cellStyle name="Input cel 2 3 2 3 3 3 5" xfId="34669" xr:uid="{00000000-0005-0000-0000-000048000000}"/>
    <cellStyle name="Input cel 2 3 2 3 3 4" xfId="6288" xr:uid="{00000000-0005-0000-0000-000048000000}"/>
    <cellStyle name="Input cel 2 3 2 3 3 4 2" xfId="26584" xr:uid="{00000000-0005-0000-0000-000048000000}"/>
    <cellStyle name="Input cel 2 3 2 3 3 4 3" xfId="11386" xr:uid="{00000000-0005-0000-0000-000048000000}"/>
    <cellStyle name="Input cel 2 3 2 3 3 4 4" xfId="32054" xr:uid="{00000000-0005-0000-0000-000048000000}"/>
    <cellStyle name="Input cel 2 3 2 3 3 5" xfId="4682" xr:uid="{00000000-0005-0000-0000-000048000000}"/>
    <cellStyle name="Input cel 2 3 2 3 3 5 2" xfId="25006" xr:uid="{00000000-0005-0000-0000-000048000000}"/>
    <cellStyle name="Input cel 2 3 2 3 3 5 3" xfId="20418" xr:uid="{00000000-0005-0000-0000-000048000000}"/>
    <cellStyle name="Input cel 2 3 2 3 3 5 4" xfId="36176" xr:uid="{00000000-0005-0000-0000-000048000000}"/>
    <cellStyle name="Input cel 2 3 2 3 3 6" xfId="17701" xr:uid="{00000000-0005-0000-0000-000048000000}"/>
    <cellStyle name="Input cel 2 3 2 3 3 7" xfId="11911" xr:uid="{00000000-0005-0000-0000-000048000000}"/>
    <cellStyle name="Input cel 2 3 2 3 3 8" xfId="30503" xr:uid="{00000000-0005-0000-0000-000048000000}"/>
    <cellStyle name="Input cel 2 3 2 3 4" xfId="985" xr:uid="{00000000-0005-0000-0000-000048000000}"/>
    <cellStyle name="Input cel 2 3 2 3 4 2" xfId="5730" xr:uid="{00000000-0005-0000-0000-000048000000}"/>
    <cellStyle name="Input cel 2 3 2 3 4 2 2" xfId="26026" xr:uid="{00000000-0005-0000-0000-000048000000}"/>
    <cellStyle name="Input cel 2 3 2 3 4 2 3" xfId="21440" xr:uid="{00000000-0005-0000-0000-000048000000}"/>
    <cellStyle name="Input cel 2 3 2 3 4 2 4" xfId="36954" xr:uid="{00000000-0005-0000-0000-000048000000}"/>
    <cellStyle name="Input cel 2 3 2 3 4 3" xfId="17435" xr:uid="{00000000-0005-0000-0000-000048000000}"/>
    <cellStyle name="Input cel 2 3 2 3 4 4" xfId="12538" xr:uid="{00000000-0005-0000-0000-000048000000}"/>
    <cellStyle name="Input cel 2 3 2 3 4 5" xfId="31496" xr:uid="{00000000-0005-0000-0000-000048000000}"/>
    <cellStyle name="Input cel 2 3 2 3 5" xfId="2228" xr:uid="{00000000-0005-0000-0000-000048000000}"/>
    <cellStyle name="Input cel 2 3 2 3 5 2" xfId="6886" xr:uid="{00000000-0005-0000-0000-000048000000}"/>
    <cellStyle name="Input cel 2 3 2 3 5 2 2" xfId="27182" xr:uid="{00000000-0005-0000-0000-000048000000}"/>
    <cellStyle name="Input cel 2 3 2 3 5 2 3" xfId="22592" xr:uid="{00000000-0005-0000-0000-000048000000}"/>
    <cellStyle name="Input cel 2 3 2 3 5 2 4" xfId="37377" xr:uid="{00000000-0005-0000-0000-000048000000}"/>
    <cellStyle name="Input cel 2 3 2 3 5 3" xfId="17953" xr:uid="{00000000-0005-0000-0000-000048000000}"/>
    <cellStyle name="Input cel 2 3 2 3 5 4" xfId="13688" xr:uid="{00000000-0005-0000-0000-000048000000}"/>
    <cellStyle name="Input cel 2 3 2 3 5 5" xfId="32652" xr:uid="{00000000-0005-0000-0000-000048000000}"/>
    <cellStyle name="Input cel 2 3 2 3 6" xfId="8311" xr:uid="{00000000-0005-0000-0000-000048000000}"/>
    <cellStyle name="Input cel 2 3 2 3 6 2" xfId="24008" xr:uid="{00000000-0005-0000-0000-000048000000}"/>
    <cellStyle name="Input cel 2 3 2 3 6 2 2" xfId="28597" xr:uid="{00000000-0005-0000-0000-000048000000}"/>
    <cellStyle name="Input cel 2 3 2 3 6 2 3" xfId="38702" xr:uid="{00000000-0005-0000-0000-000048000000}"/>
    <cellStyle name="Input cel 2 3 2 3 6 3" xfId="22205" xr:uid="{00000000-0005-0000-0000-000048000000}"/>
    <cellStyle name="Input cel 2 3 2 3 6 4" xfId="13584" xr:uid="{00000000-0005-0000-0000-000048000000}"/>
    <cellStyle name="Input cel 2 3 2 3 6 5" xfId="34076" xr:uid="{00000000-0005-0000-0000-000048000000}"/>
    <cellStyle name="Input cel 2 3 2 3 7" xfId="5436" xr:uid="{00000000-0005-0000-0000-000048000000}"/>
    <cellStyle name="Input cel 2 3 2 3 7 2" xfId="21147" xr:uid="{00000000-0005-0000-0000-000048000000}"/>
    <cellStyle name="Input cel 2 3 2 3 7 2 2" xfId="25732" xr:uid="{00000000-0005-0000-0000-000048000000}"/>
    <cellStyle name="Input cel 2 3 2 3 7 2 3" xfId="36796" xr:uid="{00000000-0005-0000-0000-000048000000}"/>
    <cellStyle name="Input cel 2 3 2 3 7 3" xfId="18855" xr:uid="{00000000-0005-0000-0000-000048000000}"/>
    <cellStyle name="Input cel 2 3 2 3 7 4" xfId="13156" xr:uid="{00000000-0005-0000-0000-000048000000}"/>
    <cellStyle name="Input cel 2 3 2 3 7 5" xfId="31202" xr:uid="{00000000-0005-0000-0000-000048000000}"/>
    <cellStyle name="Input cel 2 3 2 3 8" xfId="4086" xr:uid="{00000000-0005-0000-0000-000048000000}"/>
    <cellStyle name="Input cel 2 3 2 3 8 2" xfId="15547" xr:uid="{00000000-0005-0000-0000-000048000000}"/>
    <cellStyle name="Input cel 2 3 2 3 8 3" xfId="19866" xr:uid="{00000000-0005-0000-0000-000048000000}"/>
    <cellStyle name="Input cel 2 3 2 3 8 4" xfId="35624" xr:uid="{00000000-0005-0000-0000-000048000000}"/>
    <cellStyle name="Input cel 2 3 2 3 9" xfId="16406" xr:uid="{00000000-0005-0000-0000-000048000000}"/>
    <cellStyle name="Input cel 2 3 2 4" xfId="743" xr:uid="{00000000-0005-0000-0000-000048000000}"/>
    <cellStyle name="Input cel 2 3 2 4 10" xfId="11694" xr:uid="{00000000-0005-0000-0000-000048000000}"/>
    <cellStyle name="Input cel 2 3 2 4 11" xfId="29972" xr:uid="{00000000-0005-0000-0000-000048000000}"/>
    <cellStyle name="Input cel 2 3 2 4 2" xfId="1973" xr:uid="{00000000-0005-0000-0000-000048000000}"/>
    <cellStyle name="Input cel 2 3 2 4 2 2" xfId="3212" xr:uid="{00000000-0005-0000-0000-000048000000}"/>
    <cellStyle name="Input cel 2 3 2 4 2 2 2" xfId="7870" xr:uid="{00000000-0005-0000-0000-000048000000}"/>
    <cellStyle name="Input cel 2 3 2 4 2 2 2 2" xfId="28166" xr:uid="{00000000-0005-0000-0000-000048000000}"/>
    <cellStyle name="Input cel 2 3 2 4 2 2 2 3" xfId="23576" xr:uid="{00000000-0005-0000-0000-000048000000}"/>
    <cellStyle name="Input cel 2 3 2 4 2 2 2 4" xfId="38318" xr:uid="{00000000-0005-0000-0000-000048000000}"/>
    <cellStyle name="Input cel 2 3 2 4 2 2 3" xfId="19217" xr:uid="{00000000-0005-0000-0000-000048000000}"/>
    <cellStyle name="Input cel 2 3 2 4 2 2 4" xfId="11445" xr:uid="{00000000-0005-0000-0000-000048000000}"/>
    <cellStyle name="Input cel 2 3 2 4 2 2 5" xfId="33636" xr:uid="{00000000-0005-0000-0000-000048000000}"/>
    <cellStyle name="Input cel 2 3 2 4 2 3" xfId="9282" xr:uid="{00000000-0005-0000-0000-000048000000}"/>
    <cellStyle name="Input cel 2 3 2 4 2 3 2" xfId="24923" xr:uid="{00000000-0005-0000-0000-000048000000}"/>
    <cellStyle name="Input cel 2 3 2 4 2 3 2 2" xfId="29510" xr:uid="{00000000-0005-0000-0000-000048000000}"/>
    <cellStyle name="Input cel 2 3 2 4 2 3 2 3" xfId="39615" xr:uid="{00000000-0005-0000-0000-000048000000}"/>
    <cellStyle name="Input cel 2 3 2 4 2 3 3" xfId="22272" xr:uid="{00000000-0005-0000-0000-000048000000}"/>
    <cellStyle name="Input cel 2 3 2 4 2 3 4" xfId="10121" xr:uid="{00000000-0005-0000-0000-000048000000}"/>
    <cellStyle name="Input cel 2 3 2 4 2 3 5" xfId="35047" xr:uid="{00000000-0005-0000-0000-000048000000}"/>
    <cellStyle name="Input cel 2 3 2 4 2 4" xfId="6631" xr:uid="{00000000-0005-0000-0000-000048000000}"/>
    <cellStyle name="Input cel 2 3 2 4 2 4 2" xfId="26927" xr:uid="{00000000-0005-0000-0000-000048000000}"/>
    <cellStyle name="Input cel 2 3 2 4 2 4 3" xfId="14421" xr:uid="{00000000-0005-0000-0000-000048000000}"/>
    <cellStyle name="Input cel 2 3 2 4 2 4 4" xfId="32397" xr:uid="{00000000-0005-0000-0000-000048000000}"/>
    <cellStyle name="Input cel 2 3 2 4 2 5" xfId="5061" xr:uid="{00000000-0005-0000-0000-000048000000}"/>
    <cellStyle name="Input cel 2 3 2 4 2 5 2" xfId="25361" xr:uid="{00000000-0005-0000-0000-000048000000}"/>
    <cellStyle name="Input cel 2 3 2 4 2 5 3" xfId="20775" xr:uid="{00000000-0005-0000-0000-000048000000}"/>
    <cellStyle name="Input cel 2 3 2 4 2 5 4" xfId="36531" xr:uid="{00000000-0005-0000-0000-000048000000}"/>
    <cellStyle name="Input cel 2 3 2 4 2 6" xfId="17163" xr:uid="{00000000-0005-0000-0000-000048000000}"/>
    <cellStyle name="Input cel 2 3 2 4 2 7" xfId="10334" xr:uid="{00000000-0005-0000-0000-000048000000}"/>
    <cellStyle name="Input cel 2 3 2 4 2 8" xfId="30881" xr:uid="{00000000-0005-0000-0000-000048000000}"/>
    <cellStyle name="Input cel 2 3 2 4 3" xfId="1651" xr:uid="{00000000-0005-0000-0000-000048000000}"/>
    <cellStyle name="Input cel 2 3 2 4 3 2" xfId="2890" xr:uid="{00000000-0005-0000-0000-000048000000}"/>
    <cellStyle name="Input cel 2 3 2 4 3 2 2" xfId="7548" xr:uid="{00000000-0005-0000-0000-000048000000}"/>
    <cellStyle name="Input cel 2 3 2 4 3 2 2 2" xfId="27844" xr:uid="{00000000-0005-0000-0000-000048000000}"/>
    <cellStyle name="Input cel 2 3 2 4 3 2 2 3" xfId="23254" xr:uid="{00000000-0005-0000-0000-000048000000}"/>
    <cellStyle name="Input cel 2 3 2 4 3 2 2 4" xfId="38020" xr:uid="{00000000-0005-0000-0000-000048000000}"/>
    <cellStyle name="Input cel 2 3 2 4 3 2 3" xfId="17088" xr:uid="{00000000-0005-0000-0000-000048000000}"/>
    <cellStyle name="Input cel 2 3 2 4 3 2 4" xfId="12446" xr:uid="{00000000-0005-0000-0000-000048000000}"/>
    <cellStyle name="Input cel 2 3 2 4 3 2 5" xfId="33314" xr:uid="{00000000-0005-0000-0000-000048000000}"/>
    <cellStyle name="Input cel 2 3 2 4 3 3" xfId="8960" xr:uid="{00000000-0005-0000-0000-000048000000}"/>
    <cellStyle name="Input cel 2 3 2 4 3 3 2" xfId="24620" xr:uid="{00000000-0005-0000-0000-000048000000}"/>
    <cellStyle name="Input cel 2 3 2 4 3 3 2 2" xfId="29208" xr:uid="{00000000-0005-0000-0000-000048000000}"/>
    <cellStyle name="Input cel 2 3 2 4 3 3 2 3" xfId="39313" xr:uid="{00000000-0005-0000-0000-000048000000}"/>
    <cellStyle name="Input cel 2 3 2 4 3 3 3" xfId="14995" xr:uid="{00000000-0005-0000-0000-000048000000}"/>
    <cellStyle name="Input cel 2 3 2 4 3 3 4" xfId="12896" xr:uid="{00000000-0005-0000-0000-000048000000}"/>
    <cellStyle name="Input cel 2 3 2 4 3 3 5" xfId="34725" xr:uid="{00000000-0005-0000-0000-000048000000}"/>
    <cellStyle name="Input cel 2 3 2 4 3 4" xfId="6342" xr:uid="{00000000-0005-0000-0000-000048000000}"/>
    <cellStyle name="Input cel 2 3 2 4 3 4 2" xfId="26638" xr:uid="{00000000-0005-0000-0000-000048000000}"/>
    <cellStyle name="Input cel 2 3 2 4 3 4 3" xfId="14200" xr:uid="{00000000-0005-0000-0000-000048000000}"/>
    <cellStyle name="Input cel 2 3 2 4 3 4 4" xfId="32108" xr:uid="{00000000-0005-0000-0000-000048000000}"/>
    <cellStyle name="Input cel 2 3 2 4 3 5" xfId="4739" xr:uid="{00000000-0005-0000-0000-000048000000}"/>
    <cellStyle name="Input cel 2 3 2 4 3 5 2" xfId="25059" xr:uid="{00000000-0005-0000-0000-000048000000}"/>
    <cellStyle name="Input cel 2 3 2 4 3 5 3" xfId="20471" xr:uid="{00000000-0005-0000-0000-000048000000}"/>
    <cellStyle name="Input cel 2 3 2 4 3 5 4" xfId="36229" xr:uid="{00000000-0005-0000-0000-000048000000}"/>
    <cellStyle name="Input cel 2 3 2 4 3 6" xfId="15274" xr:uid="{00000000-0005-0000-0000-000048000000}"/>
    <cellStyle name="Input cel 2 3 2 4 3 7" xfId="14547" xr:uid="{00000000-0005-0000-0000-000048000000}"/>
    <cellStyle name="Input cel 2 3 2 4 3 8" xfId="30559" xr:uid="{00000000-0005-0000-0000-000048000000}"/>
    <cellStyle name="Input cel 2 3 2 4 4" xfId="1047" xr:uid="{00000000-0005-0000-0000-000048000000}"/>
    <cellStyle name="Input cel 2 3 2 4 4 2" xfId="5792" xr:uid="{00000000-0005-0000-0000-000048000000}"/>
    <cellStyle name="Input cel 2 3 2 4 4 2 2" xfId="26088" xr:uid="{00000000-0005-0000-0000-000048000000}"/>
    <cellStyle name="Input cel 2 3 2 4 4 2 3" xfId="21502" xr:uid="{00000000-0005-0000-0000-000048000000}"/>
    <cellStyle name="Input cel 2 3 2 4 4 2 4" xfId="37016" xr:uid="{00000000-0005-0000-0000-000048000000}"/>
    <cellStyle name="Input cel 2 3 2 4 4 3" xfId="16403" xr:uid="{00000000-0005-0000-0000-000048000000}"/>
    <cellStyle name="Input cel 2 3 2 4 4 4" xfId="10241" xr:uid="{00000000-0005-0000-0000-000048000000}"/>
    <cellStyle name="Input cel 2 3 2 4 4 5" xfId="31558" xr:uid="{00000000-0005-0000-0000-000048000000}"/>
    <cellStyle name="Input cel 2 3 2 4 5" xfId="2290" xr:uid="{00000000-0005-0000-0000-000048000000}"/>
    <cellStyle name="Input cel 2 3 2 4 5 2" xfId="6948" xr:uid="{00000000-0005-0000-0000-000048000000}"/>
    <cellStyle name="Input cel 2 3 2 4 5 2 2" xfId="27244" xr:uid="{00000000-0005-0000-0000-000048000000}"/>
    <cellStyle name="Input cel 2 3 2 4 5 2 3" xfId="22654" xr:uid="{00000000-0005-0000-0000-000048000000}"/>
    <cellStyle name="Input cel 2 3 2 4 5 2 4" xfId="37439" xr:uid="{00000000-0005-0000-0000-000048000000}"/>
    <cellStyle name="Input cel 2 3 2 4 5 3" xfId="16415" xr:uid="{00000000-0005-0000-0000-000048000000}"/>
    <cellStyle name="Input cel 2 3 2 4 5 4" xfId="9425" xr:uid="{00000000-0005-0000-0000-000048000000}"/>
    <cellStyle name="Input cel 2 3 2 4 5 5" xfId="32714" xr:uid="{00000000-0005-0000-0000-000048000000}"/>
    <cellStyle name="Input cel 2 3 2 4 6" xfId="8373" xr:uid="{00000000-0005-0000-0000-000048000000}"/>
    <cellStyle name="Input cel 2 3 2 4 6 2" xfId="24070" xr:uid="{00000000-0005-0000-0000-000048000000}"/>
    <cellStyle name="Input cel 2 3 2 4 6 2 2" xfId="28659" xr:uid="{00000000-0005-0000-0000-000048000000}"/>
    <cellStyle name="Input cel 2 3 2 4 6 2 3" xfId="38764" xr:uid="{00000000-0005-0000-0000-000048000000}"/>
    <cellStyle name="Input cel 2 3 2 4 6 3" xfId="16363" xr:uid="{00000000-0005-0000-0000-000048000000}"/>
    <cellStyle name="Input cel 2 3 2 4 6 4" xfId="13160" xr:uid="{00000000-0005-0000-0000-000048000000}"/>
    <cellStyle name="Input cel 2 3 2 4 6 5" xfId="34138" xr:uid="{00000000-0005-0000-0000-000048000000}"/>
    <cellStyle name="Input cel 2 3 2 4 7" xfId="5495" xr:uid="{00000000-0005-0000-0000-000048000000}"/>
    <cellStyle name="Input cel 2 3 2 4 7 2" xfId="21206" xr:uid="{00000000-0005-0000-0000-000048000000}"/>
    <cellStyle name="Input cel 2 3 2 4 7 2 2" xfId="25791" xr:uid="{00000000-0005-0000-0000-000048000000}"/>
    <cellStyle name="Input cel 2 3 2 4 7 2 3" xfId="36855" xr:uid="{00000000-0005-0000-0000-000048000000}"/>
    <cellStyle name="Input cel 2 3 2 4 7 3" xfId="18307" xr:uid="{00000000-0005-0000-0000-000048000000}"/>
    <cellStyle name="Input cel 2 3 2 4 7 4" xfId="11604" xr:uid="{00000000-0005-0000-0000-000048000000}"/>
    <cellStyle name="Input cel 2 3 2 4 7 5" xfId="31261" xr:uid="{00000000-0005-0000-0000-000048000000}"/>
    <cellStyle name="Input cel 2 3 2 4 8" xfId="4148" xr:uid="{00000000-0005-0000-0000-000048000000}"/>
    <cellStyle name="Input cel 2 3 2 4 8 2" xfId="16380" xr:uid="{00000000-0005-0000-0000-000048000000}"/>
    <cellStyle name="Input cel 2 3 2 4 8 3" xfId="19925" xr:uid="{00000000-0005-0000-0000-000048000000}"/>
    <cellStyle name="Input cel 2 3 2 4 8 4" xfId="35683" xr:uid="{00000000-0005-0000-0000-000048000000}"/>
    <cellStyle name="Input cel 2 3 2 4 9" xfId="16173" xr:uid="{00000000-0005-0000-0000-000048000000}"/>
    <cellStyle name="Input cel 2 3 2 5" xfId="568" xr:uid="{00000000-0005-0000-0000-000048000000}"/>
    <cellStyle name="Input cel 2 3 2 5 10" xfId="30405" xr:uid="{00000000-0005-0000-0000-000048000000}"/>
    <cellStyle name="Input cel 2 3 2 5 2" xfId="1810" xr:uid="{00000000-0005-0000-0000-000048000000}"/>
    <cellStyle name="Input cel 2 3 2 5 2 2" xfId="3049" xr:uid="{00000000-0005-0000-0000-000048000000}"/>
    <cellStyle name="Input cel 2 3 2 5 2 2 2" xfId="7707" xr:uid="{00000000-0005-0000-0000-000048000000}"/>
    <cellStyle name="Input cel 2 3 2 5 2 2 2 2" xfId="28003" xr:uid="{00000000-0005-0000-0000-000048000000}"/>
    <cellStyle name="Input cel 2 3 2 5 2 2 2 3" xfId="23413" xr:uid="{00000000-0005-0000-0000-000048000000}"/>
    <cellStyle name="Input cel 2 3 2 5 2 2 2 4" xfId="38155" xr:uid="{00000000-0005-0000-0000-000048000000}"/>
    <cellStyle name="Input cel 2 3 2 5 2 2 3" xfId="16667" xr:uid="{00000000-0005-0000-0000-000048000000}"/>
    <cellStyle name="Input cel 2 3 2 5 2 2 4" xfId="9551" xr:uid="{00000000-0005-0000-0000-000048000000}"/>
    <cellStyle name="Input cel 2 3 2 5 2 2 5" xfId="33473" xr:uid="{00000000-0005-0000-0000-000048000000}"/>
    <cellStyle name="Input cel 2 3 2 5 2 3" xfId="9119" xr:uid="{00000000-0005-0000-0000-000048000000}"/>
    <cellStyle name="Input cel 2 3 2 5 2 3 2" xfId="24768" xr:uid="{00000000-0005-0000-0000-000048000000}"/>
    <cellStyle name="Input cel 2 3 2 5 2 3 2 2" xfId="29355" xr:uid="{00000000-0005-0000-0000-000048000000}"/>
    <cellStyle name="Input cel 2 3 2 5 2 3 2 3" xfId="39460" xr:uid="{00000000-0005-0000-0000-000048000000}"/>
    <cellStyle name="Input cel 2 3 2 5 2 3 3" xfId="16614" xr:uid="{00000000-0005-0000-0000-000048000000}"/>
    <cellStyle name="Input cel 2 3 2 5 2 3 4" xfId="12820" xr:uid="{00000000-0005-0000-0000-000048000000}"/>
    <cellStyle name="Input cel 2 3 2 5 2 3 5" xfId="34884" xr:uid="{00000000-0005-0000-0000-000048000000}"/>
    <cellStyle name="Input cel 2 3 2 5 2 4" xfId="6476" xr:uid="{00000000-0005-0000-0000-000048000000}"/>
    <cellStyle name="Input cel 2 3 2 5 2 4 2" xfId="26772" xr:uid="{00000000-0005-0000-0000-000048000000}"/>
    <cellStyle name="Input cel 2 3 2 5 2 4 3" xfId="12070" xr:uid="{00000000-0005-0000-0000-000048000000}"/>
    <cellStyle name="Input cel 2 3 2 5 2 4 4" xfId="32242" xr:uid="{00000000-0005-0000-0000-000048000000}"/>
    <cellStyle name="Input cel 2 3 2 5 2 5" xfId="4898" xr:uid="{00000000-0005-0000-0000-000048000000}"/>
    <cellStyle name="Input cel 2 3 2 5 2 5 2" xfId="25206" xr:uid="{00000000-0005-0000-0000-000048000000}"/>
    <cellStyle name="Input cel 2 3 2 5 2 5 3" xfId="20620" xr:uid="{00000000-0005-0000-0000-000048000000}"/>
    <cellStyle name="Input cel 2 3 2 5 2 5 4" xfId="36376" xr:uid="{00000000-0005-0000-0000-000048000000}"/>
    <cellStyle name="Input cel 2 3 2 5 2 6" xfId="17073" xr:uid="{00000000-0005-0000-0000-000048000000}"/>
    <cellStyle name="Input cel 2 3 2 5 2 7" xfId="14110" xr:uid="{00000000-0005-0000-0000-000048000000}"/>
    <cellStyle name="Input cel 2 3 2 5 2 8" xfId="30718" xr:uid="{00000000-0005-0000-0000-000048000000}"/>
    <cellStyle name="Input cel 2 3 2 5 3" xfId="1494" xr:uid="{00000000-0005-0000-0000-000048000000}"/>
    <cellStyle name="Input cel 2 3 2 5 3 2" xfId="6192" xr:uid="{00000000-0005-0000-0000-000048000000}"/>
    <cellStyle name="Input cel 2 3 2 5 3 2 2" xfId="26488" xr:uid="{00000000-0005-0000-0000-000048000000}"/>
    <cellStyle name="Input cel 2 3 2 5 3 2 3" xfId="21900" xr:uid="{00000000-0005-0000-0000-000048000000}"/>
    <cellStyle name="Input cel 2 3 2 5 3 2 4" xfId="37119" xr:uid="{00000000-0005-0000-0000-000048000000}"/>
    <cellStyle name="Input cel 2 3 2 5 3 3" xfId="15150" xr:uid="{00000000-0005-0000-0000-000048000000}"/>
    <cellStyle name="Input cel 2 3 2 5 3 4" xfId="13252" xr:uid="{00000000-0005-0000-0000-000048000000}"/>
    <cellStyle name="Input cel 2 3 2 5 3 5" xfId="31958" xr:uid="{00000000-0005-0000-0000-000048000000}"/>
    <cellStyle name="Input cel 2 3 2 5 4" xfId="2734" xr:uid="{00000000-0005-0000-0000-000048000000}"/>
    <cellStyle name="Input cel 2 3 2 5 4 2" xfId="7392" xr:uid="{00000000-0005-0000-0000-000048000000}"/>
    <cellStyle name="Input cel 2 3 2 5 4 2 2" xfId="27688" xr:uid="{00000000-0005-0000-0000-000048000000}"/>
    <cellStyle name="Input cel 2 3 2 5 4 2 3" xfId="23098" xr:uid="{00000000-0005-0000-0000-000048000000}"/>
    <cellStyle name="Input cel 2 3 2 5 4 2 4" xfId="37864" xr:uid="{00000000-0005-0000-0000-000048000000}"/>
    <cellStyle name="Input cel 2 3 2 5 4 3" xfId="15983" xr:uid="{00000000-0005-0000-0000-000048000000}"/>
    <cellStyle name="Input cel 2 3 2 5 4 4" xfId="12186" xr:uid="{00000000-0005-0000-0000-000048000000}"/>
    <cellStyle name="Input cel 2 3 2 5 4 5" xfId="33158" xr:uid="{00000000-0005-0000-0000-000048000000}"/>
    <cellStyle name="Input cel 2 3 2 5 5" xfId="8806" xr:uid="{00000000-0005-0000-0000-000048000000}"/>
    <cellStyle name="Input cel 2 3 2 5 5 2" xfId="24473" xr:uid="{00000000-0005-0000-0000-000048000000}"/>
    <cellStyle name="Input cel 2 3 2 5 5 2 2" xfId="29061" xr:uid="{00000000-0005-0000-0000-000048000000}"/>
    <cellStyle name="Input cel 2 3 2 5 5 2 3" xfId="39166" xr:uid="{00000000-0005-0000-0000-000048000000}"/>
    <cellStyle name="Input cel 2 3 2 5 5 3" xfId="18122" xr:uid="{00000000-0005-0000-0000-000048000000}"/>
    <cellStyle name="Input cel 2 3 2 5 5 4" xfId="14140" xr:uid="{00000000-0005-0000-0000-000048000000}"/>
    <cellStyle name="Input cel 2 3 2 5 5 5" xfId="34571" xr:uid="{00000000-0005-0000-0000-000048000000}"/>
    <cellStyle name="Input cel 2 3 2 5 6" xfId="5354" xr:uid="{00000000-0005-0000-0000-000048000000}"/>
    <cellStyle name="Input cel 2 3 2 5 6 2" xfId="25650" xr:uid="{00000000-0005-0000-0000-000048000000}"/>
    <cellStyle name="Input cel 2 3 2 5 6 3" xfId="13640" xr:uid="{00000000-0005-0000-0000-000048000000}"/>
    <cellStyle name="Input cel 2 3 2 5 6 4" xfId="31120" xr:uid="{00000000-0005-0000-0000-000048000000}"/>
    <cellStyle name="Input cel 2 3 2 5 7" xfId="4584" xr:uid="{00000000-0005-0000-0000-000048000000}"/>
    <cellStyle name="Input cel 2 3 2 5 7 2" xfId="15654" xr:uid="{00000000-0005-0000-0000-000048000000}"/>
    <cellStyle name="Input cel 2 3 2 5 7 3" xfId="20326" xr:uid="{00000000-0005-0000-0000-000048000000}"/>
    <cellStyle name="Input cel 2 3 2 5 7 4" xfId="36084" xr:uid="{00000000-0005-0000-0000-000048000000}"/>
    <cellStyle name="Input cel 2 3 2 5 8" xfId="22067" xr:uid="{00000000-0005-0000-0000-000048000000}"/>
    <cellStyle name="Input cel 2 3 2 5 9" xfId="12549" xr:uid="{00000000-0005-0000-0000-000048000000}"/>
    <cellStyle name="Input cel 2 3 2 6" xfId="1414" xr:uid="{00000000-0005-0000-0000-000048000000}"/>
    <cellStyle name="Input cel 2 3 2 6 2" xfId="2654" xr:uid="{00000000-0005-0000-0000-000048000000}"/>
    <cellStyle name="Input cel 2 3 2 6 2 2" xfId="7312" xr:uid="{00000000-0005-0000-0000-000048000000}"/>
    <cellStyle name="Input cel 2 3 2 6 2 2 2" xfId="27608" xr:uid="{00000000-0005-0000-0000-000048000000}"/>
    <cellStyle name="Input cel 2 3 2 6 2 2 3" xfId="23018" xr:uid="{00000000-0005-0000-0000-000048000000}"/>
    <cellStyle name="Input cel 2 3 2 6 2 2 4" xfId="37794" xr:uid="{00000000-0005-0000-0000-000048000000}"/>
    <cellStyle name="Input cel 2 3 2 6 2 3" xfId="21417" xr:uid="{00000000-0005-0000-0000-000048000000}"/>
    <cellStyle name="Input cel 2 3 2 6 2 4" xfId="11783" xr:uid="{00000000-0005-0000-0000-000048000000}"/>
    <cellStyle name="Input cel 2 3 2 6 2 5" xfId="33078" xr:uid="{00000000-0005-0000-0000-000048000000}"/>
    <cellStyle name="Input cel 2 3 2 6 3" xfId="8728" xr:uid="{00000000-0005-0000-0000-000048000000}"/>
    <cellStyle name="Input cel 2 3 2 6 3 2" xfId="24399" xr:uid="{00000000-0005-0000-0000-000048000000}"/>
    <cellStyle name="Input cel 2 3 2 6 3 2 2" xfId="28988" xr:uid="{00000000-0005-0000-0000-000048000000}"/>
    <cellStyle name="Input cel 2 3 2 6 3 2 3" xfId="39093" xr:uid="{00000000-0005-0000-0000-000048000000}"/>
    <cellStyle name="Input cel 2 3 2 6 3 3" xfId="16679" xr:uid="{00000000-0005-0000-0000-000048000000}"/>
    <cellStyle name="Input cel 2 3 2 6 3 4" xfId="14112" xr:uid="{00000000-0005-0000-0000-000048000000}"/>
    <cellStyle name="Input cel 2 3 2 6 3 5" xfId="34493" xr:uid="{00000000-0005-0000-0000-000048000000}"/>
    <cellStyle name="Input cel 2 3 2 6 4" xfId="6125" xr:uid="{00000000-0005-0000-0000-000048000000}"/>
    <cellStyle name="Input cel 2 3 2 6 4 2" xfId="26421" xr:uid="{00000000-0005-0000-0000-000048000000}"/>
    <cellStyle name="Input cel 2 3 2 6 4 3" xfId="10984" xr:uid="{00000000-0005-0000-0000-000048000000}"/>
    <cellStyle name="Input cel 2 3 2 6 4 4" xfId="31891" xr:uid="{00000000-0005-0000-0000-000048000000}"/>
    <cellStyle name="Input cel 2 3 2 6 5" xfId="4506" xr:uid="{00000000-0005-0000-0000-000048000000}"/>
    <cellStyle name="Input cel 2 3 2 6 5 2" xfId="16215" xr:uid="{00000000-0005-0000-0000-000048000000}"/>
    <cellStyle name="Input cel 2 3 2 6 5 3" xfId="20253" xr:uid="{00000000-0005-0000-0000-000048000000}"/>
    <cellStyle name="Input cel 2 3 2 6 5 4" xfId="36011" xr:uid="{00000000-0005-0000-0000-000048000000}"/>
    <cellStyle name="Input cel 2 3 2 6 6" xfId="17029" xr:uid="{00000000-0005-0000-0000-000048000000}"/>
    <cellStyle name="Input cel 2 3 2 6 7" xfId="9553" xr:uid="{00000000-0005-0000-0000-000048000000}"/>
    <cellStyle name="Input cel 2 3 2 6 8" xfId="30327" xr:uid="{00000000-0005-0000-0000-000048000000}"/>
    <cellStyle name="Input cel 2 3 2 7" xfId="1564" xr:uid="{00000000-0005-0000-0000-000048000000}"/>
    <cellStyle name="Input cel 2 3 2 7 2" xfId="2804" xr:uid="{00000000-0005-0000-0000-000048000000}"/>
    <cellStyle name="Input cel 2 3 2 7 2 2" xfId="7462" xr:uid="{00000000-0005-0000-0000-000048000000}"/>
    <cellStyle name="Input cel 2 3 2 7 2 2 2" xfId="27758" xr:uid="{00000000-0005-0000-0000-000048000000}"/>
    <cellStyle name="Input cel 2 3 2 7 2 2 3" xfId="23168" xr:uid="{00000000-0005-0000-0000-000048000000}"/>
    <cellStyle name="Input cel 2 3 2 7 2 2 4" xfId="37934" xr:uid="{00000000-0005-0000-0000-000048000000}"/>
    <cellStyle name="Input cel 2 3 2 7 2 3" xfId="16013" xr:uid="{00000000-0005-0000-0000-000048000000}"/>
    <cellStyle name="Input cel 2 3 2 7 2 4" xfId="9829" xr:uid="{00000000-0005-0000-0000-000048000000}"/>
    <cellStyle name="Input cel 2 3 2 7 2 5" xfId="33228" xr:uid="{00000000-0005-0000-0000-000048000000}"/>
    <cellStyle name="Input cel 2 3 2 7 3" xfId="8875" xr:uid="{00000000-0005-0000-0000-000048000000}"/>
    <cellStyle name="Input cel 2 3 2 7 3 2" xfId="24540" xr:uid="{00000000-0005-0000-0000-000048000000}"/>
    <cellStyle name="Input cel 2 3 2 7 3 2 2" xfId="29128" xr:uid="{00000000-0005-0000-0000-000048000000}"/>
    <cellStyle name="Input cel 2 3 2 7 3 2 3" xfId="39233" xr:uid="{00000000-0005-0000-0000-000048000000}"/>
    <cellStyle name="Input cel 2 3 2 7 3 3" xfId="18893" xr:uid="{00000000-0005-0000-0000-000048000000}"/>
    <cellStyle name="Input cel 2 3 2 7 3 4" xfId="10908" xr:uid="{00000000-0005-0000-0000-000048000000}"/>
    <cellStyle name="Input cel 2 3 2 7 3 5" xfId="34640" xr:uid="{00000000-0005-0000-0000-000048000000}"/>
    <cellStyle name="Input cel 2 3 2 7 4" xfId="6260" xr:uid="{00000000-0005-0000-0000-000048000000}"/>
    <cellStyle name="Input cel 2 3 2 7 4 2" xfId="26556" xr:uid="{00000000-0005-0000-0000-000048000000}"/>
    <cellStyle name="Input cel 2 3 2 7 4 3" xfId="14529" xr:uid="{00000000-0005-0000-0000-000048000000}"/>
    <cellStyle name="Input cel 2 3 2 7 4 4" xfId="32026" xr:uid="{00000000-0005-0000-0000-000048000000}"/>
    <cellStyle name="Input cel 2 3 2 7 5" xfId="4653" xr:uid="{00000000-0005-0000-0000-000048000000}"/>
    <cellStyle name="Input cel 2 3 2 7 5 2" xfId="24979" xr:uid="{00000000-0005-0000-0000-000048000000}"/>
    <cellStyle name="Input cel 2 3 2 7 5 3" xfId="20391" xr:uid="{00000000-0005-0000-0000-000048000000}"/>
    <cellStyle name="Input cel 2 3 2 7 5 4" xfId="36149" xr:uid="{00000000-0005-0000-0000-000048000000}"/>
    <cellStyle name="Input cel 2 3 2 7 6" xfId="15367" xr:uid="{00000000-0005-0000-0000-000048000000}"/>
    <cellStyle name="Input cel 2 3 2 7 7" xfId="13124" xr:uid="{00000000-0005-0000-0000-000048000000}"/>
    <cellStyle name="Input cel 2 3 2 7 8" xfId="30474" xr:uid="{00000000-0005-0000-0000-000048000000}"/>
    <cellStyle name="Input cel 2 3 2 8" xfId="1305" xr:uid="{00000000-0005-0000-0000-000048000000}"/>
    <cellStyle name="Input cel 2 3 2 8 2" xfId="2546" xr:uid="{00000000-0005-0000-0000-000048000000}"/>
    <cellStyle name="Input cel 2 3 2 8 2 2" xfId="7204" xr:uid="{00000000-0005-0000-0000-000048000000}"/>
    <cellStyle name="Input cel 2 3 2 8 2 2 2" xfId="27500" xr:uid="{00000000-0005-0000-0000-000048000000}"/>
    <cellStyle name="Input cel 2 3 2 8 2 2 3" xfId="22910" xr:uid="{00000000-0005-0000-0000-000048000000}"/>
    <cellStyle name="Input cel 2 3 2 8 2 2 4" xfId="37690" xr:uid="{00000000-0005-0000-0000-000048000000}"/>
    <cellStyle name="Input cel 2 3 2 8 2 3" xfId="16218" xr:uid="{00000000-0005-0000-0000-000048000000}"/>
    <cellStyle name="Input cel 2 3 2 8 2 4" xfId="11311" xr:uid="{00000000-0005-0000-0000-000048000000}"/>
    <cellStyle name="Input cel 2 3 2 8 2 5" xfId="32970" xr:uid="{00000000-0005-0000-0000-000048000000}"/>
    <cellStyle name="Input cel 2 3 2 8 3" xfId="8624" xr:uid="{00000000-0005-0000-0000-000048000000}"/>
    <cellStyle name="Input cel 2 3 2 8 3 2" xfId="24302" xr:uid="{00000000-0005-0000-0000-000048000000}"/>
    <cellStyle name="Input cel 2 3 2 8 3 2 2" xfId="28891" xr:uid="{00000000-0005-0000-0000-000048000000}"/>
    <cellStyle name="Input cel 2 3 2 8 3 2 3" xfId="38996" xr:uid="{00000000-0005-0000-0000-000048000000}"/>
    <cellStyle name="Input cel 2 3 2 8 3 3" xfId="17927" xr:uid="{00000000-0005-0000-0000-000048000000}"/>
    <cellStyle name="Input cel 2 3 2 8 3 4" xfId="10354" xr:uid="{00000000-0005-0000-0000-000048000000}"/>
    <cellStyle name="Input cel 2 3 2 8 3 5" xfId="34389" xr:uid="{00000000-0005-0000-0000-000048000000}"/>
    <cellStyle name="Input cel 2 3 2 8 4" xfId="6028" xr:uid="{00000000-0005-0000-0000-000048000000}"/>
    <cellStyle name="Input cel 2 3 2 8 4 2" xfId="26324" xr:uid="{00000000-0005-0000-0000-000048000000}"/>
    <cellStyle name="Input cel 2 3 2 8 4 3" xfId="10408" xr:uid="{00000000-0005-0000-0000-000048000000}"/>
    <cellStyle name="Input cel 2 3 2 8 4 4" xfId="31794" xr:uid="{00000000-0005-0000-0000-000048000000}"/>
    <cellStyle name="Input cel 2 3 2 8 5" xfId="4401" xr:uid="{00000000-0005-0000-0000-000048000000}"/>
    <cellStyle name="Input cel 2 3 2 8 5 2" xfId="16166" xr:uid="{00000000-0005-0000-0000-000048000000}"/>
    <cellStyle name="Input cel 2 3 2 8 5 3" xfId="20157" xr:uid="{00000000-0005-0000-0000-000048000000}"/>
    <cellStyle name="Input cel 2 3 2 8 5 4" xfId="35915" xr:uid="{00000000-0005-0000-0000-000048000000}"/>
    <cellStyle name="Input cel 2 3 2 8 6" xfId="16683" xr:uid="{00000000-0005-0000-0000-000048000000}"/>
    <cellStyle name="Input cel 2 3 2 8 7" xfId="9434" xr:uid="{00000000-0005-0000-0000-000048000000}"/>
    <cellStyle name="Input cel 2 3 2 8 8" xfId="30223" xr:uid="{00000000-0005-0000-0000-000048000000}"/>
    <cellStyle name="Input cel 2 3 2 9" xfId="872" xr:uid="{00000000-0005-0000-0000-000048000000}"/>
    <cellStyle name="Input cel 2 3 2 9 2" xfId="3346" xr:uid="{00000000-0005-0000-0000-000048000000}"/>
    <cellStyle name="Input cel 2 3 2 9 2 2" xfId="8199" xr:uid="{00000000-0005-0000-0000-000048000000}"/>
    <cellStyle name="Input cel 2 3 2 9 2 2 2" xfId="28488" xr:uid="{00000000-0005-0000-0000-000048000000}"/>
    <cellStyle name="Input cel 2 3 2 9 2 2 3" xfId="23899" xr:uid="{00000000-0005-0000-0000-000048000000}"/>
    <cellStyle name="Input cel 2 3 2 9 2 2 4" xfId="38593" xr:uid="{00000000-0005-0000-0000-000048000000}"/>
    <cellStyle name="Input cel 2 3 2 9 2 3" xfId="16066" xr:uid="{00000000-0005-0000-0000-000048000000}"/>
    <cellStyle name="Input cel 2 3 2 9 2 4" xfId="13392" xr:uid="{00000000-0005-0000-0000-000048000000}"/>
    <cellStyle name="Input cel 2 3 2 9 2 5" xfId="33964" xr:uid="{00000000-0005-0000-0000-000048000000}"/>
    <cellStyle name="Input cel 2 3 2 9 3" xfId="5621" xr:uid="{00000000-0005-0000-0000-000048000000}"/>
    <cellStyle name="Input cel 2 3 2 9 3 2" xfId="25917" xr:uid="{00000000-0005-0000-0000-000048000000}"/>
    <cellStyle name="Input cel 2 3 2 9 3 3" xfId="10612" xr:uid="{00000000-0005-0000-0000-000048000000}"/>
    <cellStyle name="Input cel 2 3 2 9 3 4" xfId="31387" xr:uid="{00000000-0005-0000-0000-000048000000}"/>
    <cellStyle name="Input cel 2 3 2 9 4" xfId="3974" xr:uid="{00000000-0005-0000-0000-000048000000}"/>
    <cellStyle name="Input cel 2 3 2 9 4 2" xfId="23708" xr:uid="{00000000-0005-0000-0000-000048000000}"/>
    <cellStyle name="Input cel 2 3 2 9 4 3" xfId="19759" xr:uid="{00000000-0005-0000-0000-000048000000}"/>
    <cellStyle name="Input cel 2 3 2 9 4 4" xfId="35517" xr:uid="{00000000-0005-0000-0000-000048000000}"/>
    <cellStyle name="Input cel 2 3 2 9 5" xfId="18139" xr:uid="{00000000-0005-0000-0000-000048000000}"/>
    <cellStyle name="Input cel 2 3 2 9 6" xfId="10785" xr:uid="{00000000-0005-0000-0000-000048000000}"/>
    <cellStyle name="Input cel 2 3 2 9 7" xfId="29798" xr:uid="{00000000-0005-0000-0000-000048000000}"/>
    <cellStyle name="Input cel 2 3 3" xfId="361" xr:uid="{00000000-0005-0000-0000-000048000000}"/>
    <cellStyle name="Input cel 2 3 3 10" xfId="9995" xr:uid="{00000000-0005-0000-0000-000048000000}"/>
    <cellStyle name="Input cel 2 3 3 11" xfId="29648" xr:uid="{00000000-0005-0000-0000-000048000000}"/>
    <cellStyle name="Input cel 2 3 3 2" xfId="1763" xr:uid="{00000000-0005-0000-0000-000048000000}"/>
    <cellStyle name="Input cel 2 3 3 2 2" xfId="3002" xr:uid="{00000000-0005-0000-0000-000048000000}"/>
    <cellStyle name="Input cel 2 3 3 2 2 2" xfId="9072" xr:uid="{00000000-0005-0000-0000-000048000000}"/>
    <cellStyle name="Input cel 2 3 3 2 2 2 2" xfId="24724" xr:uid="{00000000-0005-0000-0000-000048000000}"/>
    <cellStyle name="Input cel 2 3 3 2 2 2 2 2" xfId="29312" xr:uid="{00000000-0005-0000-0000-000048000000}"/>
    <cellStyle name="Input cel 2 3 3 2 2 2 2 3" xfId="39417" xr:uid="{00000000-0005-0000-0000-000048000000}"/>
    <cellStyle name="Input cel 2 3 3 2 2 2 3" xfId="15299" xr:uid="{00000000-0005-0000-0000-000048000000}"/>
    <cellStyle name="Input cel 2 3 3 2 2 2 4" xfId="11649" xr:uid="{00000000-0005-0000-0000-000048000000}"/>
    <cellStyle name="Input cel 2 3 3 2 2 2 5" xfId="34837" xr:uid="{00000000-0005-0000-0000-000048000000}"/>
    <cellStyle name="Input cel 2 3 3 2 2 3" xfId="7660" xr:uid="{00000000-0005-0000-0000-000048000000}"/>
    <cellStyle name="Input cel 2 3 3 2 2 3 2" xfId="27956" xr:uid="{00000000-0005-0000-0000-000048000000}"/>
    <cellStyle name="Input cel 2 3 3 2 2 3 3" xfId="14556" xr:uid="{00000000-0005-0000-0000-000048000000}"/>
    <cellStyle name="Input cel 2 3 3 2 2 3 4" xfId="33426" xr:uid="{00000000-0005-0000-0000-000048000000}"/>
    <cellStyle name="Input cel 2 3 3 2 2 4" xfId="4851" xr:uid="{00000000-0005-0000-0000-000048000000}"/>
    <cellStyle name="Input cel 2 3 3 2 2 4 2" xfId="25163" xr:uid="{00000000-0005-0000-0000-000048000000}"/>
    <cellStyle name="Input cel 2 3 3 2 2 4 3" xfId="20576" xr:uid="{00000000-0005-0000-0000-000048000000}"/>
    <cellStyle name="Input cel 2 3 3 2 2 4 4" xfId="36333" xr:uid="{00000000-0005-0000-0000-000048000000}"/>
    <cellStyle name="Input cel 2 3 3 2 2 5" xfId="21976" xr:uid="{00000000-0005-0000-0000-000048000000}"/>
    <cellStyle name="Input cel 2 3 3 2 2 6" xfId="10726" xr:uid="{00000000-0005-0000-0000-000048000000}"/>
    <cellStyle name="Input cel 2 3 3 2 2 7" xfId="30671" xr:uid="{00000000-0005-0000-0000-000048000000}"/>
    <cellStyle name="Input cel 2 3 3 2 3" xfId="8142" xr:uid="{00000000-0005-0000-0000-000048000000}"/>
    <cellStyle name="Input cel 2 3 3 2 3 2" xfId="23843" xr:uid="{00000000-0005-0000-0000-000048000000}"/>
    <cellStyle name="Input cel 2 3 3 2 3 2 2" xfId="28432" xr:uid="{00000000-0005-0000-0000-000048000000}"/>
    <cellStyle name="Input cel 2 3 3 2 3 2 3" xfId="38537" xr:uid="{00000000-0005-0000-0000-000048000000}"/>
    <cellStyle name="Input cel 2 3 3 2 3 3" xfId="15979" xr:uid="{00000000-0005-0000-0000-000048000000}"/>
    <cellStyle name="Input cel 2 3 3 2 3 4" xfId="14029" xr:uid="{00000000-0005-0000-0000-000048000000}"/>
    <cellStyle name="Input cel 2 3 3 2 3 5" xfId="33907" xr:uid="{00000000-0005-0000-0000-000048000000}"/>
    <cellStyle name="Input cel 2 3 3 2 4" xfId="3917" xr:uid="{00000000-0005-0000-0000-000048000000}"/>
    <cellStyle name="Input cel 2 3 3 2 4 2" xfId="15344" xr:uid="{00000000-0005-0000-0000-000048000000}"/>
    <cellStyle name="Input cel 2 3 3 2 4 3" xfId="19705" xr:uid="{00000000-0005-0000-0000-000048000000}"/>
    <cellStyle name="Input cel 2 3 3 2 4 4" xfId="35463" xr:uid="{00000000-0005-0000-0000-000048000000}"/>
    <cellStyle name="Input cel 2 3 3 2 5" xfId="17630" xr:uid="{00000000-0005-0000-0000-000048000000}"/>
    <cellStyle name="Input cel 2 3 3 2 6" xfId="13503" xr:uid="{00000000-0005-0000-0000-000048000000}"/>
    <cellStyle name="Input cel 2 3 3 2 7" xfId="29741" xr:uid="{00000000-0005-0000-0000-000048000000}"/>
    <cellStyle name="Input cel 2 3 3 3" xfId="1349" xr:uid="{00000000-0005-0000-0000-000048000000}"/>
    <cellStyle name="Input cel 2 3 3 3 2" xfId="2590" xr:uid="{00000000-0005-0000-0000-000048000000}"/>
    <cellStyle name="Input cel 2 3 3 3 2 2" xfId="7248" xr:uid="{00000000-0005-0000-0000-000048000000}"/>
    <cellStyle name="Input cel 2 3 3 3 2 2 2" xfId="27544" xr:uid="{00000000-0005-0000-0000-000048000000}"/>
    <cellStyle name="Input cel 2 3 3 3 2 2 3" xfId="22954" xr:uid="{00000000-0005-0000-0000-000048000000}"/>
    <cellStyle name="Input cel 2 3 3 3 2 2 4" xfId="37734" xr:uid="{00000000-0005-0000-0000-000048000000}"/>
    <cellStyle name="Input cel 2 3 3 3 2 3" xfId="16021" xr:uid="{00000000-0005-0000-0000-000048000000}"/>
    <cellStyle name="Input cel 2 3 3 3 2 4" xfId="12050" xr:uid="{00000000-0005-0000-0000-000048000000}"/>
    <cellStyle name="Input cel 2 3 3 3 2 5" xfId="33014" xr:uid="{00000000-0005-0000-0000-000048000000}"/>
    <cellStyle name="Input cel 2 3 3 3 3" xfId="8668" xr:uid="{00000000-0005-0000-0000-000048000000}"/>
    <cellStyle name="Input cel 2 3 3 3 3 2" xfId="24344" xr:uid="{00000000-0005-0000-0000-000048000000}"/>
    <cellStyle name="Input cel 2 3 3 3 3 2 2" xfId="28933" xr:uid="{00000000-0005-0000-0000-000048000000}"/>
    <cellStyle name="Input cel 2 3 3 3 3 2 3" xfId="39038" xr:uid="{00000000-0005-0000-0000-000048000000}"/>
    <cellStyle name="Input cel 2 3 3 3 3 3" xfId="16077" xr:uid="{00000000-0005-0000-0000-000048000000}"/>
    <cellStyle name="Input cel 2 3 3 3 3 4" xfId="10079" xr:uid="{00000000-0005-0000-0000-000048000000}"/>
    <cellStyle name="Input cel 2 3 3 3 3 5" xfId="34433" xr:uid="{00000000-0005-0000-0000-000048000000}"/>
    <cellStyle name="Input cel 2 3 3 3 4" xfId="6070" xr:uid="{00000000-0005-0000-0000-000048000000}"/>
    <cellStyle name="Input cel 2 3 3 3 4 2" xfId="26366" xr:uid="{00000000-0005-0000-0000-000048000000}"/>
    <cellStyle name="Input cel 2 3 3 3 4 3" xfId="13888" xr:uid="{00000000-0005-0000-0000-000048000000}"/>
    <cellStyle name="Input cel 2 3 3 3 4 4" xfId="31836" xr:uid="{00000000-0005-0000-0000-000048000000}"/>
    <cellStyle name="Input cel 2 3 3 3 5" xfId="4445" xr:uid="{00000000-0005-0000-0000-000048000000}"/>
    <cellStyle name="Input cel 2 3 3 3 5 2" xfId="15137" xr:uid="{00000000-0005-0000-0000-000048000000}"/>
    <cellStyle name="Input cel 2 3 3 3 5 3" xfId="20199" xr:uid="{00000000-0005-0000-0000-000048000000}"/>
    <cellStyle name="Input cel 2 3 3 3 5 4" xfId="35957" xr:uid="{00000000-0005-0000-0000-000048000000}"/>
    <cellStyle name="Input cel 2 3 3 3 6" xfId="16101" xr:uid="{00000000-0005-0000-0000-000048000000}"/>
    <cellStyle name="Input cel 2 3 3 3 7" xfId="10043" xr:uid="{00000000-0005-0000-0000-000048000000}"/>
    <cellStyle name="Input cel 2 3 3 3 8" xfId="30267" xr:uid="{00000000-0005-0000-0000-000048000000}"/>
    <cellStyle name="Input cel 2 3 3 4" xfId="780" xr:uid="{00000000-0005-0000-0000-000048000000}"/>
    <cellStyle name="Input cel 2 3 3 4 2" xfId="3251" xr:uid="{00000000-0005-0000-0000-000048000000}"/>
    <cellStyle name="Input cel 2 3 3 4 2 2" xfId="7914" xr:uid="{00000000-0005-0000-0000-000048000000}"/>
    <cellStyle name="Input cel 2 3 3 4 2 2 2" xfId="28209" xr:uid="{00000000-0005-0000-0000-000048000000}"/>
    <cellStyle name="Input cel 2 3 3 4 2 2 3" xfId="23619" xr:uid="{00000000-0005-0000-0000-000048000000}"/>
    <cellStyle name="Input cel 2 3 3 4 2 2 4" xfId="38361" xr:uid="{00000000-0005-0000-0000-000048000000}"/>
    <cellStyle name="Input cel 2 3 3 4 2 3" xfId="17803" xr:uid="{00000000-0005-0000-0000-000048000000}"/>
    <cellStyle name="Input cel 2 3 3 4 2 4" xfId="14578" xr:uid="{00000000-0005-0000-0000-000048000000}"/>
    <cellStyle name="Input cel 2 3 3 4 2 5" xfId="33680" xr:uid="{00000000-0005-0000-0000-000048000000}"/>
    <cellStyle name="Input cel 2 3 3 4 3" xfId="5532" xr:uid="{00000000-0005-0000-0000-000048000000}"/>
    <cellStyle name="Input cel 2 3 3 4 3 2" xfId="25828" xr:uid="{00000000-0005-0000-0000-000048000000}"/>
    <cellStyle name="Input cel 2 3 3 4 3 3" xfId="10848" xr:uid="{00000000-0005-0000-0000-000048000000}"/>
    <cellStyle name="Input cel 2 3 3 4 3 4" xfId="31298" xr:uid="{00000000-0005-0000-0000-000048000000}"/>
    <cellStyle name="Input cel 2 3 3 4 4" xfId="3668" xr:uid="{00000000-0005-0000-0000-000048000000}"/>
    <cellStyle name="Input cel 2 3 3 4 4 2" xfId="16136" xr:uid="{00000000-0005-0000-0000-000048000000}"/>
    <cellStyle name="Input cel 2 3 3 4 4 3" xfId="19465" xr:uid="{00000000-0005-0000-0000-000048000000}"/>
    <cellStyle name="Input cel 2 3 3 4 4 4" xfId="35225" xr:uid="{00000000-0005-0000-0000-000048000000}"/>
    <cellStyle name="Input cel 2 3 3 4 5" xfId="17800" xr:uid="{00000000-0005-0000-0000-000048000000}"/>
    <cellStyle name="Input cel 2 3 3 4 6" xfId="3472" xr:uid="{00000000-0005-0000-0000-000048000000}"/>
    <cellStyle name="Input cel 2 3 3 4 7" xfId="12006" xr:uid="{00000000-0005-0000-0000-000048000000}"/>
    <cellStyle name="Input cel 2 3 3 5" xfId="2028" xr:uid="{00000000-0005-0000-0000-000048000000}"/>
    <cellStyle name="Input cel 2 3 3 5 2" xfId="6686" xr:uid="{00000000-0005-0000-0000-000048000000}"/>
    <cellStyle name="Input cel 2 3 3 5 2 2" xfId="26982" xr:uid="{00000000-0005-0000-0000-000048000000}"/>
    <cellStyle name="Input cel 2 3 3 5 2 3" xfId="22392" xr:uid="{00000000-0005-0000-0000-000048000000}"/>
    <cellStyle name="Input cel 2 3 3 5 2 4" xfId="37177" xr:uid="{00000000-0005-0000-0000-000048000000}"/>
    <cellStyle name="Input cel 2 3 3 5 3" xfId="16103" xr:uid="{00000000-0005-0000-0000-000048000000}"/>
    <cellStyle name="Input cel 2 3 3 5 4" xfId="11958" xr:uid="{00000000-0005-0000-0000-000048000000}"/>
    <cellStyle name="Input cel 2 3 3 5 5" xfId="32452" xr:uid="{00000000-0005-0000-0000-000048000000}"/>
    <cellStyle name="Input cel 2 3 3 6" xfId="8050" xr:uid="{00000000-0005-0000-0000-000048000000}"/>
    <cellStyle name="Input cel 2 3 3 6 2" xfId="23752" xr:uid="{00000000-0005-0000-0000-000048000000}"/>
    <cellStyle name="Input cel 2 3 3 6 2 2" xfId="28341" xr:uid="{00000000-0005-0000-0000-000048000000}"/>
    <cellStyle name="Input cel 2 3 3 6 2 3" xfId="38446" xr:uid="{00000000-0005-0000-0000-000048000000}"/>
    <cellStyle name="Input cel 2 3 3 6 3" xfId="17995" xr:uid="{00000000-0005-0000-0000-000048000000}"/>
    <cellStyle name="Input cel 2 3 3 6 4" xfId="12929" xr:uid="{00000000-0005-0000-0000-000048000000}"/>
    <cellStyle name="Input cel 2 3 3 6 5" xfId="33815" xr:uid="{00000000-0005-0000-0000-000048000000}"/>
    <cellStyle name="Input cel 2 3 3 7" xfId="3823" xr:uid="{00000000-0005-0000-0000-000048000000}"/>
    <cellStyle name="Input cel 2 3 3 7 2" xfId="16222" xr:uid="{00000000-0005-0000-0000-000048000000}"/>
    <cellStyle name="Input cel 2 3 3 7 3" xfId="18237" xr:uid="{00000000-0005-0000-0000-000048000000}"/>
    <cellStyle name="Input cel 2 3 3 7 4" xfId="35129" xr:uid="{00000000-0005-0000-0000-000048000000}"/>
    <cellStyle name="Input cel 2 3 3 8" xfId="19613" xr:uid="{00000000-0005-0000-0000-000048000000}"/>
    <cellStyle name="Input cel 2 3 3 8 2" xfId="16097" xr:uid="{00000000-0005-0000-0000-000048000000}"/>
    <cellStyle name="Input cel 2 3 3 8 3" xfId="35371" xr:uid="{00000000-0005-0000-0000-000048000000}"/>
    <cellStyle name="Input cel 2 3 3 9" xfId="14927" xr:uid="{00000000-0005-0000-0000-000048000000}"/>
    <cellStyle name="Input cel 2 3 4" xfId="1790" xr:uid="{00000000-0005-0000-0000-000048000000}"/>
    <cellStyle name="Input cel 2 3 4 2" xfId="3029" xr:uid="{00000000-0005-0000-0000-000048000000}"/>
    <cellStyle name="Input cel 2 3 4 2 2" xfId="9099" xr:uid="{00000000-0005-0000-0000-000048000000}"/>
    <cellStyle name="Input cel 2 3 4 2 2 2" xfId="24750" xr:uid="{00000000-0005-0000-0000-000048000000}"/>
    <cellStyle name="Input cel 2 3 4 2 2 2 2" xfId="29337" xr:uid="{00000000-0005-0000-0000-000048000000}"/>
    <cellStyle name="Input cel 2 3 4 2 2 2 3" xfId="39442" xr:uid="{00000000-0005-0000-0000-000048000000}"/>
    <cellStyle name="Input cel 2 3 4 2 2 3" xfId="21605" xr:uid="{00000000-0005-0000-0000-000048000000}"/>
    <cellStyle name="Input cel 2 3 4 2 2 4" xfId="9914" xr:uid="{00000000-0005-0000-0000-000048000000}"/>
    <cellStyle name="Input cel 2 3 4 2 2 5" xfId="34864" xr:uid="{00000000-0005-0000-0000-000048000000}"/>
    <cellStyle name="Input cel 2 3 4 2 3" xfId="7687" xr:uid="{00000000-0005-0000-0000-000048000000}"/>
    <cellStyle name="Input cel 2 3 4 2 3 2" xfId="27983" xr:uid="{00000000-0005-0000-0000-000048000000}"/>
    <cellStyle name="Input cel 2 3 4 2 3 3" xfId="13315" xr:uid="{00000000-0005-0000-0000-000048000000}"/>
    <cellStyle name="Input cel 2 3 4 2 3 4" xfId="33453" xr:uid="{00000000-0005-0000-0000-000048000000}"/>
    <cellStyle name="Input cel 2 3 4 2 4" xfId="4878" xr:uid="{00000000-0005-0000-0000-000048000000}"/>
    <cellStyle name="Input cel 2 3 4 2 4 2" xfId="25188" xr:uid="{00000000-0005-0000-0000-000048000000}"/>
    <cellStyle name="Input cel 2 3 4 2 4 3" xfId="20602" xr:uid="{00000000-0005-0000-0000-000048000000}"/>
    <cellStyle name="Input cel 2 3 4 2 4 4" xfId="36358" xr:uid="{00000000-0005-0000-0000-000048000000}"/>
    <cellStyle name="Input cel 2 3 4 2 5" xfId="21553" xr:uid="{00000000-0005-0000-0000-000048000000}"/>
    <cellStyle name="Input cel 2 3 4 2 6" xfId="9617" xr:uid="{00000000-0005-0000-0000-000048000000}"/>
    <cellStyle name="Input cel 2 3 4 2 7" xfId="30698" xr:uid="{00000000-0005-0000-0000-000048000000}"/>
    <cellStyle name="Input cel 2 3 4 3" xfId="7948" xr:uid="{00000000-0005-0000-0000-000048000000}"/>
    <cellStyle name="Input cel 2 3 4 3 2" xfId="23652" xr:uid="{00000000-0005-0000-0000-000048000000}"/>
    <cellStyle name="Input cel 2 3 4 3 2 2" xfId="28241" xr:uid="{00000000-0005-0000-0000-000048000000}"/>
    <cellStyle name="Input cel 2 3 4 3 2 3" xfId="38393" xr:uid="{00000000-0005-0000-0000-000048000000}"/>
    <cellStyle name="Input cel 2 3 4 3 3" xfId="16878" xr:uid="{00000000-0005-0000-0000-000048000000}"/>
    <cellStyle name="Input cel 2 3 4 3 4" xfId="10762" xr:uid="{00000000-0005-0000-0000-000048000000}"/>
    <cellStyle name="Input cel 2 3 4 3 5" xfId="33713" xr:uid="{00000000-0005-0000-0000-000048000000}"/>
    <cellStyle name="Input cel 2 3 4 4" xfId="6460" xr:uid="{00000000-0005-0000-0000-000048000000}"/>
    <cellStyle name="Input cel 2 3 4 4 2" xfId="26756" xr:uid="{00000000-0005-0000-0000-000048000000}"/>
    <cellStyle name="Input cel 2 3 4 4 3" xfId="12370" xr:uid="{00000000-0005-0000-0000-000048000000}"/>
    <cellStyle name="Input cel 2 3 4 4 4" xfId="32226" xr:uid="{00000000-0005-0000-0000-000048000000}"/>
    <cellStyle name="Input cel 2 3 4 5" xfId="3702" xr:uid="{00000000-0005-0000-0000-000048000000}"/>
    <cellStyle name="Input cel 2 3 4 5 2" xfId="17760" xr:uid="{00000000-0005-0000-0000-000048000000}"/>
    <cellStyle name="Input cel 2 3 4 5 3" xfId="19498" xr:uid="{00000000-0005-0000-0000-000048000000}"/>
    <cellStyle name="Input cel 2 3 4 5 4" xfId="35257" xr:uid="{00000000-0005-0000-0000-000048000000}"/>
    <cellStyle name="Input cel 2 3 4 6" xfId="14897" xr:uid="{00000000-0005-0000-0000-000048000000}"/>
    <cellStyle name="Input cel 2 3 4 7" xfId="10811" xr:uid="{00000000-0005-0000-0000-000048000000}"/>
    <cellStyle name="Input cel 2 3 4 8" xfId="14190" xr:uid="{00000000-0005-0000-0000-000048000000}"/>
    <cellStyle name="Input cel 2 3 5" xfId="1214" xr:uid="{00000000-0005-0000-0000-000048000000}"/>
    <cellStyle name="Input cel 2 3 5 2" xfId="2455" xr:uid="{00000000-0005-0000-0000-000048000000}"/>
    <cellStyle name="Input cel 2 3 5 2 2" xfId="7113" xr:uid="{00000000-0005-0000-0000-000048000000}"/>
    <cellStyle name="Input cel 2 3 5 2 2 2" xfId="27409" xr:uid="{00000000-0005-0000-0000-000048000000}"/>
    <cellStyle name="Input cel 2 3 5 2 2 3" xfId="22819" xr:uid="{00000000-0005-0000-0000-000048000000}"/>
    <cellStyle name="Input cel 2 3 5 2 2 4" xfId="37601" xr:uid="{00000000-0005-0000-0000-000048000000}"/>
    <cellStyle name="Input cel 2 3 5 2 3" xfId="18099" xr:uid="{00000000-0005-0000-0000-000048000000}"/>
    <cellStyle name="Input cel 2 3 5 2 4" xfId="12231" xr:uid="{00000000-0005-0000-0000-000048000000}"/>
    <cellStyle name="Input cel 2 3 5 2 5" xfId="32879" xr:uid="{00000000-0005-0000-0000-000048000000}"/>
    <cellStyle name="Input cel 2 3 5 3" xfId="7964" xr:uid="{00000000-0005-0000-0000-000048000000}"/>
    <cellStyle name="Input cel 2 3 5 3 2" xfId="23668" xr:uid="{00000000-0005-0000-0000-000048000000}"/>
    <cellStyle name="Input cel 2 3 5 3 2 2" xfId="28257" xr:uid="{00000000-0005-0000-0000-000048000000}"/>
    <cellStyle name="Input cel 2 3 5 3 2 3" xfId="38409" xr:uid="{00000000-0005-0000-0000-000048000000}"/>
    <cellStyle name="Input cel 2 3 5 3 3" xfId="17080" xr:uid="{00000000-0005-0000-0000-000048000000}"/>
    <cellStyle name="Input cel 2 3 5 3 4" xfId="3569" xr:uid="{00000000-0005-0000-0000-000048000000}"/>
    <cellStyle name="Input cel 2 3 5 3 5" xfId="33729" xr:uid="{00000000-0005-0000-0000-000048000000}"/>
    <cellStyle name="Input cel 2 3 5 4" xfId="5945" xr:uid="{00000000-0005-0000-0000-000048000000}"/>
    <cellStyle name="Input cel 2 3 5 4 2" xfId="26241" xr:uid="{00000000-0005-0000-0000-000048000000}"/>
    <cellStyle name="Input cel 2 3 5 4 3" xfId="10376" xr:uid="{00000000-0005-0000-0000-000048000000}"/>
    <cellStyle name="Input cel 2 3 5 4 4" xfId="31711" xr:uid="{00000000-0005-0000-0000-000048000000}"/>
    <cellStyle name="Input cel 2 3 5 5" xfId="3718" xr:uid="{00000000-0005-0000-0000-000048000000}"/>
    <cellStyle name="Input cel 2 3 5 5 2" xfId="22124" xr:uid="{00000000-0005-0000-0000-000048000000}"/>
    <cellStyle name="Input cel 2 3 5 5 3" xfId="19514" xr:uid="{00000000-0005-0000-0000-000048000000}"/>
    <cellStyle name="Input cel 2 3 5 5 4" xfId="35273" xr:uid="{00000000-0005-0000-0000-000048000000}"/>
    <cellStyle name="Input cel 2 3 5 6" xfId="15630" xr:uid="{00000000-0005-0000-0000-000048000000}"/>
    <cellStyle name="Input cel 2 3 5 7" xfId="13769" xr:uid="{00000000-0005-0000-0000-000048000000}"/>
    <cellStyle name="Input cel 2 3 5 8" xfId="29545" xr:uid="{00000000-0005-0000-0000-000048000000}"/>
    <cellStyle name="Input cel 2 3 6" xfId="1189" xr:uid="{00000000-0005-0000-0000-000048000000}"/>
    <cellStyle name="Input cel 2 3 6 2" xfId="2430" xr:uid="{00000000-0005-0000-0000-000048000000}"/>
    <cellStyle name="Input cel 2 3 6 2 2" xfId="7088" xr:uid="{00000000-0005-0000-0000-000048000000}"/>
    <cellStyle name="Input cel 2 3 6 2 2 2" xfId="27384" xr:uid="{00000000-0005-0000-0000-000048000000}"/>
    <cellStyle name="Input cel 2 3 6 2 2 3" xfId="22794" xr:uid="{00000000-0005-0000-0000-000048000000}"/>
    <cellStyle name="Input cel 2 3 6 2 2 4" xfId="37577" xr:uid="{00000000-0005-0000-0000-000048000000}"/>
    <cellStyle name="Input cel 2 3 6 2 3" xfId="17034" xr:uid="{00000000-0005-0000-0000-000048000000}"/>
    <cellStyle name="Input cel 2 3 6 2 4" xfId="9482" xr:uid="{00000000-0005-0000-0000-000048000000}"/>
    <cellStyle name="Input cel 2 3 6 2 5" xfId="32854" xr:uid="{00000000-0005-0000-0000-000048000000}"/>
    <cellStyle name="Input cel 2 3 6 3" xfId="8509" xr:uid="{00000000-0005-0000-0000-000048000000}"/>
    <cellStyle name="Input cel 2 3 6 3 2" xfId="24198" xr:uid="{00000000-0005-0000-0000-000048000000}"/>
    <cellStyle name="Input cel 2 3 6 3 2 2" xfId="28787" xr:uid="{00000000-0005-0000-0000-000048000000}"/>
    <cellStyle name="Input cel 2 3 6 3 2 3" xfId="38892" xr:uid="{00000000-0005-0000-0000-000048000000}"/>
    <cellStyle name="Input cel 2 3 6 3 3" xfId="16283" xr:uid="{00000000-0005-0000-0000-000048000000}"/>
    <cellStyle name="Input cel 2 3 6 3 4" xfId="12873" xr:uid="{00000000-0005-0000-0000-000048000000}"/>
    <cellStyle name="Input cel 2 3 6 3 5" xfId="34274" xr:uid="{00000000-0005-0000-0000-000048000000}"/>
    <cellStyle name="Input cel 2 3 6 4" xfId="5924" xr:uid="{00000000-0005-0000-0000-000048000000}"/>
    <cellStyle name="Input cel 2 3 6 4 2" xfId="26220" xr:uid="{00000000-0005-0000-0000-000048000000}"/>
    <cellStyle name="Input cel 2 3 6 4 3" xfId="9905" xr:uid="{00000000-0005-0000-0000-000048000000}"/>
    <cellStyle name="Input cel 2 3 6 4 4" xfId="31690" xr:uid="{00000000-0005-0000-0000-000048000000}"/>
    <cellStyle name="Input cel 2 3 6 5" xfId="4286" xr:uid="{00000000-0005-0000-0000-000048000000}"/>
    <cellStyle name="Input cel 2 3 6 5 2" xfId="19011" xr:uid="{00000000-0005-0000-0000-000048000000}"/>
    <cellStyle name="Input cel 2 3 6 5 3" xfId="20053" xr:uid="{00000000-0005-0000-0000-000048000000}"/>
    <cellStyle name="Input cel 2 3 6 5 4" xfId="35811" xr:uid="{00000000-0005-0000-0000-000048000000}"/>
    <cellStyle name="Input cel 2 3 6 6" xfId="23394" xr:uid="{00000000-0005-0000-0000-000048000000}"/>
    <cellStyle name="Input cel 2 3 6 7" xfId="13147" xr:uid="{00000000-0005-0000-0000-000048000000}"/>
    <cellStyle name="Input cel 2 3 6 8" xfId="30108" xr:uid="{00000000-0005-0000-0000-000048000000}"/>
    <cellStyle name="Input cel 2 3 7" xfId="511" xr:uid="{00000000-0005-0000-0000-000048000000}"/>
    <cellStyle name="Input cel 2 3 7 2" xfId="5300" xr:uid="{00000000-0005-0000-0000-000048000000}"/>
    <cellStyle name="Input cel 2 3 7 2 2" xfId="25596" xr:uid="{00000000-0005-0000-0000-000048000000}"/>
    <cellStyle name="Input cel 2 3 7 2 3" xfId="21011" xr:uid="{00000000-0005-0000-0000-000048000000}"/>
    <cellStyle name="Input cel 2 3 7 2 4" xfId="36719" xr:uid="{00000000-0005-0000-0000-000048000000}"/>
    <cellStyle name="Input cel 2 3 7 3" xfId="15480" xr:uid="{00000000-0005-0000-0000-000048000000}"/>
    <cellStyle name="Input cel 2 3 7 4" xfId="10879" xr:uid="{00000000-0005-0000-0000-000048000000}"/>
    <cellStyle name="Input cel 2 3 7 5" xfId="31066" xr:uid="{00000000-0005-0000-0000-000048000000}"/>
    <cellStyle name="Input cel 2 3 8" xfId="2003" xr:uid="{00000000-0005-0000-0000-000048000000}"/>
    <cellStyle name="Input cel 2 3 8 2" xfId="6661" xr:uid="{00000000-0005-0000-0000-000048000000}"/>
    <cellStyle name="Input cel 2 3 8 2 2" xfId="26957" xr:uid="{00000000-0005-0000-0000-000048000000}"/>
    <cellStyle name="Input cel 2 3 8 2 3" xfId="22367" xr:uid="{00000000-0005-0000-0000-000048000000}"/>
    <cellStyle name="Input cel 2 3 8 2 4" xfId="37152" xr:uid="{00000000-0005-0000-0000-000048000000}"/>
    <cellStyle name="Input cel 2 3 8 3" xfId="18253" xr:uid="{00000000-0005-0000-0000-000048000000}"/>
    <cellStyle name="Input cel 2 3 8 4" xfId="11994" xr:uid="{00000000-0005-0000-0000-000048000000}"/>
    <cellStyle name="Input cel 2 3 8 5" xfId="32427" xr:uid="{00000000-0005-0000-0000-000048000000}"/>
    <cellStyle name="Input cel 2 3 9" xfId="307" xr:uid="{00000000-0005-0000-0000-000048000000}"/>
    <cellStyle name="Input cel 2 3 9 2" xfId="20837" xr:uid="{00000000-0005-0000-0000-000048000000}"/>
    <cellStyle name="Input cel 2 3 9 2 2" xfId="25423" xr:uid="{00000000-0005-0000-0000-000048000000}"/>
    <cellStyle name="Input cel 2 3 9 2 3" xfId="36593" xr:uid="{00000000-0005-0000-0000-000048000000}"/>
    <cellStyle name="Input cel 2 3 9 3" xfId="15045" xr:uid="{00000000-0005-0000-0000-000048000000}"/>
    <cellStyle name="Input cel 2 3 9 3 2" xfId="35078" xr:uid="{00000000-0005-0000-0000-000048000000}"/>
    <cellStyle name="Input cel 2 3 9 4" xfId="14893" xr:uid="{00000000-0005-0000-0000-000048000000}"/>
    <cellStyle name="Input cel 2 4" xfId="310" xr:uid="{00000000-0005-0000-0000-00001A000000}"/>
    <cellStyle name="Input cel 2 4 2" xfId="20833" xr:uid="{00000000-0005-0000-0000-00001A000000}"/>
    <cellStyle name="Input cel 2 4 2 2" xfId="36589" xr:uid="{00000000-0005-0000-0000-00001A000000}"/>
    <cellStyle name="Input cel 2 4 3" xfId="25419" xr:uid="{00000000-0005-0000-0000-00001A000000}"/>
    <cellStyle name="Input cel 2 5" xfId="5095" xr:uid="{00000000-0005-0000-0000-00001A000000}"/>
    <cellStyle name="Input cel 2 5 2" xfId="20809" xr:uid="{00000000-0005-0000-0000-00001A000000}"/>
    <cellStyle name="Input cel 2 5 2 2" xfId="36565" xr:uid="{00000000-0005-0000-0000-00001A000000}"/>
    <cellStyle name="Input cel 2 5 3" xfId="25395" xr:uid="{00000000-0005-0000-0000-00001A000000}"/>
    <cellStyle name="Input cel 2 6" xfId="19409" xr:uid="{00000000-0005-0000-0000-00001A000000}"/>
    <cellStyle name="Input cel 2 6 2" xfId="15616" xr:uid="{00000000-0005-0000-0000-00001A000000}"/>
    <cellStyle name="Input cel 2 6 3" xfId="35171" xr:uid="{00000000-0005-0000-0000-00001A000000}"/>
    <cellStyle name="Input cel 3" xfId="22" xr:uid="{00000000-0005-0000-0000-00004A000000}"/>
    <cellStyle name="Input cel 3 2" xfId="255" xr:uid="{00000000-0005-0000-0000-00004B000000}"/>
    <cellStyle name="Input cel 3 2 10" xfId="294" xr:uid="{00000000-0005-0000-0000-00004B000000}"/>
    <cellStyle name="Input cel 3 2 10 2" xfId="5175" xr:uid="{00000000-0005-0000-0000-00004B000000}"/>
    <cellStyle name="Input cel 3 2 10 2 2" xfId="25473" xr:uid="{00000000-0005-0000-0000-00004B000000}"/>
    <cellStyle name="Input cel 3 2 10 2 3" xfId="20888" xr:uid="{00000000-0005-0000-0000-00004B000000}"/>
    <cellStyle name="Input cel 3 2 10 2 4" xfId="36636" xr:uid="{00000000-0005-0000-0000-00004B000000}"/>
    <cellStyle name="Input cel 3 2 10 3" xfId="15557" xr:uid="{00000000-0005-0000-0000-00004B000000}"/>
    <cellStyle name="Input cel 3 2 10 4" xfId="9959" xr:uid="{00000000-0005-0000-0000-00004B000000}"/>
    <cellStyle name="Input cel 3 2 10 5" xfId="30943" xr:uid="{00000000-0005-0000-0000-00004B000000}"/>
    <cellStyle name="Input cel 3 2 11" xfId="5155" xr:uid="{00000000-0005-0000-0000-00004B000000}"/>
    <cellStyle name="Input cel 3 2 11 2" xfId="20868" xr:uid="{00000000-0005-0000-0000-00004B000000}"/>
    <cellStyle name="Input cel 3 2 11 2 2" xfId="25453" xr:uid="{00000000-0005-0000-0000-00004B000000}"/>
    <cellStyle name="Input cel 3 2 11 2 3" xfId="36623" xr:uid="{00000000-0005-0000-0000-00004B000000}"/>
    <cellStyle name="Input cel 3 2 11 3" xfId="16270" xr:uid="{00000000-0005-0000-0000-00004B000000}"/>
    <cellStyle name="Input cel 3 2 11 4" xfId="14069" xr:uid="{00000000-0005-0000-0000-00004B000000}"/>
    <cellStyle name="Input cel 3 2 11 5" xfId="30924" xr:uid="{00000000-0005-0000-0000-00004B000000}"/>
    <cellStyle name="Input cel 3 2 12" xfId="3641" xr:uid="{00000000-0005-0000-0000-00004B000000}"/>
    <cellStyle name="Input cel 3 2 12 2" xfId="18302" xr:uid="{00000000-0005-0000-0000-00004B000000}"/>
    <cellStyle name="Input cel 3 2 12 3" xfId="19443" xr:uid="{00000000-0005-0000-0000-00004B000000}"/>
    <cellStyle name="Input cel 3 2 12 4" xfId="35203" xr:uid="{00000000-0005-0000-0000-00004B000000}"/>
    <cellStyle name="Input cel 3 2 13" xfId="14816" xr:uid="{00000000-0005-0000-0000-00004B000000}"/>
    <cellStyle name="Input cel 3 2 14" xfId="3436" xr:uid="{00000000-0005-0000-0000-00004B000000}"/>
    <cellStyle name="Input cel 3 2 15" xfId="5141" xr:uid="{00000000-0005-0000-0000-00004B000000}"/>
    <cellStyle name="Input cel 3 2 2" xfId="403" xr:uid="{00000000-0005-0000-0000-00004B000000}"/>
    <cellStyle name="Input cel 3 2 2 10" xfId="5239" xr:uid="{00000000-0005-0000-0000-00004B000000}"/>
    <cellStyle name="Input cel 3 2 2 10 2" xfId="20952" xr:uid="{00000000-0005-0000-0000-00004B000000}"/>
    <cellStyle name="Input cel 3 2 2 10 2 2" xfId="25537" xr:uid="{00000000-0005-0000-0000-00004B000000}"/>
    <cellStyle name="Input cel 3 2 2 10 2 3" xfId="36679" xr:uid="{00000000-0005-0000-0000-00004B000000}"/>
    <cellStyle name="Input cel 3 2 2 10 3" xfId="15587" xr:uid="{00000000-0005-0000-0000-00004B000000}"/>
    <cellStyle name="Input cel 3 2 2 10 4" xfId="13929" xr:uid="{00000000-0005-0000-0000-00004B000000}"/>
    <cellStyle name="Input cel 3 2 2 10 5" xfId="31006" xr:uid="{00000000-0005-0000-0000-00004B000000}"/>
    <cellStyle name="Input cel 3 2 2 11" xfId="8010" xr:uid="{00000000-0005-0000-0000-00004B000000}"/>
    <cellStyle name="Input cel 3 2 2 11 2" xfId="28301" xr:uid="{00000000-0005-0000-0000-00004B000000}"/>
    <cellStyle name="Input cel 3 2 2 11 3" xfId="12807" xr:uid="{00000000-0005-0000-0000-00004B000000}"/>
    <cellStyle name="Input cel 3 2 2 11 4" xfId="33775" xr:uid="{00000000-0005-0000-0000-00004B000000}"/>
    <cellStyle name="Input cel 3 2 2 12" xfId="3771" xr:uid="{00000000-0005-0000-0000-00004B000000}"/>
    <cellStyle name="Input cel 3 2 2 12 2" xfId="18694" xr:uid="{00000000-0005-0000-0000-00004B000000}"/>
    <cellStyle name="Input cel 3 2 2 12 3" xfId="19563" xr:uid="{00000000-0005-0000-0000-00004B000000}"/>
    <cellStyle name="Input cel 3 2 2 12 4" xfId="35322" xr:uid="{00000000-0005-0000-0000-00004B000000}"/>
    <cellStyle name="Input cel 3 2 2 13" xfId="22145" xr:uid="{00000000-0005-0000-0000-00004B000000}"/>
    <cellStyle name="Input cel 3 2 2 14" xfId="11392" xr:uid="{00000000-0005-0000-0000-00004B000000}"/>
    <cellStyle name="Input cel 3 2 2 15" xfId="29598" xr:uid="{00000000-0005-0000-0000-00004B000000}"/>
    <cellStyle name="Input cel 3 2 2 2" xfId="461" xr:uid="{00000000-0005-0000-0000-00004B000000}"/>
    <cellStyle name="Input cel 3 2 2 2 10" xfId="17305" xr:uid="{00000000-0005-0000-0000-00004B000000}"/>
    <cellStyle name="Input cel 3 2 2 2 11" xfId="12443" xr:uid="{00000000-0005-0000-0000-00004B000000}"/>
    <cellStyle name="Input cel 3 2 2 2 12" xfId="29690" xr:uid="{00000000-0005-0000-0000-00004B000000}"/>
    <cellStyle name="Input cel 3 2 2 2 2" xfId="561" xr:uid="{00000000-0005-0000-0000-00004B000000}"/>
    <cellStyle name="Input cel 3 2 2 2 2 10" xfId="30398" xr:uid="{00000000-0005-0000-0000-00004B000000}"/>
    <cellStyle name="Input cel 3 2 2 2 2 2" xfId="1806" xr:uid="{00000000-0005-0000-0000-00004B000000}"/>
    <cellStyle name="Input cel 3 2 2 2 2 2 2" xfId="3045" xr:uid="{00000000-0005-0000-0000-00004B000000}"/>
    <cellStyle name="Input cel 3 2 2 2 2 2 2 2" xfId="7703" xr:uid="{00000000-0005-0000-0000-00004B000000}"/>
    <cellStyle name="Input cel 3 2 2 2 2 2 2 2 2" xfId="27999" xr:uid="{00000000-0005-0000-0000-00004B000000}"/>
    <cellStyle name="Input cel 3 2 2 2 2 2 2 2 3" xfId="23409" xr:uid="{00000000-0005-0000-0000-00004B000000}"/>
    <cellStyle name="Input cel 3 2 2 2 2 2 2 2 4" xfId="38152" xr:uid="{00000000-0005-0000-0000-00004B000000}"/>
    <cellStyle name="Input cel 3 2 2 2 2 2 2 3" xfId="16105" xr:uid="{00000000-0005-0000-0000-00004B000000}"/>
    <cellStyle name="Input cel 3 2 2 2 2 2 2 4" xfId="12092" xr:uid="{00000000-0005-0000-0000-00004B000000}"/>
    <cellStyle name="Input cel 3 2 2 2 2 2 2 5" xfId="33469" xr:uid="{00000000-0005-0000-0000-00004B000000}"/>
    <cellStyle name="Input cel 3 2 2 2 2 2 3" xfId="9115" xr:uid="{00000000-0005-0000-0000-00004B000000}"/>
    <cellStyle name="Input cel 3 2 2 2 2 2 3 2" xfId="24766" xr:uid="{00000000-0005-0000-0000-00004B000000}"/>
    <cellStyle name="Input cel 3 2 2 2 2 2 3 2 2" xfId="29353" xr:uid="{00000000-0005-0000-0000-00004B000000}"/>
    <cellStyle name="Input cel 3 2 2 2 2 2 3 2 3" xfId="39458" xr:uid="{00000000-0005-0000-0000-00004B000000}"/>
    <cellStyle name="Input cel 3 2 2 2 2 2 3 3" xfId="16048" xr:uid="{00000000-0005-0000-0000-00004B000000}"/>
    <cellStyle name="Input cel 3 2 2 2 2 2 3 4" xfId="14447" xr:uid="{00000000-0005-0000-0000-00004B000000}"/>
    <cellStyle name="Input cel 3 2 2 2 2 2 3 5" xfId="34880" xr:uid="{00000000-0005-0000-0000-00004B000000}"/>
    <cellStyle name="Input cel 3 2 2 2 2 2 4" xfId="6474" xr:uid="{00000000-0005-0000-0000-00004B000000}"/>
    <cellStyle name="Input cel 3 2 2 2 2 2 4 2" xfId="26770" xr:uid="{00000000-0005-0000-0000-00004B000000}"/>
    <cellStyle name="Input cel 3 2 2 2 2 2 4 3" xfId="12948" xr:uid="{00000000-0005-0000-0000-00004B000000}"/>
    <cellStyle name="Input cel 3 2 2 2 2 2 4 4" xfId="32240" xr:uid="{00000000-0005-0000-0000-00004B000000}"/>
    <cellStyle name="Input cel 3 2 2 2 2 2 5" xfId="4894" xr:uid="{00000000-0005-0000-0000-00004B000000}"/>
    <cellStyle name="Input cel 3 2 2 2 2 2 5 2" xfId="25204" xr:uid="{00000000-0005-0000-0000-00004B000000}"/>
    <cellStyle name="Input cel 3 2 2 2 2 2 5 3" xfId="20618" xr:uid="{00000000-0005-0000-0000-00004B000000}"/>
    <cellStyle name="Input cel 3 2 2 2 2 2 5 4" xfId="36374" xr:uid="{00000000-0005-0000-0000-00004B000000}"/>
    <cellStyle name="Input cel 3 2 2 2 2 2 6" xfId="17978" xr:uid="{00000000-0005-0000-0000-00004B000000}"/>
    <cellStyle name="Input cel 3 2 2 2 2 2 7" xfId="13973" xr:uid="{00000000-0005-0000-0000-00004B000000}"/>
    <cellStyle name="Input cel 3 2 2 2 2 2 8" xfId="30714" xr:uid="{00000000-0005-0000-0000-00004B000000}"/>
    <cellStyle name="Input cel 3 2 2 2 2 3" xfId="1487" xr:uid="{00000000-0005-0000-0000-00004B000000}"/>
    <cellStyle name="Input cel 3 2 2 2 2 3 2" xfId="6185" xr:uid="{00000000-0005-0000-0000-00004B000000}"/>
    <cellStyle name="Input cel 3 2 2 2 2 3 2 2" xfId="26481" xr:uid="{00000000-0005-0000-0000-00004B000000}"/>
    <cellStyle name="Input cel 3 2 2 2 2 3 2 3" xfId="21893" xr:uid="{00000000-0005-0000-0000-00004B000000}"/>
    <cellStyle name="Input cel 3 2 2 2 2 3 2 4" xfId="37112" xr:uid="{00000000-0005-0000-0000-00004B000000}"/>
    <cellStyle name="Input cel 3 2 2 2 2 3 3" xfId="17560" xr:uid="{00000000-0005-0000-0000-00004B000000}"/>
    <cellStyle name="Input cel 3 2 2 2 2 3 4" xfId="10031" xr:uid="{00000000-0005-0000-0000-00004B000000}"/>
    <cellStyle name="Input cel 3 2 2 2 2 3 5" xfId="31951" xr:uid="{00000000-0005-0000-0000-00004B000000}"/>
    <cellStyle name="Input cel 3 2 2 2 2 4" xfId="2727" xr:uid="{00000000-0005-0000-0000-00004B000000}"/>
    <cellStyle name="Input cel 3 2 2 2 2 4 2" xfId="7385" xr:uid="{00000000-0005-0000-0000-00004B000000}"/>
    <cellStyle name="Input cel 3 2 2 2 2 4 2 2" xfId="27681" xr:uid="{00000000-0005-0000-0000-00004B000000}"/>
    <cellStyle name="Input cel 3 2 2 2 2 4 2 3" xfId="23091" xr:uid="{00000000-0005-0000-0000-00004B000000}"/>
    <cellStyle name="Input cel 3 2 2 2 2 4 2 4" xfId="37857" xr:uid="{00000000-0005-0000-0000-00004B000000}"/>
    <cellStyle name="Input cel 3 2 2 2 2 4 3" xfId="19339" xr:uid="{00000000-0005-0000-0000-00004B000000}"/>
    <cellStyle name="Input cel 3 2 2 2 2 4 4" xfId="13836" xr:uid="{00000000-0005-0000-0000-00004B000000}"/>
    <cellStyle name="Input cel 3 2 2 2 2 4 5" xfId="33151" xr:uid="{00000000-0005-0000-0000-00004B000000}"/>
    <cellStyle name="Input cel 3 2 2 2 2 5" xfId="8799" xr:uid="{00000000-0005-0000-0000-00004B000000}"/>
    <cellStyle name="Input cel 3 2 2 2 2 5 2" xfId="24467" xr:uid="{00000000-0005-0000-0000-00004B000000}"/>
    <cellStyle name="Input cel 3 2 2 2 2 5 2 2" xfId="29055" xr:uid="{00000000-0005-0000-0000-00004B000000}"/>
    <cellStyle name="Input cel 3 2 2 2 2 5 2 3" xfId="39160" xr:uid="{00000000-0005-0000-0000-00004B000000}"/>
    <cellStyle name="Input cel 3 2 2 2 2 5 3" xfId="17594" xr:uid="{00000000-0005-0000-0000-00004B000000}"/>
    <cellStyle name="Input cel 3 2 2 2 2 5 4" xfId="13657" xr:uid="{00000000-0005-0000-0000-00004B000000}"/>
    <cellStyle name="Input cel 3 2 2 2 2 5 5" xfId="34564" xr:uid="{00000000-0005-0000-0000-00004B000000}"/>
    <cellStyle name="Input cel 3 2 2 2 2 6" xfId="5348" xr:uid="{00000000-0005-0000-0000-00004B000000}"/>
    <cellStyle name="Input cel 3 2 2 2 2 6 2" xfId="21059" xr:uid="{00000000-0005-0000-0000-00004B000000}"/>
    <cellStyle name="Input cel 3 2 2 2 2 6 2 2" xfId="25644" xr:uid="{00000000-0005-0000-0000-00004B000000}"/>
    <cellStyle name="Input cel 3 2 2 2 2 6 2 3" xfId="36738" xr:uid="{00000000-0005-0000-0000-00004B000000}"/>
    <cellStyle name="Input cel 3 2 2 2 2 6 3" xfId="16099" xr:uid="{00000000-0005-0000-0000-00004B000000}"/>
    <cellStyle name="Input cel 3 2 2 2 2 6 4" xfId="10590" xr:uid="{00000000-0005-0000-0000-00004B000000}"/>
    <cellStyle name="Input cel 3 2 2 2 2 6 5" xfId="31114" xr:uid="{00000000-0005-0000-0000-00004B000000}"/>
    <cellStyle name="Input cel 3 2 2 2 2 7" xfId="4577" xr:uid="{00000000-0005-0000-0000-00004B000000}"/>
    <cellStyle name="Input cel 3 2 2 2 2 7 2" xfId="22262" xr:uid="{00000000-0005-0000-0000-00004B000000}"/>
    <cellStyle name="Input cel 3 2 2 2 2 7 3" xfId="20320" xr:uid="{00000000-0005-0000-0000-00004B000000}"/>
    <cellStyle name="Input cel 3 2 2 2 2 7 4" xfId="36078" xr:uid="{00000000-0005-0000-0000-00004B000000}"/>
    <cellStyle name="Input cel 3 2 2 2 2 8" xfId="15879" xr:uid="{00000000-0005-0000-0000-00004B000000}"/>
    <cellStyle name="Input cel 3 2 2 2 2 9" xfId="9587" xr:uid="{00000000-0005-0000-0000-00004B000000}"/>
    <cellStyle name="Input cel 3 2 2 2 3" xfId="1404" xr:uid="{00000000-0005-0000-0000-00004B000000}"/>
    <cellStyle name="Input cel 3 2 2 2 3 2" xfId="2644" xr:uid="{00000000-0005-0000-0000-00004B000000}"/>
    <cellStyle name="Input cel 3 2 2 2 3 2 2" xfId="7302" xr:uid="{00000000-0005-0000-0000-00004B000000}"/>
    <cellStyle name="Input cel 3 2 2 2 3 2 2 2" xfId="27598" xr:uid="{00000000-0005-0000-0000-00004B000000}"/>
    <cellStyle name="Input cel 3 2 2 2 3 2 2 3" xfId="23008" xr:uid="{00000000-0005-0000-0000-00004B000000}"/>
    <cellStyle name="Input cel 3 2 2 2 3 2 2 4" xfId="37784" xr:uid="{00000000-0005-0000-0000-00004B000000}"/>
    <cellStyle name="Input cel 3 2 2 2 3 2 3" xfId="18699" xr:uid="{00000000-0005-0000-0000-00004B000000}"/>
    <cellStyle name="Input cel 3 2 2 2 3 2 4" xfId="13919" xr:uid="{00000000-0005-0000-0000-00004B000000}"/>
    <cellStyle name="Input cel 3 2 2 2 3 2 5" xfId="33068" xr:uid="{00000000-0005-0000-0000-00004B000000}"/>
    <cellStyle name="Input cel 3 2 2 2 3 3" xfId="8718" xr:uid="{00000000-0005-0000-0000-00004B000000}"/>
    <cellStyle name="Input cel 3 2 2 2 3 3 2" xfId="24391" xr:uid="{00000000-0005-0000-0000-00004B000000}"/>
    <cellStyle name="Input cel 3 2 2 2 3 3 2 2" xfId="28980" xr:uid="{00000000-0005-0000-0000-00004B000000}"/>
    <cellStyle name="Input cel 3 2 2 2 3 3 2 3" xfId="39085" xr:uid="{00000000-0005-0000-0000-00004B000000}"/>
    <cellStyle name="Input cel 3 2 2 2 3 3 3" xfId="18956" xr:uid="{00000000-0005-0000-0000-00004B000000}"/>
    <cellStyle name="Input cel 3 2 2 2 3 3 4" xfId="13639" xr:uid="{00000000-0005-0000-0000-00004B000000}"/>
    <cellStyle name="Input cel 3 2 2 2 3 3 5" xfId="34483" xr:uid="{00000000-0005-0000-0000-00004B000000}"/>
    <cellStyle name="Input cel 3 2 2 2 3 4" xfId="6117" xr:uid="{00000000-0005-0000-0000-00004B000000}"/>
    <cellStyle name="Input cel 3 2 2 2 3 4 2" xfId="26413" xr:uid="{00000000-0005-0000-0000-00004B000000}"/>
    <cellStyle name="Input cel 3 2 2 2 3 4 3" xfId="11589" xr:uid="{00000000-0005-0000-0000-00004B000000}"/>
    <cellStyle name="Input cel 3 2 2 2 3 4 4" xfId="31883" xr:uid="{00000000-0005-0000-0000-00004B000000}"/>
    <cellStyle name="Input cel 3 2 2 2 3 5" xfId="4496" xr:uid="{00000000-0005-0000-0000-00004B000000}"/>
    <cellStyle name="Input cel 3 2 2 2 3 5 2" xfId="15968" xr:uid="{00000000-0005-0000-0000-00004B000000}"/>
    <cellStyle name="Input cel 3 2 2 2 3 5 3" xfId="20245" xr:uid="{00000000-0005-0000-0000-00004B000000}"/>
    <cellStyle name="Input cel 3 2 2 2 3 5 4" xfId="36003" xr:uid="{00000000-0005-0000-0000-00004B000000}"/>
    <cellStyle name="Input cel 3 2 2 2 3 6" xfId="17676" xr:uid="{00000000-0005-0000-0000-00004B000000}"/>
    <cellStyle name="Input cel 3 2 2 2 3 7" xfId="12961" xr:uid="{00000000-0005-0000-0000-00004B000000}"/>
    <cellStyle name="Input cel 3 2 2 2 3 8" xfId="30317" xr:uid="{00000000-0005-0000-0000-00004B000000}"/>
    <cellStyle name="Input cel 3 2 2 2 4" xfId="1259" xr:uid="{00000000-0005-0000-0000-00004B000000}"/>
    <cellStyle name="Input cel 3 2 2 2 4 2" xfId="2500" xr:uid="{00000000-0005-0000-0000-00004B000000}"/>
    <cellStyle name="Input cel 3 2 2 2 4 2 2" xfId="7158" xr:uid="{00000000-0005-0000-0000-00004B000000}"/>
    <cellStyle name="Input cel 3 2 2 2 4 2 2 2" xfId="27454" xr:uid="{00000000-0005-0000-0000-00004B000000}"/>
    <cellStyle name="Input cel 3 2 2 2 4 2 2 3" xfId="22864" xr:uid="{00000000-0005-0000-0000-00004B000000}"/>
    <cellStyle name="Input cel 3 2 2 2 4 2 2 4" xfId="37645" xr:uid="{00000000-0005-0000-0000-00004B000000}"/>
    <cellStyle name="Input cel 3 2 2 2 4 2 3" xfId="16691" xr:uid="{00000000-0005-0000-0000-00004B000000}"/>
    <cellStyle name="Input cel 3 2 2 2 4 2 4" xfId="14058" xr:uid="{00000000-0005-0000-0000-00004B000000}"/>
    <cellStyle name="Input cel 3 2 2 2 4 2 5" xfId="32924" xr:uid="{00000000-0005-0000-0000-00004B000000}"/>
    <cellStyle name="Input cel 3 2 2 2 4 3" xfId="8578" xr:uid="{00000000-0005-0000-0000-00004B000000}"/>
    <cellStyle name="Input cel 3 2 2 2 4 3 2" xfId="24258" xr:uid="{00000000-0005-0000-0000-00004B000000}"/>
    <cellStyle name="Input cel 3 2 2 2 4 3 2 2" xfId="28847" xr:uid="{00000000-0005-0000-0000-00004B000000}"/>
    <cellStyle name="Input cel 3 2 2 2 4 3 2 3" xfId="38952" xr:uid="{00000000-0005-0000-0000-00004B000000}"/>
    <cellStyle name="Input cel 3 2 2 2 4 3 3" xfId="21325" xr:uid="{00000000-0005-0000-0000-00004B000000}"/>
    <cellStyle name="Input cel 3 2 2 2 4 3 4" xfId="10570" xr:uid="{00000000-0005-0000-0000-00004B000000}"/>
    <cellStyle name="Input cel 3 2 2 2 4 3 5" xfId="34343" xr:uid="{00000000-0005-0000-0000-00004B000000}"/>
    <cellStyle name="Input cel 3 2 2 2 4 4" xfId="5984" xr:uid="{00000000-0005-0000-0000-00004B000000}"/>
    <cellStyle name="Input cel 3 2 2 2 4 4 2" xfId="26280" xr:uid="{00000000-0005-0000-0000-00004B000000}"/>
    <cellStyle name="Input cel 3 2 2 2 4 4 3" xfId="10262" xr:uid="{00000000-0005-0000-0000-00004B000000}"/>
    <cellStyle name="Input cel 3 2 2 2 4 4 4" xfId="31750" xr:uid="{00000000-0005-0000-0000-00004B000000}"/>
    <cellStyle name="Input cel 3 2 2 2 4 5" xfId="4355" xr:uid="{00000000-0005-0000-0000-00004B000000}"/>
    <cellStyle name="Input cel 3 2 2 2 4 5 2" xfId="14777" xr:uid="{00000000-0005-0000-0000-00004B000000}"/>
    <cellStyle name="Input cel 3 2 2 2 4 5 3" xfId="20113" xr:uid="{00000000-0005-0000-0000-00004B000000}"/>
    <cellStyle name="Input cel 3 2 2 2 4 5 4" xfId="35871" xr:uid="{00000000-0005-0000-0000-00004B000000}"/>
    <cellStyle name="Input cel 3 2 2 2 4 6" xfId="17988" xr:uid="{00000000-0005-0000-0000-00004B000000}"/>
    <cellStyle name="Input cel 3 2 2 2 4 7" xfId="14640" xr:uid="{00000000-0005-0000-0000-00004B000000}"/>
    <cellStyle name="Input cel 3 2 2 2 4 8" xfId="30177" xr:uid="{00000000-0005-0000-0000-00004B000000}"/>
    <cellStyle name="Input cel 3 2 2 2 5" xfId="1226" xr:uid="{00000000-0005-0000-0000-00004B000000}"/>
    <cellStyle name="Input cel 3 2 2 2 5 2" xfId="2467" xr:uid="{00000000-0005-0000-0000-00004B000000}"/>
    <cellStyle name="Input cel 3 2 2 2 5 2 2" xfId="7125" xr:uid="{00000000-0005-0000-0000-00004B000000}"/>
    <cellStyle name="Input cel 3 2 2 2 5 2 2 2" xfId="27421" xr:uid="{00000000-0005-0000-0000-00004B000000}"/>
    <cellStyle name="Input cel 3 2 2 2 5 2 2 3" xfId="22831" xr:uid="{00000000-0005-0000-0000-00004B000000}"/>
    <cellStyle name="Input cel 3 2 2 2 5 2 2 4" xfId="37613" xr:uid="{00000000-0005-0000-0000-00004B000000}"/>
    <cellStyle name="Input cel 3 2 2 2 5 2 3" xfId="19313" xr:uid="{00000000-0005-0000-0000-00004B000000}"/>
    <cellStyle name="Input cel 3 2 2 2 5 2 4" xfId="10331" xr:uid="{00000000-0005-0000-0000-00004B000000}"/>
    <cellStyle name="Input cel 3 2 2 2 5 2 5" xfId="32891" xr:uid="{00000000-0005-0000-0000-00004B000000}"/>
    <cellStyle name="Input cel 3 2 2 2 5 3" xfId="8545" xr:uid="{00000000-0005-0000-0000-00004B000000}"/>
    <cellStyle name="Input cel 3 2 2 2 5 3 2" xfId="24230" xr:uid="{00000000-0005-0000-0000-00004B000000}"/>
    <cellStyle name="Input cel 3 2 2 2 5 3 2 2" xfId="28819" xr:uid="{00000000-0005-0000-0000-00004B000000}"/>
    <cellStyle name="Input cel 3 2 2 2 5 3 2 3" xfId="38924" xr:uid="{00000000-0005-0000-0000-00004B000000}"/>
    <cellStyle name="Input cel 3 2 2 2 5 3 3" xfId="22331" xr:uid="{00000000-0005-0000-0000-00004B000000}"/>
    <cellStyle name="Input cel 3 2 2 2 5 3 4" xfId="10689" xr:uid="{00000000-0005-0000-0000-00004B000000}"/>
    <cellStyle name="Input cel 3 2 2 2 5 3 5" xfId="34310" xr:uid="{00000000-0005-0000-0000-00004B000000}"/>
    <cellStyle name="Input cel 3 2 2 2 5 4" xfId="5957" xr:uid="{00000000-0005-0000-0000-00004B000000}"/>
    <cellStyle name="Input cel 3 2 2 2 5 4 2" xfId="26253" xr:uid="{00000000-0005-0000-0000-00004B000000}"/>
    <cellStyle name="Input cel 3 2 2 2 5 4 3" xfId="13027" xr:uid="{00000000-0005-0000-0000-00004B000000}"/>
    <cellStyle name="Input cel 3 2 2 2 5 4 4" xfId="31723" xr:uid="{00000000-0005-0000-0000-00004B000000}"/>
    <cellStyle name="Input cel 3 2 2 2 5 5" xfId="4322" xr:uid="{00000000-0005-0000-0000-00004B000000}"/>
    <cellStyle name="Input cel 3 2 2 2 5 5 2" xfId="17374" xr:uid="{00000000-0005-0000-0000-00004B000000}"/>
    <cellStyle name="Input cel 3 2 2 2 5 5 3" xfId="20085" xr:uid="{00000000-0005-0000-0000-00004B000000}"/>
    <cellStyle name="Input cel 3 2 2 2 5 5 4" xfId="35843" xr:uid="{00000000-0005-0000-0000-00004B000000}"/>
    <cellStyle name="Input cel 3 2 2 2 5 6" xfId="16947" xr:uid="{00000000-0005-0000-0000-00004B000000}"/>
    <cellStyle name="Input cel 3 2 2 2 5 7" xfId="13462" xr:uid="{00000000-0005-0000-0000-00004B000000}"/>
    <cellStyle name="Input cel 3 2 2 2 5 8" xfId="30144" xr:uid="{00000000-0005-0000-0000-00004B000000}"/>
    <cellStyle name="Input cel 3 2 2 2 6" xfId="865" xr:uid="{00000000-0005-0000-0000-00004B000000}"/>
    <cellStyle name="Input cel 3 2 2 2 6 2" xfId="3340" xr:uid="{00000000-0005-0000-0000-00004B000000}"/>
    <cellStyle name="Input cel 3 2 2 2 6 2 2" xfId="8192" xr:uid="{00000000-0005-0000-0000-00004B000000}"/>
    <cellStyle name="Input cel 3 2 2 2 6 2 2 2" xfId="28481" xr:uid="{00000000-0005-0000-0000-00004B000000}"/>
    <cellStyle name="Input cel 3 2 2 2 6 2 2 3" xfId="23892" xr:uid="{00000000-0005-0000-0000-00004B000000}"/>
    <cellStyle name="Input cel 3 2 2 2 6 2 2 4" xfId="38586" xr:uid="{00000000-0005-0000-0000-00004B000000}"/>
    <cellStyle name="Input cel 3 2 2 2 6 2 3" xfId="18895" xr:uid="{00000000-0005-0000-0000-00004B000000}"/>
    <cellStyle name="Input cel 3 2 2 2 6 2 4" xfId="11401" xr:uid="{00000000-0005-0000-0000-00004B000000}"/>
    <cellStyle name="Input cel 3 2 2 2 6 2 5" xfId="33957" xr:uid="{00000000-0005-0000-0000-00004B000000}"/>
    <cellStyle name="Input cel 3 2 2 2 6 3" xfId="5614" xr:uid="{00000000-0005-0000-0000-00004B000000}"/>
    <cellStyle name="Input cel 3 2 2 2 6 3 2" xfId="25910" xr:uid="{00000000-0005-0000-0000-00004B000000}"/>
    <cellStyle name="Input cel 3 2 2 2 6 3 3" xfId="11871" xr:uid="{00000000-0005-0000-0000-00004B000000}"/>
    <cellStyle name="Input cel 3 2 2 2 6 3 4" xfId="31380" xr:uid="{00000000-0005-0000-0000-00004B000000}"/>
    <cellStyle name="Input cel 3 2 2 2 6 4" xfId="3967" xr:uid="{00000000-0005-0000-0000-00004B000000}"/>
    <cellStyle name="Input cel 3 2 2 2 6 4 2" xfId="22177" xr:uid="{00000000-0005-0000-0000-00004B000000}"/>
    <cellStyle name="Input cel 3 2 2 2 6 4 3" xfId="19753" xr:uid="{00000000-0005-0000-0000-00004B000000}"/>
    <cellStyle name="Input cel 3 2 2 2 6 4 4" xfId="35511" xr:uid="{00000000-0005-0000-0000-00004B000000}"/>
    <cellStyle name="Input cel 3 2 2 2 6 5" xfId="19205" xr:uid="{00000000-0005-0000-0000-00004B000000}"/>
    <cellStyle name="Input cel 3 2 2 2 6 6" xfId="12606" xr:uid="{00000000-0005-0000-0000-00004B000000}"/>
    <cellStyle name="Input cel 3 2 2 2 6 7" xfId="29791" xr:uid="{00000000-0005-0000-0000-00004B000000}"/>
    <cellStyle name="Input cel 3 2 2 2 7" xfId="2109" xr:uid="{00000000-0005-0000-0000-00004B000000}"/>
    <cellStyle name="Input cel 3 2 2 2 7 2" xfId="6767" xr:uid="{00000000-0005-0000-0000-00004B000000}"/>
    <cellStyle name="Input cel 3 2 2 2 7 2 2" xfId="27063" xr:uid="{00000000-0005-0000-0000-00004B000000}"/>
    <cellStyle name="Input cel 3 2 2 2 7 2 3" xfId="22473" xr:uid="{00000000-0005-0000-0000-00004B000000}"/>
    <cellStyle name="Input cel 3 2 2 2 7 2 4" xfId="37258" xr:uid="{00000000-0005-0000-0000-00004B000000}"/>
    <cellStyle name="Input cel 3 2 2 2 7 3" xfId="15786" xr:uid="{00000000-0005-0000-0000-00004B000000}"/>
    <cellStyle name="Input cel 3 2 2 2 7 4" xfId="13402" xr:uid="{00000000-0005-0000-0000-00004B000000}"/>
    <cellStyle name="Input cel 3 2 2 2 7 5" xfId="32533" xr:uid="{00000000-0005-0000-0000-00004B000000}"/>
    <cellStyle name="Input cel 3 2 2 2 8" xfId="8091" xr:uid="{00000000-0005-0000-0000-00004B000000}"/>
    <cellStyle name="Input cel 3 2 2 2 8 2" xfId="23793" xr:uid="{00000000-0005-0000-0000-00004B000000}"/>
    <cellStyle name="Input cel 3 2 2 2 8 2 2" xfId="28382" xr:uid="{00000000-0005-0000-0000-00004B000000}"/>
    <cellStyle name="Input cel 3 2 2 2 8 2 3" xfId="38487" xr:uid="{00000000-0005-0000-0000-00004B000000}"/>
    <cellStyle name="Input cel 3 2 2 2 8 3" xfId="17559" xr:uid="{00000000-0005-0000-0000-00004B000000}"/>
    <cellStyle name="Input cel 3 2 2 2 8 4" xfId="10256" xr:uid="{00000000-0005-0000-0000-00004B000000}"/>
    <cellStyle name="Input cel 3 2 2 2 8 5" xfId="33856" xr:uid="{00000000-0005-0000-0000-00004B000000}"/>
    <cellStyle name="Input cel 3 2 2 2 9" xfId="3866" xr:uid="{00000000-0005-0000-0000-00004B000000}"/>
    <cellStyle name="Input cel 3 2 2 2 9 2" xfId="16548" xr:uid="{00000000-0005-0000-0000-00004B000000}"/>
    <cellStyle name="Input cel 3 2 2 2 9 3" xfId="19655" xr:uid="{00000000-0005-0000-0000-00004B000000}"/>
    <cellStyle name="Input cel 3 2 2 2 9 4" xfId="35413" xr:uid="{00000000-0005-0000-0000-00004B000000}"/>
    <cellStyle name="Input cel 3 2 2 3" xfId="610" xr:uid="{00000000-0005-0000-0000-00004B000000}"/>
    <cellStyle name="Input cel 3 2 2 3 10" xfId="12526" xr:uid="{00000000-0005-0000-0000-00004B000000}"/>
    <cellStyle name="Input cel 3 2 2 3 11" xfId="29839" xr:uid="{00000000-0005-0000-0000-00004B000000}"/>
    <cellStyle name="Input cel 3 2 2 3 2" xfId="1840" xr:uid="{00000000-0005-0000-0000-00004B000000}"/>
    <cellStyle name="Input cel 3 2 2 3 2 2" xfId="3079" xr:uid="{00000000-0005-0000-0000-00004B000000}"/>
    <cellStyle name="Input cel 3 2 2 3 2 2 2" xfId="7737" xr:uid="{00000000-0005-0000-0000-00004B000000}"/>
    <cellStyle name="Input cel 3 2 2 3 2 2 2 2" xfId="28033" xr:uid="{00000000-0005-0000-0000-00004B000000}"/>
    <cellStyle name="Input cel 3 2 2 3 2 2 2 3" xfId="23443" xr:uid="{00000000-0005-0000-0000-00004B000000}"/>
    <cellStyle name="Input cel 3 2 2 3 2 2 2 4" xfId="38185" xr:uid="{00000000-0005-0000-0000-00004B000000}"/>
    <cellStyle name="Input cel 3 2 2 3 2 2 3" xfId="16849" xr:uid="{00000000-0005-0000-0000-00004B000000}"/>
    <cellStyle name="Input cel 3 2 2 3 2 2 4" xfId="10344" xr:uid="{00000000-0005-0000-0000-00004B000000}"/>
    <cellStyle name="Input cel 3 2 2 3 2 2 5" xfId="33503" xr:uid="{00000000-0005-0000-0000-00004B000000}"/>
    <cellStyle name="Input cel 3 2 2 3 2 3" xfId="9149" xr:uid="{00000000-0005-0000-0000-00004B000000}"/>
    <cellStyle name="Input cel 3 2 2 3 2 3 2" xfId="24798" xr:uid="{00000000-0005-0000-0000-00004B000000}"/>
    <cellStyle name="Input cel 3 2 2 3 2 3 2 2" xfId="29385" xr:uid="{00000000-0005-0000-0000-00004B000000}"/>
    <cellStyle name="Input cel 3 2 2 3 2 3 2 3" xfId="39490" xr:uid="{00000000-0005-0000-0000-00004B000000}"/>
    <cellStyle name="Input cel 3 2 2 3 2 3 3" xfId="19140" xr:uid="{00000000-0005-0000-0000-00004B000000}"/>
    <cellStyle name="Input cel 3 2 2 3 2 3 4" xfId="14419" xr:uid="{00000000-0005-0000-0000-00004B000000}"/>
    <cellStyle name="Input cel 3 2 2 3 2 3 5" xfId="34914" xr:uid="{00000000-0005-0000-0000-00004B000000}"/>
    <cellStyle name="Input cel 3 2 2 3 2 4" xfId="6506" xr:uid="{00000000-0005-0000-0000-00004B000000}"/>
    <cellStyle name="Input cel 3 2 2 3 2 4 2" xfId="26802" xr:uid="{00000000-0005-0000-0000-00004B000000}"/>
    <cellStyle name="Input cel 3 2 2 3 2 4 3" xfId="10359" xr:uid="{00000000-0005-0000-0000-00004B000000}"/>
    <cellStyle name="Input cel 3 2 2 3 2 4 4" xfId="32272" xr:uid="{00000000-0005-0000-0000-00004B000000}"/>
    <cellStyle name="Input cel 3 2 2 3 2 5" xfId="4928" xr:uid="{00000000-0005-0000-0000-00004B000000}"/>
    <cellStyle name="Input cel 3 2 2 3 2 5 2" xfId="25236" xr:uid="{00000000-0005-0000-0000-00004B000000}"/>
    <cellStyle name="Input cel 3 2 2 3 2 5 3" xfId="20650" xr:uid="{00000000-0005-0000-0000-00004B000000}"/>
    <cellStyle name="Input cel 3 2 2 3 2 5 4" xfId="36406" xr:uid="{00000000-0005-0000-0000-00004B000000}"/>
    <cellStyle name="Input cel 3 2 2 3 2 6" xfId="17274" xr:uid="{00000000-0005-0000-0000-00004B000000}"/>
    <cellStyle name="Input cel 3 2 2 3 2 7" xfId="14363" xr:uid="{00000000-0005-0000-0000-00004B000000}"/>
    <cellStyle name="Input cel 3 2 2 3 2 8" xfId="30748" xr:uid="{00000000-0005-0000-0000-00004B000000}"/>
    <cellStyle name="Input cel 3 2 2 3 3" xfId="1288" xr:uid="{00000000-0005-0000-0000-00004B000000}"/>
    <cellStyle name="Input cel 3 2 2 3 3 2" xfId="2529" xr:uid="{00000000-0005-0000-0000-00004B000000}"/>
    <cellStyle name="Input cel 3 2 2 3 3 2 2" xfId="7187" xr:uid="{00000000-0005-0000-0000-00004B000000}"/>
    <cellStyle name="Input cel 3 2 2 3 3 2 2 2" xfId="27483" xr:uid="{00000000-0005-0000-0000-00004B000000}"/>
    <cellStyle name="Input cel 3 2 2 3 3 2 2 3" xfId="22893" xr:uid="{00000000-0005-0000-0000-00004B000000}"/>
    <cellStyle name="Input cel 3 2 2 3 3 2 2 4" xfId="37673" xr:uid="{00000000-0005-0000-0000-00004B000000}"/>
    <cellStyle name="Input cel 3 2 2 3 3 2 3" xfId="18164" xr:uid="{00000000-0005-0000-0000-00004B000000}"/>
    <cellStyle name="Input cel 3 2 2 3 3 2 4" xfId="10184" xr:uid="{00000000-0005-0000-0000-00004B000000}"/>
    <cellStyle name="Input cel 3 2 2 3 3 2 5" xfId="32953" xr:uid="{00000000-0005-0000-0000-00004B000000}"/>
    <cellStyle name="Input cel 3 2 2 3 3 3" xfId="8607" xr:uid="{00000000-0005-0000-0000-00004B000000}"/>
    <cellStyle name="Input cel 3 2 2 3 3 3 2" xfId="24287" xr:uid="{00000000-0005-0000-0000-00004B000000}"/>
    <cellStyle name="Input cel 3 2 2 3 3 3 2 2" xfId="28876" xr:uid="{00000000-0005-0000-0000-00004B000000}"/>
    <cellStyle name="Input cel 3 2 2 3 3 3 2 3" xfId="38981" xr:uid="{00000000-0005-0000-0000-00004B000000}"/>
    <cellStyle name="Input cel 3 2 2 3 3 3 3" xfId="15396" xr:uid="{00000000-0005-0000-0000-00004B000000}"/>
    <cellStyle name="Input cel 3 2 2 3 3 3 4" xfId="9608" xr:uid="{00000000-0005-0000-0000-00004B000000}"/>
    <cellStyle name="Input cel 3 2 2 3 3 3 5" xfId="34372" xr:uid="{00000000-0005-0000-0000-00004B000000}"/>
    <cellStyle name="Input cel 3 2 2 3 3 4" xfId="6013" xr:uid="{00000000-0005-0000-0000-00004B000000}"/>
    <cellStyle name="Input cel 3 2 2 3 3 4 2" xfId="26309" xr:uid="{00000000-0005-0000-0000-00004B000000}"/>
    <cellStyle name="Input cel 3 2 2 3 3 4 3" xfId="13356" xr:uid="{00000000-0005-0000-0000-00004B000000}"/>
    <cellStyle name="Input cel 3 2 2 3 3 4 4" xfId="31779" xr:uid="{00000000-0005-0000-0000-00004B000000}"/>
    <cellStyle name="Input cel 3 2 2 3 3 5" xfId="4384" xr:uid="{00000000-0005-0000-0000-00004B000000}"/>
    <cellStyle name="Input cel 3 2 2 3 3 5 2" xfId="18787" xr:uid="{00000000-0005-0000-0000-00004B000000}"/>
    <cellStyle name="Input cel 3 2 2 3 3 5 3" xfId="20142" xr:uid="{00000000-0005-0000-0000-00004B000000}"/>
    <cellStyle name="Input cel 3 2 2 3 3 5 4" xfId="35900" xr:uid="{00000000-0005-0000-0000-00004B000000}"/>
    <cellStyle name="Input cel 3 2 2 3 3 6" xfId="22314" xr:uid="{00000000-0005-0000-0000-00004B000000}"/>
    <cellStyle name="Input cel 3 2 2 3 3 7" xfId="9991" xr:uid="{00000000-0005-0000-0000-00004B000000}"/>
    <cellStyle name="Input cel 3 2 2 3 3 8" xfId="30206" xr:uid="{00000000-0005-0000-0000-00004B000000}"/>
    <cellStyle name="Input cel 3 2 2 3 4" xfId="914" xr:uid="{00000000-0005-0000-0000-00004B000000}"/>
    <cellStyle name="Input cel 3 2 2 3 4 2" xfId="5662" xr:uid="{00000000-0005-0000-0000-00004B000000}"/>
    <cellStyle name="Input cel 3 2 2 3 4 2 2" xfId="25958" xr:uid="{00000000-0005-0000-0000-00004B000000}"/>
    <cellStyle name="Input cel 3 2 2 3 4 2 3" xfId="21372" xr:uid="{00000000-0005-0000-0000-00004B000000}"/>
    <cellStyle name="Input cel 3 2 2 3 4 2 4" xfId="36912" xr:uid="{00000000-0005-0000-0000-00004B000000}"/>
    <cellStyle name="Input cel 3 2 2 3 4 3" xfId="19079" xr:uid="{00000000-0005-0000-0000-00004B000000}"/>
    <cellStyle name="Input cel 3 2 2 3 4 4" xfId="11072" xr:uid="{00000000-0005-0000-0000-00004B000000}"/>
    <cellStyle name="Input cel 3 2 2 3 4 5" xfId="31428" xr:uid="{00000000-0005-0000-0000-00004B000000}"/>
    <cellStyle name="Input cel 3 2 2 3 5" xfId="2157" xr:uid="{00000000-0005-0000-0000-00004B000000}"/>
    <cellStyle name="Input cel 3 2 2 3 5 2" xfId="6815" xr:uid="{00000000-0005-0000-0000-00004B000000}"/>
    <cellStyle name="Input cel 3 2 2 3 5 2 2" xfId="27111" xr:uid="{00000000-0005-0000-0000-00004B000000}"/>
    <cellStyle name="Input cel 3 2 2 3 5 2 3" xfId="22521" xr:uid="{00000000-0005-0000-0000-00004B000000}"/>
    <cellStyle name="Input cel 3 2 2 3 5 2 4" xfId="37306" xr:uid="{00000000-0005-0000-0000-00004B000000}"/>
    <cellStyle name="Input cel 3 2 2 3 5 3" xfId="18685" xr:uid="{00000000-0005-0000-0000-00004B000000}"/>
    <cellStyle name="Input cel 3 2 2 3 5 4" xfId="12951" xr:uid="{00000000-0005-0000-0000-00004B000000}"/>
    <cellStyle name="Input cel 3 2 2 3 5 5" xfId="32581" xr:uid="{00000000-0005-0000-0000-00004B000000}"/>
    <cellStyle name="Input cel 3 2 2 3 6" xfId="8240" xr:uid="{00000000-0005-0000-0000-00004B000000}"/>
    <cellStyle name="Input cel 3 2 2 3 6 2" xfId="23940" xr:uid="{00000000-0005-0000-0000-00004B000000}"/>
    <cellStyle name="Input cel 3 2 2 3 6 2 2" xfId="28529" xr:uid="{00000000-0005-0000-0000-00004B000000}"/>
    <cellStyle name="Input cel 3 2 2 3 6 2 3" xfId="38634" xr:uid="{00000000-0005-0000-0000-00004B000000}"/>
    <cellStyle name="Input cel 3 2 2 3 6 3" xfId="15250" xr:uid="{00000000-0005-0000-0000-00004B000000}"/>
    <cellStyle name="Input cel 3 2 2 3 6 4" xfId="9658" xr:uid="{00000000-0005-0000-0000-00004B000000}"/>
    <cellStyle name="Input cel 3 2 2 3 6 5" xfId="34005" xr:uid="{00000000-0005-0000-0000-00004B000000}"/>
    <cellStyle name="Input cel 3 2 2 3 7" xfId="5396" xr:uid="{00000000-0005-0000-0000-00004B000000}"/>
    <cellStyle name="Input cel 3 2 2 3 7 2" xfId="21107" xr:uid="{00000000-0005-0000-0000-00004B000000}"/>
    <cellStyle name="Input cel 3 2 2 3 7 2 2" xfId="25692" xr:uid="{00000000-0005-0000-0000-00004B000000}"/>
    <cellStyle name="Input cel 3 2 2 3 7 2 3" xfId="36756" xr:uid="{00000000-0005-0000-0000-00004B000000}"/>
    <cellStyle name="Input cel 3 2 2 3 7 3" xfId="21662" xr:uid="{00000000-0005-0000-0000-00004B000000}"/>
    <cellStyle name="Input cel 3 2 2 3 7 4" xfId="13827" xr:uid="{00000000-0005-0000-0000-00004B000000}"/>
    <cellStyle name="Input cel 3 2 2 3 7 5" xfId="31162" xr:uid="{00000000-0005-0000-0000-00004B000000}"/>
    <cellStyle name="Input cel 3 2 2 3 8" xfId="4015" xr:uid="{00000000-0005-0000-0000-00004B000000}"/>
    <cellStyle name="Input cel 3 2 2 3 8 2" xfId="21756" xr:uid="{00000000-0005-0000-0000-00004B000000}"/>
    <cellStyle name="Input cel 3 2 2 3 8 3" xfId="19800" xr:uid="{00000000-0005-0000-0000-00004B000000}"/>
    <cellStyle name="Input cel 3 2 2 3 8 4" xfId="35558" xr:uid="{00000000-0005-0000-0000-00004B000000}"/>
    <cellStyle name="Input cel 3 2 2 3 9" xfId="21555" xr:uid="{00000000-0005-0000-0000-00004B000000}"/>
    <cellStyle name="Input cel 3 2 2 4" xfId="674" xr:uid="{00000000-0005-0000-0000-00004B000000}"/>
    <cellStyle name="Input cel 3 2 2 4 10" xfId="13530" xr:uid="{00000000-0005-0000-0000-00004B000000}"/>
    <cellStyle name="Input cel 3 2 2 4 11" xfId="29903" xr:uid="{00000000-0005-0000-0000-00004B000000}"/>
    <cellStyle name="Input cel 3 2 2 4 2" xfId="1904" xr:uid="{00000000-0005-0000-0000-00004B000000}"/>
    <cellStyle name="Input cel 3 2 2 4 2 2" xfId="3143" xr:uid="{00000000-0005-0000-0000-00004B000000}"/>
    <cellStyle name="Input cel 3 2 2 4 2 2 2" xfId="7801" xr:uid="{00000000-0005-0000-0000-00004B000000}"/>
    <cellStyle name="Input cel 3 2 2 4 2 2 2 2" xfId="28097" xr:uid="{00000000-0005-0000-0000-00004B000000}"/>
    <cellStyle name="Input cel 3 2 2 4 2 2 2 3" xfId="23507" xr:uid="{00000000-0005-0000-0000-00004B000000}"/>
    <cellStyle name="Input cel 3 2 2 4 2 2 2 4" xfId="38249" xr:uid="{00000000-0005-0000-0000-00004B000000}"/>
    <cellStyle name="Input cel 3 2 2 4 2 2 3" xfId="19017" xr:uid="{00000000-0005-0000-0000-00004B000000}"/>
    <cellStyle name="Input cel 3 2 2 4 2 2 4" xfId="14431" xr:uid="{00000000-0005-0000-0000-00004B000000}"/>
    <cellStyle name="Input cel 3 2 2 4 2 2 5" xfId="33567" xr:uid="{00000000-0005-0000-0000-00004B000000}"/>
    <cellStyle name="Input cel 3 2 2 4 2 3" xfId="9213" xr:uid="{00000000-0005-0000-0000-00004B000000}"/>
    <cellStyle name="Input cel 3 2 2 4 2 3 2" xfId="24858" xr:uid="{00000000-0005-0000-0000-00004B000000}"/>
    <cellStyle name="Input cel 3 2 2 4 2 3 2 2" xfId="29445" xr:uid="{00000000-0005-0000-0000-00004B000000}"/>
    <cellStyle name="Input cel 3 2 2 4 2 3 2 3" xfId="39550" xr:uid="{00000000-0005-0000-0000-00004B000000}"/>
    <cellStyle name="Input cel 3 2 2 4 2 3 3" xfId="19148" xr:uid="{00000000-0005-0000-0000-00004B000000}"/>
    <cellStyle name="Input cel 3 2 2 4 2 3 4" xfId="9472" xr:uid="{00000000-0005-0000-0000-00004B000000}"/>
    <cellStyle name="Input cel 3 2 2 4 2 3 5" xfId="34978" xr:uid="{00000000-0005-0000-0000-00004B000000}"/>
    <cellStyle name="Input cel 3 2 2 4 2 4" xfId="6566" xr:uid="{00000000-0005-0000-0000-00004B000000}"/>
    <cellStyle name="Input cel 3 2 2 4 2 4 2" xfId="26862" xr:uid="{00000000-0005-0000-0000-00004B000000}"/>
    <cellStyle name="Input cel 3 2 2 4 2 4 3" xfId="10846" xr:uid="{00000000-0005-0000-0000-00004B000000}"/>
    <cellStyle name="Input cel 3 2 2 4 2 4 4" xfId="32332" xr:uid="{00000000-0005-0000-0000-00004B000000}"/>
    <cellStyle name="Input cel 3 2 2 4 2 5" xfId="4992" xr:uid="{00000000-0005-0000-0000-00004B000000}"/>
    <cellStyle name="Input cel 3 2 2 4 2 5 2" xfId="25296" xr:uid="{00000000-0005-0000-0000-00004B000000}"/>
    <cellStyle name="Input cel 3 2 2 4 2 5 3" xfId="20710" xr:uid="{00000000-0005-0000-0000-00004B000000}"/>
    <cellStyle name="Input cel 3 2 2 4 2 5 4" xfId="36466" xr:uid="{00000000-0005-0000-0000-00004B000000}"/>
    <cellStyle name="Input cel 3 2 2 4 2 6" xfId="18102" xr:uid="{00000000-0005-0000-0000-00004B000000}"/>
    <cellStyle name="Input cel 3 2 2 4 2 7" xfId="9725" xr:uid="{00000000-0005-0000-0000-00004B000000}"/>
    <cellStyle name="Input cel 3 2 2 4 2 8" xfId="30812" xr:uid="{00000000-0005-0000-0000-00004B000000}"/>
    <cellStyle name="Input cel 3 2 2 4 3" xfId="1586" xr:uid="{00000000-0005-0000-0000-00004B000000}"/>
    <cellStyle name="Input cel 3 2 2 4 3 2" xfId="2826" xr:uid="{00000000-0005-0000-0000-00004B000000}"/>
    <cellStyle name="Input cel 3 2 2 4 3 2 2" xfId="7484" xr:uid="{00000000-0005-0000-0000-00004B000000}"/>
    <cellStyle name="Input cel 3 2 2 4 3 2 2 2" xfId="27780" xr:uid="{00000000-0005-0000-0000-00004B000000}"/>
    <cellStyle name="Input cel 3 2 2 4 3 2 2 3" xfId="23190" xr:uid="{00000000-0005-0000-0000-00004B000000}"/>
    <cellStyle name="Input cel 3 2 2 4 3 2 2 4" xfId="37956" xr:uid="{00000000-0005-0000-0000-00004B000000}"/>
    <cellStyle name="Input cel 3 2 2 4 3 2 3" xfId="22214" xr:uid="{00000000-0005-0000-0000-00004B000000}"/>
    <cellStyle name="Input cel 3 2 2 4 3 2 4" xfId="12005" xr:uid="{00000000-0005-0000-0000-00004B000000}"/>
    <cellStyle name="Input cel 3 2 2 4 3 2 5" xfId="33250" xr:uid="{00000000-0005-0000-0000-00004B000000}"/>
    <cellStyle name="Input cel 3 2 2 4 3 3" xfId="8897" xr:uid="{00000000-0005-0000-0000-00004B000000}"/>
    <cellStyle name="Input cel 3 2 2 4 3 3 2" xfId="24561" xr:uid="{00000000-0005-0000-0000-00004B000000}"/>
    <cellStyle name="Input cel 3 2 2 4 3 3 2 2" xfId="29149" xr:uid="{00000000-0005-0000-0000-00004B000000}"/>
    <cellStyle name="Input cel 3 2 2 4 3 3 2 3" xfId="39254" xr:uid="{00000000-0005-0000-0000-00004B000000}"/>
    <cellStyle name="Input cel 3 2 2 4 3 3 3" xfId="19006" xr:uid="{00000000-0005-0000-0000-00004B000000}"/>
    <cellStyle name="Input cel 3 2 2 4 3 3 4" xfId="11888" xr:uid="{00000000-0005-0000-0000-00004B000000}"/>
    <cellStyle name="Input cel 3 2 2 4 3 3 5" xfId="34662" xr:uid="{00000000-0005-0000-0000-00004B000000}"/>
    <cellStyle name="Input cel 3 2 2 4 3 4" xfId="6282" xr:uid="{00000000-0005-0000-0000-00004B000000}"/>
    <cellStyle name="Input cel 3 2 2 4 3 4 2" xfId="26578" xr:uid="{00000000-0005-0000-0000-00004B000000}"/>
    <cellStyle name="Input cel 3 2 2 4 3 4 3" xfId="13221" xr:uid="{00000000-0005-0000-0000-00004B000000}"/>
    <cellStyle name="Input cel 3 2 2 4 3 4 4" xfId="32048" xr:uid="{00000000-0005-0000-0000-00004B000000}"/>
    <cellStyle name="Input cel 3 2 2 4 3 5" xfId="4675" xr:uid="{00000000-0005-0000-0000-00004B000000}"/>
    <cellStyle name="Input cel 3 2 2 4 3 5 2" xfId="25000" xr:uid="{00000000-0005-0000-0000-00004B000000}"/>
    <cellStyle name="Input cel 3 2 2 4 3 5 3" xfId="20412" xr:uid="{00000000-0005-0000-0000-00004B000000}"/>
    <cellStyle name="Input cel 3 2 2 4 3 5 4" xfId="36170" xr:uid="{00000000-0005-0000-0000-00004B000000}"/>
    <cellStyle name="Input cel 3 2 2 4 3 6" xfId="16329" xr:uid="{00000000-0005-0000-0000-00004B000000}"/>
    <cellStyle name="Input cel 3 2 2 4 3 7" xfId="12892" xr:uid="{00000000-0005-0000-0000-00004B000000}"/>
    <cellStyle name="Input cel 3 2 2 4 3 8" xfId="30496" xr:uid="{00000000-0005-0000-0000-00004B000000}"/>
    <cellStyle name="Input cel 3 2 2 4 4" xfId="978" xr:uid="{00000000-0005-0000-0000-00004B000000}"/>
    <cellStyle name="Input cel 3 2 2 4 4 2" xfId="5723" xr:uid="{00000000-0005-0000-0000-00004B000000}"/>
    <cellStyle name="Input cel 3 2 2 4 4 2 2" xfId="26019" xr:uid="{00000000-0005-0000-0000-00004B000000}"/>
    <cellStyle name="Input cel 3 2 2 4 4 2 3" xfId="21433" xr:uid="{00000000-0005-0000-0000-00004B000000}"/>
    <cellStyle name="Input cel 3 2 2 4 4 2 4" xfId="36947" xr:uid="{00000000-0005-0000-0000-00004B000000}"/>
    <cellStyle name="Input cel 3 2 2 4 4 3" xfId="15082" xr:uid="{00000000-0005-0000-0000-00004B000000}"/>
    <cellStyle name="Input cel 3 2 2 4 4 4" xfId="10915" xr:uid="{00000000-0005-0000-0000-00004B000000}"/>
    <cellStyle name="Input cel 3 2 2 4 4 5" xfId="31489" xr:uid="{00000000-0005-0000-0000-00004B000000}"/>
    <cellStyle name="Input cel 3 2 2 4 5" xfId="2221" xr:uid="{00000000-0005-0000-0000-00004B000000}"/>
    <cellStyle name="Input cel 3 2 2 4 5 2" xfId="6879" xr:uid="{00000000-0005-0000-0000-00004B000000}"/>
    <cellStyle name="Input cel 3 2 2 4 5 2 2" xfId="27175" xr:uid="{00000000-0005-0000-0000-00004B000000}"/>
    <cellStyle name="Input cel 3 2 2 4 5 2 3" xfId="22585" xr:uid="{00000000-0005-0000-0000-00004B000000}"/>
    <cellStyle name="Input cel 3 2 2 4 5 2 4" xfId="37370" xr:uid="{00000000-0005-0000-0000-00004B000000}"/>
    <cellStyle name="Input cel 3 2 2 4 5 3" xfId="16379" xr:uid="{00000000-0005-0000-0000-00004B000000}"/>
    <cellStyle name="Input cel 3 2 2 4 5 4" xfId="14589" xr:uid="{00000000-0005-0000-0000-00004B000000}"/>
    <cellStyle name="Input cel 3 2 2 4 5 5" xfId="32645" xr:uid="{00000000-0005-0000-0000-00004B000000}"/>
    <cellStyle name="Input cel 3 2 2 4 6" xfId="8304" xr:uid="{00000000-0005-0000-0000-00004B000000}"/>
    <cellStyle name="Input cel 3 2 2 4 6 2" xfId="24001" xr:uid="{00000000-0005-0000-0000-00004B000000}"/>
    <cellStyle name="Input cel 3 2 2 4 6 2 2" xfId="28590" xr:uid="{00000000-0005-0000-0000-00004B000000}"/>
    <cellStyle name="Input cel 3 2 2 4 6 2 3" xfId="38695" xr:uid="{00000000-0005-0000-0000-00004B000000}"/>
    <cellStyle name="Input cel 3 2 2 4 6 3" xfId="15656" xr:uid="{00000000-0005-0000-0000-00004B000000}"/>
    <cellStyle name="Input cel 3 2 2 4 6 4" xfId="12731" xr:uid="{00000000-0005-0000-0000-00004B000000}"/>
    <cellStyle name="Input cel 3 2 2 4 6 5" xfId="34069" xr:uid="{00000000-0005-0000-0000-00004B000000}"/>
    <cellStyle name="Input cel 3 2 2 4 7" xfId="5430" xr:uid="{00000000-0005-0000-0000-00004B000000}"/>
    <cellStyle name="Input cel 3 2 2 4 7 2" xfId="21141" xr:uid="{00000000-0005-0000-0000-00004B000000}"/>
    <cellStyle name="Input cel 3 2 2 4 7 2 2" xfId="25726" xr:uid="{00000000-0005-0000-0000-00004B000000}"/>
    <cellStyle name="Input cel 3 2 2 4 7 2 3" xfId="36790" xr:uid="{00000000-0005-0000-0000-00004B000000}"/>
    <cellStyle name="Input cel 3 2 2 4 7 3" xfId="17483" xr:uid="{00000000-0005-0000-0000-00004B000000}"/>
    <cellStyle name="Input cel 3 2 2 4 7 4" xfId="11587" xr:uid="{00000000-0005-0000-0000-00004B000000}"/>
    <cellStyle name="Input cel 3 2 2 4 7 5" xfId="31196" xr:uid="{00000000-0005-0000-0000-00004B000000}"/>
    <cellStyle name="Input cel 3 2 2 4 8" xfId="4079" xr:uid="{00000000-0005-0000-0000-00004B000000}"/>
    <cellStyle name="Input cel 3 2 2 4 8 2" xfId="22235" xr:uid="{00000000-0005-0000-0000-00004B000000}"/>
    <cellStyle name="Input cel 3 2 2 4 8 3" xfId="19860" xr:uid="{00000000-0005-0000-0000-00004B000000}"/>
    <cellStyle name="Input cel 3 2 2 4 8 4" xfId="35618" xr:uid="{00000000-0005-0000-0000-00004B000000}"/>
    <cellStyle name="Input cel 3 2 2 4 9" xfId="22109" xr:uid="{00000000-0005-0000-0000-00004B000000}"/>
    <cellStyle name="Input cel 3 2 2 5" xfId="736" xr:uid="{00000000-0005-0000-0000-00004B000000}"/>
    <cellStyle name="Input cel 3 2 2 5 10" xfId="14009" xr:uid="{00000000-0005-0000-0000-00004B000000}"/>
    <cellStyle name="Input cel 3 2 2 5 11" xfId="29965" xr:uid="{00000000-0005-0000-0000-00004B000000}"/>
    <cellStyle name="Input cel 3 2 2 5 2" xfId="1966" xr:uid="{00000000-0005-0000-0000-00004B000000}"/>
    <cellStyle name="Input cel 3 2 2 5 2 2" xfId="3205" xr:uid="{00000000-0005-0000-0000-00004B000000}"/>
    <cellStyle name="Input cel 3 2 2 5 2 2 2" xfId="7863" xr:uid="{00000000-0005-0000-0000-00004B000000}"/>
    <cellStyle name="Input cel 3 2 2 5 2 2 2 2" xfId="28159" xr:uid="{00000000-0005-0000-0000-00004B000000}"/>
    <cellStyle name="Input cel 3 2 2 5 2 2 2 3" xfId="23569" xr:uid="{00000000-0005-0000-0000-00004B000000}"/>
    <cellStyle name="Input cel 3 2 2 5 2 2 2 4" xfId="38311" xr:uid="{00000000-0005-0000-0000-00004B000000}"/>
    <cellStyle name="Input cel 3 2 2 5 2 2 3" xfId="21569" xr:uid="{00000000-0005-0000-0000-00004B000000}"/>
    <cellStyle name="Input cel 3 2 2 5 2 2 4" xfId="10826" xr:uid="{00000000-0005-0000-0000-00004B000000}"/>
    <cellStyle name="Input cel 3 2 2 5 2 2 5" xfId="33629" xr:uid="{00000000-0005-0000-0000-00004B000000}"/>
    <cellStyle name="Input cel 3 2 2 5 2 3" xfId="9275" xr:uid="{00000000-0005-0000-0000-00004B000000}"/>
    <cellStyle name="Input cel 3 2 2 5 2 3 2" xfId="24917" xr:uid="{00000000-0005-0000-0000-00004B000000}"/>
    <cellStyle name="Input cel 3 2 2 5 2 3 2 2" xfId="29504" xr:uid="{00000000-0005-0000-0000-00004B000000}"/>
    <cellStyle name="Input cel 3 2 2 5 2 3 2 3" xfId="39609" xr:uid="{00000000-0005-0000-0000-00004B000000}"/>
    <cellStyle name="Input cel 3 2 2 5 2 3 3" xfId="15723" xr:uid="{00000000-0005-0000-0000-00004B000000}"/>
    <cellStyle name="Input cel 3 2 2 5 2 3 4" xfId="11502" xr:uid="{00000000-0005-0000-0000-00004B000000}"/>
    <cellStyle name="Input cel 3 2 2 5 2 3 5" xfId="35040" xr:uid="{00000000-0005-0000-0000-00004B000000}"/>
    <cellStyle name="Input cel 3 2 2 5 2 4" xfId="6625" xr:uid="{00000000-0005-0000-0000-00004B000000}"/>
    <cellStyle name="Input cel 3 2 2 5 2 4 2" xfId="26921" xr:uid="{00000000-0005-0000-0000-00004B000000}"/>
    <cellStyle name="Input cel 3 2 2 5 2 4 3" xfId="10227" xr:uid="{00000000-0005-0000-0000-00004B000000}"/>
    <cellStyle name="Input cel 3 2 2 5 2 4 4" xfId="32391" xr:uid="{00000000-0005-0000-0000-00004B000000}"/>
    <cellStyle name="Input cel 3 2 2 5 2 5" xfId="5054" xr:uid="{00000000-0005-0000-0000-00004B000000}"/>
    <cellStyle name="Input cel 3 2 2 5 2 5 2" xfId="25355" xr:uid="{00000000-0005-0000-0000-00004B000000}"/>
    <cellStyle name="Input cel 3 2 2 5 2 5 3" xfId="20769" xr:uid="{00000000-0005-0000-0000-00004B000000}"/>
    <cellStyle name="Input cel 3 2 2 5 2 5 4" xfId="36525" xr:uid="{00000000-0005-0000-0000-00004B000000}"/>
    <cellStyle name="Input cel 3 2 2 5 2 6" xfId="16261" xr:uid="{00000000-0005-0000-0000-00004B000000}"/>
    <cellStyle name="Input cel 3 2 2 5 2 7" xfId="11058" xr:uid="{00000000-0005-0000-0000-00004B000000}"/>
    <cellStyle name="Input cel 3 2 2 5 2 8" xfId="30874" xr:uid="{00000000-0005-0000-0000-00004B000000}"/>
    <cellStyle name="Input cel 3 2 2 5 3" xfId="1644" xr:uid="{00000000-0005-0000-0000-00004B000000}"/>
    <cellStyle name="Input cel 3 2 2 5 3 2" xfId="2883" xr:uid="{00000000-0005-0000-0000-00004B000000}"/>
    <cellStyle name="Input cel 3 2 2 5 3 2 2" xfId="7541" xr:uid="{00000000-0005-0000-0000-00004B000000}"/>
    <cellStyle name="Input cel 3 2 2 5 3 2 2 2" xfId="27837" xr:uid="{00000000-0005-0000-0000-00004B000000}"/>
    <cellStyle name="Input cel 3 2 2 5 3 2 2 3" xfId="23247" xr:uid="{00000000-0005-0000-0000-00004B000000}"/>
    <cellStyle name="Input cel 3 2 2 5 3 2 2 4" xfId="38013" xr:uid="{00000000-0005-0000-0000-00004B000000}"/>
    <cellStyle name="Input cel 3 2 2 5 3 2 3" xfId="16368" xr:uid="{00000000-0005-0000-0000-00004B000000}"/>
    <cellStyle name="Input cel 3 2 2 5 3 2 4" xfId="12204" xr:uid="{00000000-0005-0000-0000-00004B000000}"/>
    <cellStyle name="Input cel 3 2 2 5 3 2 5" xfId="33307" xr:uid="{00000000-0005-0000-0000-00004B000000}"/>
    <cellStyle name="Input cel 3 2 2 5 3 3" xfId="8953" xr:uid="{00000000-0005-0000-0000-00004B000000}"/>
    <cellStyle name="Input cel 3 2 2 5 3 3 2" xfId="24614" xr:uid="{00000000-0005-0000-0000-00004B000000}"/>
    <cellStyle name="Input cel 3 2 2 5 3 3 2 2" xfId="29202" xr:uid="{00000000-0005-0000-0000-00004B000000}"/>
    <cellStyle name="Input cel 3 2 2 5 3 3 2 3" xfId="39307" xr:uid="{00000000-0005-0000-0000-00004B000000}"/>
    <cellStyle name="Input cel 3 2 2 5 3 3 3" xfId="14933" xr:uid="{00000000-0005-0000-0000-00004B000000}"/>
    <cellStyle name="Input cel 3 2 2 5 3 3 4" xfId="9365" xr:uid="{00000000-0005-0000-0000-00004B000000}"/>
    <cellStyle name="Input cel 3 2 2 5 3 3 5" xfId="34718" xr:uid="{00000000-0005-0000-0000-00004B000000}"/>
    <cellStyle name="Input cel 3 2 2 5 3 4" xfId="6336" xr:uid="{00000000-0005-0000-0000-00004B000000}"/>
    <cellStyle name="Input cel 3 2 2 5 3 4 2" xfId="26632" xr:uid="{00000000-0005-0000-0000-00004B000000}"/>
    <cellStyle name="Input cel 3 2 2 5 3 4 3" xfId="3538" xr:uid="{00000000-0005-0000-0000-00004B000000}"/>
    <cellStyle name="Input cel 3 2 2 5 3 4 4" xfId="32102" xr:uid="{00000000-0005-0000-0000-00004B000000}"/>
    <cellStyle name="Input cel 3 2 2 5 3 5" xfId="4732" xr:uid="{00000000-0005-0000-0000-00004B000000}"/>
    <cellStyle name="Input cel 3 2 2 5 3 5 2" xfId="25053" xr:uid="{00000000-0005-0000-0000-00004B000000}"/>
    <cellStyle name="Input cel 3 2 2 5 3 5 3" xfId="20465" xr:uid="{00000000-0005-0000-0000-00004B000000}"/>
    <cellStyle name="Input cel 3 2 2 5 3 5 4" xfId="36223" xr:uid="{00000000-0005-0000-0000-00004B000000}"/>
    <cellStyle name="Input cel 3 2 2 5 3 6" xfId="18999" xr:uid="{00000000-0005-0000-0000-00004B000000}"/>
    <cellStyle name="Input cel 3 2 2 5 3 7" xfId="12834" xr:uid="{00000000-0005-0000-0000-00004B000000}"/>
    <cellStyle name="Input cel 3 2 2 5 3 8" xfId="30552" xr:uid="{00000000-0005-0000-0000-00004B000000}"/>
    <cellStyle name="Input cel 3 2 2 5 4" xfId="1040" xr:uid="{00000000-0005-0000-0000-00004B000000}"/>
    <cellStyle name="Input cel 3 2 2 5 4 2" xfId="5785" xr:uid="{00000000-0005-0000-0000-00004B000000}"/>
    <cellStyle name="Input cel 3 2 2 5 4 2 2" xfId="26081" xr:uid="{00000000-0005-0000-0000-00004B000000}"/>
    <cellStyle name="Input cel 3 2 2 5 4 2 3" xfId="21495" xr:uid="{00000000-0005-0000-0000-00004B000000}"/>
    <cellStyle name="Input cel 3 2 2 5 4 2 4" xfId="37009" xr:uid="{00000000-0005-0000-0000-00004B000000}"/>
    <cellStyle name="Input cel 3 2 2 5 4 3" xfId="21807" xr:uid="{00000000-0005-0000-0000-00004B000000}"/>
    <cellStyle name="Input cel 3 2 2 5 4 4" xfId="14289" xr:uid="{00000000-0005-0000-0000-00004B000000}"/>
    <cellStyle name="Input cel 3 2 2 5 4 5" xfId="31551" xr:uid="{00000000-0005-0000-0000-00004B000000}"/>
    <cellStyle name="Input cel 3 2 2 5 5" xfId="2283" xr:uid="{00000000-0005-0000-0000-00004B000000}"/>
    <cellStyle name="Input cel 3 2 2 5 5 2" xfId="6941" xr:uid="{00000000-0005-0000-0000-00004B000000}"/>
    <cellStyle name="Input cel 3 2 2 5 5 2 2" xfId="27237" xr:uid="{00000000-0005-0000-0000-00004B000000}"/>
    <cellStyle name="Input cel 3 2 2 5 5 2 3" xfId="22647" xr:uid="{00000000-0005-0000-0000-00004B000000}"/>
    <cellStyle name="Input cel 3 2 2 5 5 2 4" xfId="37432" xr:uid="{00000000-0005-0000-0000-00004B000000}"/>
    <cellStyle name="Input cel 3 2 2 5 5 3" xfId="15397" xr:uid="{00000000-0005-0000-0000-00004B000000}"/>
    <cellStyle name="Input cel 3 2 2 5 5 4" xfId="12597" xr:uid="{00000000-0005-0000-0000-00004B000000}"/>
    <cellStyle name="Input cel 3 2 2 5 5 5" xfId="32707" xr:uid="{00000000-0005-0000-0000-00004B000000}"/>
    <cellStyle name="Input cel 3 2 2 5 6" xfId="8366" xr:uid="{00000000-0005-0000-0000-00004B000000}"/>
    <cellStyle name="Input cel 3 2 2 5 6 2" xfId="24063" xr:uid="{00000000-0005-0000-0000-00004B000000}"/>
    <cellStyle name="Input cel 3 2 2 5 6 2 2" xfId="28652" xr:uid="{00000000-0005-0000-0000-00004B000000}"/>
    <cellStyle name="Input cel 3 2 2 5 6 2 3" xfId="38757" xr:uid="{00000000-0005-0000-0000-00004B000000}"/>
    <cellStyle name="Input cel 3 2 2 5 6 3" xfId="16976" xr:uid="{00000000-0005-0000-0000-00004B000000}"/>
    <cellStyle name="Input cel 3 2 2 5 6 4" xfId="13642" xr:uid="{00000000-0005-0000-0000-00004B000000}"/>
    <cellStyle name="Input cel 3 2 2 5 6 5" xfId="34131" xr:uid="{00000000-0005-0000-0000-00004B000000}"/>
    <cellStyle name="Input cel 3 2 2 5 7" xfId="5489" xr:uid="{00000000-0005-0000-0000-00004B000000}"/>
    <cellStyle name="Input cel 3 2 2 5 7 2" xfId="21200" xr:uid="{00000000-0005-0000-0000-00004B000000}"/>
    <cellStyle name="Input cel 3 2 2 5 7 2 2" xfId="25785" xr:uid="{00000000-0005-0000-0000-00004B000000}"/>
    <cellStyle name="Input cel 3 2 2 5 7 2 3" xfId="36849" xr:uid="{00000000-0005-0000-0000-00004B000000}"/>
    <cellStyle name="Input cel 3 2 2 5 7 3" xfId="15093" xr:uid="{00000000-0005-0000-0000-00004B000000}"/>
    <cellStyle name="Input cel 3 2 2 5 7 4" xfId="10607" xr:uid="{00000000-0005-0000-0000-00004B000000}"/>
    <cellStyle name="Input cel 3 2 2 5 7 5" xfId="31255" xr:uid="{00000000-0005-0000-0000-00004B000000}"/>
    <cellStyle name="Input cel 3 2 2 5 8" xfId="4141" xr:uid="{00000000-0005-0000-0000-00004B000000}"/>
    <cellStyle name="Input cel 3 2 2 5 8 2" xfId="18660" xr:uid="{00000000-0005-0000-0000-00004B000000}"/>
    <cellStyle name="Input cel 3 2 2 5 8 3" xfId="19919" xr:uid="{00000000-0005-0000-0000-00004B000000}"/>
    <cellStyle name="Input cel 3 2 2 5 8 4" xfId="35677" xr:uid="{00000000-0005-0000-0000-00004B000000}"/>
    <cellStyle name="Input cel 3 2 2 5 9" xfId="16997" xr:uid="{00000000-0005-0000-0000-00004B000000}"/>
    <cellStyle name="Input cel 3 2 2 6" xfId="541" xr:uid="{00000000-0005-0000-0000-00004B000000}"/>
    <cellStyle name="Input cel 3 2 2 6 2" xfId="1468" xr:uid="{00000000-0005-0000-0000-00004B000000}"/>
    <cellStyle name="Input cel 3 2 2 6 2 2" xfId="6166" xr:uid="{00000000-0005-0000-0000-00004B000000}"/>
    <cellStyle name="Input cel 3 2 2 6 2 2 2" xfId="26462" xr:uid="{00000000-0005-0000-0000-00004B000000}"/>
    <cellStyle name="Input cel 3 2 2 6 2 2 3" xfId="21874" xr:uid="{00000000-0005-0000-0000-00004B000000}"/>
    <cellStyle name="Input cel 3 2 2 6 2 2 4" xfId="37095" xr:uid="{00000000-0005-0000-0000-00004B000000}"/>
    <cellStyle name="Input cel 3 2 2 6 2 3" xfId="19239" xr:uid="{00000000-0005-0000-0000-00004B000000}"/>
    <cellStyle name="Input cel 3 2 2 6 2 4" xfId="13798" xr:uid="{00000000-0005-0000-0000-00004B000000}"/>
    <cellStyle name="Input cel 3 2 2 6 2 5" xfId="31932" xr:uid="{00000000-0005-0000-0000-00004B000000}"/>
    <cellStyle name="Input cel 3 2 2 6 3" xfId="2708" xr:uid="{00000000-0005-0000-0000-00004B000000}"/>
    <cellStyle name="Input cel 3 2 2 6 3 2" xfId="7366" xr:uid="{00000000-0005-0000-0000-00004B000000}"/>
    <cellStyle name="Input cel 3 2 2 6 3 2 2" xfId="27662" xr:uid="{00000000-0005-0000-0000-00004B000000}"/>
    <cellStyle name="Input cel 3 2 2 6 3 2 3" xfId="23072" xr:uid="{00000000-0005-0000-0000-00004B000000}"/>
    <cellStyle name="Input cel 3 2 2 6 3 2 4" xfId="37838" xr:uid="{00000000-0005-0000-0000-00004B000000}"/>
    <cellStyle name="Input cel 3 2 2 6 3 3" xfId="16102" xr:uid="{00000000-0005-0000-0000-00004B000000}"/>
    <cellStyle name="Input cel 3 2 2 6 3 4" xfId="10718" xr:uid="{00000000-0005-0000-0000-00004B000000}"/>
    <cellStyle name="Input cel 3 2 2 6 3 5" xfId="33132" xr:uid="{00000000-0005-0000-0000-00004B000000}"/>
    <cellStyle name="Input cel 3 2 2 6 4" xfId="8780" xr:uid="{00000000-0005-0000-0000-00004B000000}"/>
    <cellStyle name="Input cel 3 2 2 6 4 2" xfId="24448" xr:uid="{00000000-0005-0000-0000-00004B000000}"/>
    <cellStyle name="Input cel 3 2 2 6 4 2 2" xfId="29036" xr:uid="{00000000-0005-0000-0000-00004B000000}"/>
    <cellStyle name="Input cel 3 2 2 6 4 2 3" xfId="39141" xr:uid="{00000000-0005-0000-0000-00004B000000}"/>
    <cellStyle name="Input cel 3 2 2 6 4 3" xfId="21282" xr:uid="{00000000-0005-0000-0000-00004B000000}"/>
    <cellStyle name="Input cel 3 2 2 6 4 4" xfId="14315" xr:uid="{00000000-0005-0000-0000-00004B000000}"/>
    <cellStyle name="Input cel 3 2 2 6 4 5" xfId="34545" xr:uid="{00000000-0005-0000-0000-00004B000000}"/>
    <cellStyle name="Input cel 3 2 2 6 5" xfId="5329" xr:uid="{00000000-0005-0000-0000-00004B000000}"/>
    <cellStyle name="Input cel 3 2 2 6 5 2" xfId="25625" xr:uid="{00000000-0005-0000-0000-00004B000000}"/>
    <cellStyle name="Input cel 3 2 2 6 5 3" xfId="13557" xr:uid="{00000000-0005-0000-0000-00004B000000}"/>
    <cellStyle name="Input cel 3 2 2 6 5 4" xfId="31095" xr:uid="{00000000-0005-0000-0000-00004B000000}"/>
    <cellStyle name="Input cel 3 2 2 6 6" xfId="4558" xr:uid="{00000000-0005-0000-0000-00004B000000}"/>
    <cellStyle name="Input cel 3 2 2 6 6 2" xfId="17225" xr:uid="{00000000-0005-0000-0000-00004B000000}"/>
    <cellStyle name="Input cel 3 2 2 6 6 3" xfId="20301" xr:uid="{00000000-0005-0000-0000-00004B000000}"/>
    <cellStyle name="Input cel 3 2 2 6 6 4" xfId="36059" xr:uid="{00000000-0005-0000-0000-00004B000000}"/>
    <cellStyle name="Input cel 3 2 2 6 7" xfId="17598" xr:uid="{00000000-0005-0000-0000-00004B000000}"/>
    <cellStyle name="Input cel 3 2 2 6 8" xfId="11174" xr:uid="{00000000-0005-0000-0000-00004B000000}"/>
    <cellStyle name="Input cel 3 2 2 6 9" xfId="30379" xr:uid="{00000000-0005-0000-0000-00004B000000}"/>
    <cellStyle name="Input cel 3 2 2 7" xfId="1161" xr:uid="{00000000-0005-0000-0000-00004B000000}"/>
    <cellStyle name="Input cel 3 2 2 7 2" xfId="2403" xr:uid="{00000000-0005-0000-0000-00004B000000}"/>
    <cellStyle name="Input cel 3 2 2 7 2 2" xfId="7061" xr:uid="{00000000-0005-0000-0000-00004B000000}"/>
    <cellStyle name="Input cel 3 2 2 7 2 2 2" xfId="27357" xr:uid="{00000000-0005-0000-0000-00004B000000}"/>
    <cellStyle name="Input cel 3 2 2 7 2 2 3" xfId="22767" xr:uid="{00000000-0005-0000-0000-00004B000000}"/>
    <cellStyle name="Input cel 3 2 2 7 2 2 4" xfId="37550" xr:uid="{00000000-0005-0000-0000-00004B000000}"/>
    <cellStyle name="Input cel 3 2 2 7 2 3" xfId="16557" xr:uid="{00000000-0005-0000-0000-00004B000000}"/>
    <cellStyle name="Input cel 3 2 2 7 2 4" xfId="12126" xr:uid="{00000000-0005-0000-0000-00004B000000}"/>
    <cellStyle name="Input cel 3 2 2 7 2 5" xfId="32827" xr:uid="{00000000-0005-0000-0000-00004B000000}"/>
    <cellStyle name="Input cel 3 2 2 7 3" xfId="8485" xr:uid="{00000000-0005-0000-0000-00004B000000}"/>
    <cellStyle name="Input cel 3 2 2 7 3 2" xfId="24177" xr:uid="{00000000-0005-0000-0000-00004B000000}"/>
    <cellStyle name="Input cel 3 2 2 7 3 2 2" xfId="28766" xr:uid="{00000000-0005-0000-0000-00004B000000}"/>
    <cellStyle name="Input cel 3 2 2 7 3 2 3" xfId="38871" xr:uid="{00000000-0005-0000-0000-00004B000000}"/>
    <cellStyle name="Input cel 3 2 2 7 3 3" xfId="18779" xr:uid="{00000000-0005-0000-0000-00004B000000}"/>
    <cellStyle name="Input cel 3 2 2 7 3 4" xfId="9721" xr:uid="{00000000-0005-0000-0000-00004B000000}"/>
    <cellStyle name="Input cel 3 2 2 7 3 5" xfId="34250" xr:uid="{00000000-0005-0000-0000-00004B000000}"/>
    <cellStyle name="Input cel 3 2 2 7 4" xfId="5899" xr:uid="{00000000-0005-0000-0000-00004B000000}"/>
    <cellStyle name="Input cel 3 2 2 7 4 2" xfId="26195" xr:uid="{00000000-0005-0000-0000-00004B000000}"/>
    <cellStyle name="Input cel 3 2 2 7 4 3" xfId="14534" xr:uid="{00000000-0005-0000-0000-00004B000000}"/>
    <cellStyle name="Input cel 3 2 2 7 4 4" xfId="31665" xr:uid="{00000000-0005-0000-0000-00004B000000}"/>
    <cellStyle name="Input cel 3 2 2 7 5" xfId="4261" xr:uid="{00000000-0005-0000-0000-00004B000000}"/>
    <cellStyle name="Input cel 3 2 2 7 5 2" xfId="17625" xr:uid="{00000000-0005-0000-0000-00004B000000}"/>
    <cellStyle name="Input cel 3 2 2 7 5 3" xfId="20032" xr:uid="{00000000-0005-0000-0000-00004B000000}"/>
    <cellStyle name="Input cel 3 2 2 7 5 4" xfId="35790" xr:uid="{00000000-0005-0000-0000-00004B000000}"/>
    <cellStyle name="Input cel 3 2 2 7 6" xfId="17272" xr:uid="{00000000-0005-0000-0000-00004B000000}"/>
    <cellStyle name="Input cel 3 2 2 7 7" xfId="10686" xr:uid="{00000000-0005-0000-0000-00004B000000}"/>
    <cellStyle name="Input cel 3 2 2 7 8" xfId="30084" xr:uid="{00000000-0005-0000-0000-00004B000000}"/>
    <cellStyle name="Input cel 3 2 2 8" xfId="842" xr:uid="{00000000-0005-0000-0000-00004B000000}"/>
    <cellStyle name="Input cel 3 2 2 8 2" xfId="3242" xr:uid="{00000000-0005-0000-0000-00004B000000}"/>
    <cellStyle name="Input cel 3 2 2 8 2 2" xfId="7901" xr:uid="{00000000-0005-0000-0000-00004B000000}"/>
    <cellStyle name="Input cel 3 2 2 8 2 2 2" xfId="28197" xr:uid="{00000000-0005-0000-0000-00004B000000}"/>
    <cellStyle name="Input cel 3 2 2 8 2 2 3" xfId="23607" xr:uid="{00000000-0005-0000-0000-00004B000000}"/>
    <cellStyle name="Input cel 3 2 2 8 2 2 4" xfId="38349" xr:uid="{00000000-0005-0000-0000-00004B000000}"/>
    <cellStyle name="Input cel 3 2 2 8 2 3" xfId="17656" xr:uid="{00000000-0005-0000-0000-00004B000000}"/>
    <cellStyle name="Input cel 3 2 2 8 2 4" xfId="14641" xr:uid="{00000000-0005-0000-0000-00004B000000}"/>
    <cellStyle name="Input cel 3 2 2 8 2 5" xfId="33667" xr:uid="{00000000-0005-0000-0000-00004B000000}"/>
    <cellStyle name="Input cel 3 2 2 8 3" xfId="5591" xr:uid="{00000000-0005-0000-0000-00004B000000}"/>
    <cellStyle name="Input cel 3 2 2 8 3 2" xfId="25887" xr:uid="{00000000-0005-0000-0000-00004B000000}"/>
    <cellStyle name="Input cel 3 2 2 8 3 3" xfId="11779" xr:uid="{00000000-0005-0000-0000-00004B000000}"/>
    <cellStyle name="Input cel 3 2 2 8 3 4" xfId="31357" xr:uid="{00000000-0005-0000-0000-00004B000000}"/>
    <cellStyle name="Input cel 3 2 2 8 4" xfId="3655" xr:uid="{00000000-0005-0000-0000-00004B000000}"/>
    <cellStyle name="Input cel 3 2 2 8 4 2" xfId="15182" xr:uid="{00000000-0005-0000-0000-00004B000000}"/>
    <cellStyle name="Input cel 3 2 2 8 4 3" xfId="19454" xr:uid="{00000000-0005-0000-0000-00004B000000}"/>
    <cellStyle name="Input cel 3 2 2 8 4 4" xfId="35214" xr:uid="{00000000-0005-0000-0000-00004B000000}"/>
    <cellStyle name="Input cel 3 2 2 8 5" xfId="18329" xr:uid="{00000000-0005-0000-0000-00004B000000}"/>
    <cellStyle name="Input cel 3 2 2 8 6" xfId="3580" xr:uid="{00000000-0005-0000-0000-00004B000000}"/>
    <cellStyle name="Input cel 3 2 2 8 7" xfId="14639" xr:uid="{00000000-0005-0000-0000-00004B000000}"/>
    <cellStyle name="Input cel 3 2 2 9" xfId="2086" xr:uid="{00000000-0005-0000-0000-00004B000000}"/>
    <cellStyle name="Input cel 3 2 2 9 2" xfId="6744" xr:uid="{00000000-0005-0000-0000-00004B000000}"/>
    <cellStyle name="Input cel 3 2 2 9 2 2" xfId="27040" xr:uid="{00000000-0005-0000-0000-00004B000000}"/>
    <cellStyle name="Input cel 3 2 2 9 2 3" xfId="22450" xr:uid="{00000000-0005-0000-0000-00004B000000}"/>
    <cellStyle name="Input cel 3 2 2 9 2 4" xfId="37235" xr:uid="{00000000-0005-0000-0000-00004B000000}"/>
    <cellStyle name="Input cel 3 2 2 9 3" xfId="19233" xr:uid="{00000000-0005-0000-0000-00004B000000}"/>
    <cellStyle name="Input cel 3 2 2 9 4" xfId="11434" xr:uid="{00000000-0005-0000-0000-00004B000000}"/>
    <cellStyle name="Input cel 3 2 2 9 5" xfId="32510" xr:uid="{00000000-0005-0000-0000-00004B000000}"/>
    <cellStyle name="Input cel 3 2 3" xfId="384" xr:uid="{00000000-0005-0000-0000-00004B000000}"/>
    <cellStyle name="Input cel 3 2 3 10" xfId="2067" xr:uid="{00000000-0005-0000-0000-00004B000000}"/>
    <cellStyle name="Input cel 3 2 3 10 2" xfId="6725" xr:uid="{00000000-0005-0000-0000-00004B000000}"/>
    <cellStyle name="Input cel 3 2 3 10 2 2" xfId="27021" xr:uid="{00000000-0005-0000-0000-00004B000000}"/>
    <cellStyle name="Input cel 3 2 3 10 2 3" xfId="22431" xr:uid="{00000000-0005-0000-0000-00004B000000}"/>
    <cellStyle name="Input cel 3 2 3 10 2 4" xfId="37216" xr:uid="{00000000-0005-0000-0000-00004B000000}"/>
    <cellStyle name="Input cel 3 2 3 10 3" xfId="15259" xr:uid="{00000000-0005-0000-0000-00004B000000}"/>
    <cellStyle name="Input cel 3 2 3 10 4" xfId="9507" xr:uid="{00000000-0005-0000-0000-00004B000000}"/>
    <cellStyle name="Input cel 3 2 3 10 5" xfId="32491" xr:uid="{00000000-0005-0000-0000-00004B000000}"/>
    <cellStyle name="Input cel 3 2 3 11" xfId="5220" xr:uid="{00000000-0005-0000-0000-00004B000000}"/>
    <cellStyle name="Input cel 3 2 3 11 2" xfId="20933" xr:uid="{00000000-0005-0000-0000-00004B000000}"/>
    <cellStyle name="Input cel 3 2 3 11 2 2" xfId="25518" xr:uid="{00000000-0005-0000-0000-00004B000000}"/>
    <cellStyle name="Input cel 3 2 3 11 2 3" xfId="36660" xr:uid="{00000000-0005-0000-0000-00004B000000}"/>
    <cellStyle name="Input cel 3 2 3 11 3" xfId="16506" xr:uid="{00000000-0005-0000-0000-00004B000000}"/>
    <cellStyle name="Input cel 3 2 3 11 4" xfId="11666" xr:uid="{00000000-0005-0000-0000-00004B000000}"/>
    <cellStyle name="Input cel 3 2 3 11 5" xfId="30987" xr:uid="{00000000-0005-0000-0000-00004B000000}"/>
    <cellStyle name="Input cel 3 2 3 12" xfId="8043" xr:uid="{00000000-0005-0000-0000-00004B000000}"/>
    <cellStyle name="Input cel 3 2 3 12 2" xfId="28334" xr:uid="{00000000-0005-0000-0000-00004B000000}"/>
    <cellStyle name="Input cel 3 2 3 12 3" xfId="10086" xr:uid="{00000000-0005-0000-0000-00004B000000}"/>
    <cellStyle name="Input cel 3 2 3 12 4" xfId="33808" xr:uid="{00000000-0005-0000-0000-00004B000000}"/>
    <cellStyle name="Input cel 3 2 3 13" xfId="3816" xr:uid="{00000000-0005-0000-0000-00004B000000}"/>
    <cellStyle name="Input cel 3 2 3 13 2" xfId="18878" xr:uid="{00000000-0005-0000-0000-00004B000000}"/>
    <cellStyle name="Input cel 3 2 3 13 3" xfId="19606" xr:uid="{00000000-0005-0000-0000-00004B000000}"/>
    <cellStyle name="Input cel 3 2 3 13 4" xfId="35364" xr:uid="{00000000-0005-0000-0000-00004B000000}"/>
    <cellStyle name="Input cel 3 2 3 14" xfId="18315" xr:uid="{00000000-0005-0000-0000-00004B000000}"/>
    <cellStyle name="Input cel 3 2 3 15" xfId="12354" xr:uid="{00000000-0005-0000-0000-00004B000000}"/>
    <cellStyle name="Input cel 3 2 3 16" xfId="29641" xr:uid="{00000000-0005-0000-0000-00004B000000}"/>
    <cellStyle name="Input cel 3 2 3 2" xfId="443" xr:uid="{00000000-0005-0000-0000-00004B000000}"/>
    <cellStyle name="Input cel 3 2 3 2 10" xfId="11767" xr:uid="{00000000-0005-0000-0000-00004B000000}"/>
    <cellStyle name="Input cel 3 2 3 2 11" xfId="29734" xr:uid="{00000000-0005-0000-0000-00004B000000}"/>
    <cellStyle name="Input cel 3 2 3 2 2" xfId="592" xr:uid="{00000000-0005-0000-0000-00004B000000}"/>
    <cellStyle name="Input cel 3 2 3 2 2 2" xfId="1517" xr:uid="{00000000-0005-0000-0000-00004B000000}"/>
    <cellStyle name="Input cel 3 2 3 2 2 2 2" xfId="6215" xr:uid="{00000000-0005-0000-0000-00004B000000}"/>
    <cellStyle name="Input cel 3 2 3 2 2 2 2 2" xfId="26511" xr:uid="{00000000-0005-0000-0000-00004B000000}"/>
    <cellStyle name="Input cel 3 2 3 2 2 2 2 3" xfId="21923" xr:uid="{00000000-0005-0000-0000-00004B000000}"/>
    <cellStyle name="Input cel 3 2 3 2 2 2 2 4" xfId="37142" xr:uid="{00000000-0005-0000-0000-00004B000000}"/>
    <cellStyle name="Input cel 3 2 3 2 2 2 3" xfId="17019" xr:uid="{00000000-0005-0000-0000-00004B000000}"/>
    <cellStyle name="Input cel 3 2 3 2 2 2 4" xfId="11775" xr:uid="{00000000-0005-0000-0000-00004B000000}"/>
    <cellStyle name="Input cel 3 2 3 2 2 2 5" xfId="31981" xr:uid="{00000000-0005-0000-0000-00004B000000}"/>
    <cellStyle name="Input cel 3 2 3 2 2 3" xfId="2757" xr:uid="{00000000-0005-0000-0000-00004B000000}"/>
    <cellStyle name="Input cel 3 2 3 2 2 3 2" xfId="7415" xr:uid="{00000000-0005-0000-0000-00004B000000}"/>
    <cellStyle name="Input cel 3 2 3 2 2 3 2 2" xfId="27711" xr:uid="{00000000-0005-0000-0000-00004B000000}"/>
    <cellStyle name="Input cel 3 2 3 2 2 3 2 3" xfId="23121" xr:uid="{00000000-0005-0000-0000-00004B000000}"/>
    <cellStyle name="Input cel 3 2 3 2 2 3 2 4" xfId="37887" xr:uid="{00000000-0005-0000-0000-00004B000000}"/>
    <cellStyle name="Input cel 3 2 3 2 2 3 3" xfId="22134" xr:uid="{00000000-0005-0000-0000-00004B000000}"/>
    <cellStyle name="Input cel 3 2 3 2 2 3 4" xfId="9340" xr:uid="{00000000-0005-0000-0000-00004B000000}"/>
    <cellStyle name="Input cel 3 2 3 2 2 3 5" xfId="33181" xr:uid="{00000000-0005-0000-0000-00004B000000}"/>
    <cellStyle name="Input cel 3 2 3 2 2 4" xfId="8829" xr:uid="{00000000-0005-0000-0000-00004B000000}"/>
    <cellStyle name="Input cel 3 2 3 2 2 4 2" xfId="24496" xr:uid="{00000000-0005-0000-0000-00004B000000}"/>
    <cellStyle name="Input cel 3 2 3 2 2 4 2 2" xfId="29084" xr:uid="{00000000-0005-0000-0000-00004B000000}"/>
    <cellStyle name="Input cel 3 2 3 2 2 4 2 3" xfId="39189" xr:uid="{00000000-0005-0000-0000-00004B000000}"/>
    <cellStyle name="Input cel 3 2 3 2 2 4 3" xfId="16340" xr:uid="{00000000-0005-0000-0000-00004B000000}"/>
    <cellStyle name="Input cel 3 2 3 2 2 4 4" xfId="11295" xr:uid="{00000000-0005-0000-0000-00004B000000}"/>
    <cellStyle name="Input cel 3 2 3 2 2 4 5" xfId="34594" xr:uid="{00000000-0005-0000-0000-00004B000000}"/>
    <cellStyle name="Input cel 3 2 3 2 2 5" xfId="5378" xr:uid="{00000000-0005-0000-0000-00004B000000}"/>
    <cellStyle name="Input cel 3 2 3 2 2 5 2" xfId="25674" xr:uid="{00000000-0005-0000-0000-00004B000000}"/>
    <cellStyle name="Input cel 3 2 3 2 2 5 3" xfId="14224" xr:uid="{00000000-0005-0000-0000-00004B000000}"/>
    <cellStyle name="Input cel 3 2 3 2 2 5 4" xfId="31144" xr:uid="{00000000-0005-0000-0000-00004B000000}"/>
    <cellStyle name="Input cel 3 2 3 2 2 6" xfId="4607" xr:uid="{00000000-0005-0000-0000-00004B000000}"/>
    <cellStyle name="Input cel 3 2 3 2 2 6 2" xfId="17362" xr:uid="{00000000-0005-0000-0000-00004B000000}"/>
    <cellStyle name="Input cel 3 2 3 2 2 6 3" xfId="20349" xr:uid="{00000000-0005-0000-0000-00004B000000}"/>
    <cellStyle name="Input cel 3 2 3 2 2 6 4" xfId="36107" xr:uid="{00000000-0005-0000-0000-00004B000000}"/>
    <cellStyle name="Input cel 3 2 3 2 2 7" xfId="17140" xr:uid="{00000000-0005-0000-0000-00004B000000}"/>
    <cellStyle name="Input cel 3 2 3 2 2 8" xfId="9814" xr:uid="{00000000-0005-0000-0000-00004B000000}"/>
    <cellStyle name="Input cel 3 2 3 2 2 9" xfId="30428" xr:uid="{00000000-0005-0000-0000-00004B000000}"/>
    <cellStyle name="Input cel 3 2 3 2 3" xfId="1721" xr:uid="{00000000-0005-0000-0000-00004B000000}"/>
    <cellStyle name="Input cel 3 2 3 2 3 2" xfId="2960" xr:uid="{00000000-0005-0000-0000-00004B000000}"/>
    <cellStyle name="Input cel 3 2 3 2 3 2 2" xfId="7618" xr:uid="{00000000-0005-0000-0000-00004B000000}"/>
    <cellStyle name="Input cel 3 2 3 2 3 2 2 2" xfId="27914" xr:uid="{00000000-0005-0000-0000-00004B000000}"/>
    <cellStyle name="Input cel 3 2 3 2 3 2 2 3" xfId="23324" xr:uid="{00000000-0005-0000-0000-00004B000000}"/>
    <cellStyle name="Input cel 3 2 3 2 3 2 2 4" xfId="38090" xr:uid="{00000000-0005-0000-0000-00004B000000}"/>
    <cellStyle name="Input cel 3 2 3 2 3 2 3" xfId="15542" xr:uid="{00000000-0005-0000-0000-00004B000000}"/>
    <cellStyle name="Input cel 3 2 3 2 3 2 4" xfId="9396" xr:uid="{00000000-0005-0000-0000-00004B000000}"/>
    <cellStyle name="Input cel 3 2 3 2 3 2 5" xfId="33384" xr:uid="{00000000-0005-0000-0000-00004B000000}"/>
    <cellStyle name="Input cel 3 2 3 2 3 3" xfId="9030" xr:uid="{00000000-0005-0000-0000-00004B000000}"/>
    <cellStyle name="Input cel 3 2 3 2 3 3 2" xfId="24687" xr:uid="{00000000-0005-0000-0000-00004B000000}"/>
    <cellStyle name="Input cel 3 2 3 2 3 3 2 2" xfId="29275" xr:uid="{00000000-0005-0000-0000-00004B000000}"/>
    <cellStyle name="Input cel 3 2 3 2 3 3 2 3" xfId="39380" xr:uid="{00000000-0005-0000-0000-00004B000000}"/>
    <cellStyle name="Input cel 3 2 3 2 3 3 3" xfId="21782" xr:uid="{00000000-0005-0000-0000-00004B000000}"/>
    <cellStyle name="Input cel 3 2 3 2 3 3 4" xfId="10843" xr:uid="{00000000-0005-0000-0000-00004B000000}"/>
    <cellStyle name="Input cel 3 2 3 2 3 3 5" xfId="34795" xr:uid="{00000000-0005-0000-0000-00004B000000}"/>
    <cellStyle name="Input cel 3 2 3 2 3 4" xfId="6409" xr:uid="{00000000-0005-0000-0000-00004B000000}"/>
    <cellStyle name="Input cel 3 2 3 2 3 4 2" xfId="26705" xr:uid="{00000000-0005-0000-0000-00004B000000}"/>
    <cellStyle name="Input cel 3 2 3 2 3 4 3" xfId="12598" xr:uid="{00000000-0005-0000-0000-00004B000000}"/>
    <cellStyle name="Input cel 3 2 3 2 3 4 4" xfId="32175" xr:uid="{00000000-0005-0000-0000-00004B000000}"/>
    <cellStyle name="Input cel 3 2 3 2 3 5" xfId="4809" xr:uid="{00000000-0005-0000-0000-00004B000000}"/>
    <cellStyle name="Input cel 3 2 3 2 3 5 2" xfId="25126" xr:uid="{00000000-0005-0000-0000-00004B000000}"/>
    <cellStyle name="Input cel 3 2 3 2 3 5 3" xfId="20539" xr:uid="{00000000-0005-0000-0000-00004B000000}"/>
    <cellStyle name="Input cel 3 2 3 2 3 5 4" xfId="36296" xr:uid="{00000000-0005-0000-0000-00004B000000}"/>
    <cellStyle name="Input cel 3 2 3 2 3 6" xfId="21964" xr:uid="{00000000-0005-0000-0000-00004B000000}"/>
    <cellStyle name="Input cel 3 2 3 2 3 7" xfId="14760" xr:uid="{00000000-0005-0000-0000-00004B000000}"/>
    <cellStyle name="Input cel 3 2 3 2 3 8" xfId="30629" xr:uid="{00000000-0005-0000-0000-00004B000000}"/>
    <cellStyle name="Input cel 3 2 3 2 4" xfId="1270" xr:uid="{00000000-0005-0000-0000-00004B000000}"/>
    <cellStyle name="Input cel 3 2 3 2 4 2" xfId="2511" xr:uid="{00000000-0005-0000-0000-00004B000000}"/>
    <cellStyle name="Input cel 3 2 3 2 4 2 2" xfId="7169" xr:uid="{00000000-0005-0000-0000-00004B000000}"/>
    <cellStyle name="Input cel 3 2 3 2 4 2 2 2" xfId="27465" xr:uid="{00000000-0005-0000-0000-00004B000000}"/>
    <cellStyle name="Input cel 3 2 3 2 4 2 2 3" xfId="22875" xr:uid="{00000000-0005-0000-0000-00004B000000}"/>
    <cellStyle name="Input cel 3 2 3 2 4 2 2 4" xfId="37655" xr:uid="{00000000-0005-0000-0000-00004B000000}"/>
    <cellStyle name="Input cel 3 2 3 2 4 2 3" xfId="23718" xr:uid="{00000000-0005-0000-0000-00004B000000}"/>
    <cellStyle name="Input cel 3 2 3 2 4 2 4" xfId="10236" xr:uid="{00000000-0005-0000-0000-00004B000000}"/>
    <cellStyle name="Input cel 3 2 3 2 4 2 5" xfId="32935" xr:uid="{00000000-0005-0000-0000-00004B000000}"/>
    <cellStyle name="Input cel 3 2 3 2 4 3" xfId="8589" xr:uid="{00000000-0005-0000-0000-00004B000000}"/>
    <cellStyle name="Input cel 3 2 3 2 4 3 2" xfId="24269" xr:uid="{00000000-0005-0000-0000-00004B000000}"/>
    <cellStyle name="Input cel 3 2 3 2 4 3 2 2" xfId="28858" xr:uid="{00000000-0005-0000-0000-00004B000000}"/>
    <cellStyle name="Input cel 3 2 3 2 4 3 2 3" xfId="38963" xr:uid="{00000000-0005-0000-0000-00004B000000}"/>
    <cellStyle name="Input cel 3 2 3 2 4 3 3" xfId="21825" xr:uid="{00000000-0005-0000-0000-00004B000000}"/>
    <cellStyle name="Input cel 3 2 3 2 4 3 4" xfId="10005" xr:uid="{00000000-0005-0000-0000-00004B000000}"/>
    <cellStyle name="Input cel 3 2 3 2 4 3 5" xfId="34354" xr:uid="{00000000-0005-0000-0000-00004B000000}"/>
    <cellStyle name="Input cel 3 2 3 2 4 4" xfId="5995" xr:uid="{00000000-0005-0000-0000-00004B000000}"/>
    <cellStyle name="Input cel 3 2 3 2 4 4 2" xfId="26291" xr:uid="{00000000-0005-0000-0000-00004B000000}"/>
    <cellStyle name="Input cel 3 2 3 2 4 4 3" xfId="14188" xr:uid="{00000000-0005-0000-0000-00004B000000}"/>
    <cellStyle name="Input cel 3 2 3 2 4 4 4" xfId="31761" xr:uid="{00000000-0005-0000-0000-00004B000000}"/>
    <cellStyle name="Input cel 3 2 3 2 4 5" xfId="4366" xr:uid="{00000000-0005-0000-0000-00004B000000}"/>
    <cellStyle name="Input cel 3 2 3 2 4 5 2" xfId="14972" xr:uid="{00000000-0005-0000-0000-00004B000000}"/>
    <cellStyle name="Input cel 3 2 3 2 4 5 3" xfId="20124" xr:uid="{00000000-0005-0000-0000-00004B000000}"/>
    <cellStyle name="Input cel 3 2 3 2 4 5 4" xfId="35882" xr:uid="{00000000-0005-0000-0000-00004B000000}"/>
    <cellStyle name="Input cel 3 2 3 2 4 6" xfId="15488" xr:uid="{00000000-0005-0000-0000-00004B000000}"/>
    <cellStyle name="Input cel 3 2 3 2 4 7" xfId="10018" xr:uid="{00000000-0005-0000-0000-00004B000000}"/>
    <cellStyle name="Input cel 3 2 3 2 4 8" xfId="30188" xr:uid="{00000000-0005-0000-0000-00004B000000}"/>
    <cellStyle name="Input cel 3 2 3 2 5" xfId="896" xr:uid="{00000000-0005-0000-0000-00004B000000}"/>
    <cellStyle name="Input cel 3 2 3 2 5 2" xfId="3369" xr:uid="{00000000-0005-0000-0000-00004B000000}"/>
    <cellStyle name="Input cel 3 2 3 2 5 2 2" xfId="8222" xr:uid="{00000000-0005-0000-0000-00004B000000}"/>
    <cellStyle name="Input cel 3 2 3 2 5 2 2 2" xfId="28511" xr:uid="{00000000-0005-0000-0000-00004B000000}"/>
    <cellStyle name="Input cel 3 2 3 2 5 2 2 3" xfId="23922" xr:uid="{00000000-0005-0000-0000-00004B000000}"/>
    <cellStyle name="Input cel 3 2 3 2 5 2 2 4" xfId="38616" xr:uid="{00000000-0005-0000-0000-00004B000000}"/>
    <cellStyle name="Input cel 3 2 3 2 5 2 3" xfId="18388" xr:uid="{00000000-0005-0000-0000-00004B000000}"/>
    <cellStyle name="Input cel 3 2 3 2 5 2 4" xfId="10062" xr:uid="{00000000-0005-0000-0000-00004B000000}"/>
    <cellStyle name="Input cel 3 2 3 2 5 2 5" xfId="33987" xr:uid="{00000000-0005-0000-0000-00004B000000}"/>
    <cellStyle name="Input cel 3 2 3 2 5 3" xfId="5644" xr:uid="{00000000-0005-0000-0000-00004B000000}"/>
    <cellStyle name="Input cel 3 2 3 2 5 3 2" xfId="25940" xr:uid="{00000000-0005-0000-0000-00004B000000}"/>
    <cellStyle name="Input cel 3 2 3 2 5 3 3" xfId="9554" xr:uid="{00000000-0005-0000-0000-00004B000000}"/>
    <cellStyle name="Input cel 3 2 3 2 5 3 4" xfId="31410" xr:uid="{00000000-0005-0000-0000-00004B000000}"/>
    <cellStyle name="Input cel 3 2 3 2 5 4" xfId="3997" xr:uid="{00000000-0005-0000-0000-00004B000000}"/>
    <cellStyle name="Input cel 3 2 3 2 5 4 2" xfId="15046" xr:uid="{00000000-0005-0000-0000-00004B000000}"/>
    <cellStyle name="Input cel 3 2 3 2 5 4 3" xfId="19782" xr:uid="{00000000-0005-0000-0000-00004B000000}"/>
    <cellStyle name="Input cel 3 2 3 2 5 4 4" xfId="35540" xr:uid="{00000000-0005-0000-0000-00004B000000}"/>
    <cellStyle name="Input cel 3 2 3 2 5 5" xfId="21539" xr:uid="{00000000-0005-0000-0000-00004B000000}"/>
    <cellStyle name="Input cel 3 2 3 2 5 6" xfId="11142" xr:uid="{00000000-0005-0000-0000-00004B000000}"/>
    <cellStyle name="Input cel 3 2 3 2 5 7" xfId="29821" xr:uid="{00000000-0005-0000-0000-00004B000000}"/>
    <cellStyle name="Input cel 3 2 3 2 6" xfId="2139" xr:uid="{00000000-0005-0000-0000-00004B000000}"/>
    <cellStyle name="Input cel 3 2 3 2 6 2" xfId="6797" xr:uid="{00000000-0005-0000-0000-00004B000000}"/>
    <cellStyle name="Input cel 3 2 3 2 6 2 2" xfId="27093" xr:uid="{00000000-0005-0000-0000-00004B000000}"/>
    <cellStyle name="Input cel 3 2 3 2 6 2 3" xfId="22503" xr:uid="{00000000-0005-0000-0000-00004B000000}"/>
    <cellStyle name="Input cel 3 2 3 2 6 2 4" xfId="37288" xr:uid="{00000000-0005-0000-0000-00004B000000}"/>
    <cellStyle name="Input cel 3 2 3 2 6 3" xfId="18741" xr:uid="{00000000-0005-0000-0000-00004B000000}"/>
    <cellStyle name="Input cel 3 2 3 2 6 4" xfId="12988" xr:uid="{00000000-0005-0000-0000-00004B000000}"/>
    <cellStyle name="Input cel 3 2 3 2 6 5" xfId="32563" xr:uid="{00000000-0005-0000-0000-00004B000000}"/>
    <cellStyle name="Input cel 3 2 3 2 7" xfId="8135" xr:uid="{00000000-0005-0000-0000-00004B000000}"/>
    <cellStyle name="Input cel 3 2 3 2 7 2" xfId="23836" xr:uid="{00000000-0005-0000-0000-00004B000000}"/>
    <cellStyle name="Input cel 3 2 3 2 7 2 2" xfId="28425" xr:uid="{00000000-0005-0000-0000-00004B000000}"/>
    <cellStyle name="Input cel 3 2 3 2 7 2 3" xfId="38530" xr:uid="{00000000-0005-0000-0000-00004B000000}"/>
    <cellStyle name="Input cel 3 2 3 2 7 3" xfId="17965" xr:uid="{00000000-0005-0000-0000-00004B000000}"/>
    <cellStyle name="Input cel 3 2 3 2 7 4" xfId="9777" xr:uid="{00000000-0005-0000-0000-00004B000000}"/>
    <cellStyle name="Input cel 3 2 3 2 7 5" xfId="33900" xr:uid="{00000000-0005-0000-0000-00004B000000}"/>
    <cellStyle name="Input cel 3 2 3 2 8" xfId="3910" xr:uid="{00000000-0005-0000-0000-00004B000000}"/>
    <cellStyle name="Input cel 3 2 3 2 8 2" xfId="19061" xr:uid="{00000000-0005-0000-0000-00004B000000}"/>
    <cellStyle name="Input cel 3 2 3 2 8 3" xfId="19698" xr:uid="{00000000-0005-0000-0000-00004B000000}"/>
    <cellStyle name="Input cel 3 2 3 2 8 4" xfId="35456" xr:uid="{00000000-0005-0000-0000-00004B000000}"/>
    <cellStyle name="Input cel 3 2 3 2 9" xfId="15679" xr:uid="{00000000-0005-0000-0000-00004B000000}"/>
    <cellStyle name="Input cel 3 2 3 3" xfId="641" xr:uid="{00000000-0005-0000-0000-00004B000000}"/>
    <cellStyle name="Input cel 3 2 3 3 10" xfId="17174" xr:uid="{00000000-0005-0000-0000-00004B000000}"/>
    <cellStyle name="Input cel 3 2 3 3 11" xfId="10056" xr:uid="{00000000-0005-0000-0000-00004B000000}"/>
    <cellStyle name="Input cel 3 2 3 3 12" xfId="29870" xr:uid="{00000000-0005-0000-0000-00004B000000}"/>
    <cellStyle name="Input cel 3 2 3 3 2" xfId="1556" xr:uid="{00000000-0005-0000-0000-00004B000000}"/>
    <cellStyle name="Input cel 3 2 3 3 2 2" xfId="1871" xr:uid="{00000000-0005-0000-0000-00004B000000}"/>
    <cellStyle name="Input cel 3 2 3 3 2 2 2" xfId="3110" xr:uid="{00000000-0005-0000-0000-00004B000000}"/>
    <cellStyle name="Input cel 3 2 3 3 2 2 2 2" xfId="7768" xr:uid="{00000000-0005-0000-0000-00004B000000}"/>
    <cellStyle name="Input cel 3 2 3 3 2 2 2 2 2" xfId="28064" xr:uid="{00000000-0005-0000-0000-00004B000000}"/>
    <cellStyle name="Input cel 3 2 3 3 2 2 2 2 3" xfId="23474" xr:uid="{00000000-0005-0000-0000-00004B000000}"/>
    <cellStyle name="Input cel 3 2 3 3 2 2 2 2 4" xfId="38216" xr:uid="{00000000-0005-0000-0000-00004B000000}"/>
    <cellStyle name="Input cel 3 2 3 3 2 2 2 3" xfId="17033" xr:uid="{00000000-0005-0000-0000-00004B000000}"/>
    <cellStyle name="Input cel 3 2 3 3 2 2 2 4" xfId="13141" xr:uid="{00000000-0005-0000-0000-00004B000000}"/>
    <cellStyle name="Input cel 3 2 3 3 2 2 2 5" xfId="33534" xr:uid="{00000000-0005-0000-0000-00004B000000}"/>
    <cellStyle name="Input cel 3 2 3 3 2 2 3" xfId="9180" xr:uid="{00000000-0005-0000-0000-00004B000000}"/>
    <cellStyle name="Input cel 3 2 3 3 2 2 3 2" xfId="24827" xr:uid="{00000000-0005-0000-0000-00004B000000}"/>
    <cellStyle name="Input cel 3 2 3 3 2 2 3 2 2" xfId="29414" xr:uid="{00000000-0005-0000-0000-00004B000000}"/>
    <cellStyle name="Input cel 3 2 3 3 2 2 3 2 3" xfId="39519" xr:uid="{00000000-0005-0000-0000-00004B000000}"/>
    <cellStyle name="Input cel 3 2 3 3 2 2 3 3" xfId="17260" xr:uid="{00000000-0005-0000-0000-00004B000000}"/>
    <cellStyle name="Input cel 3 2 3 3 2 2 3 4" xfId="12646" xr:uid="{00000000-0005-0000-0000-00004B000000}"/>
    <cellStyle name="Input cel 3 2 3 3 2 2 3 5" xfId="34945" xr:uid="{00000000-0005-0000-0000-00004B000000}"/>
    <cellStyle name="Input cel 3 2 3 3 2 2 4" xfId="6535" xr:uid="{00000000-0005-0000-0000-00004B000000}"/>
    <cellStyle name="Input cel 3 2 3 3 2 2 4 2" xfId="26831" xr:uid="{00000000-0005-0000-0000-00004B000000}"/>
    <cellStyle name="Input cel 3 2 3 3 2 2 4 3" xfId="12810" xr:uid="{00000000-0005-0000-0000-00004B000000}"/>
    <cellStyle name="Input cel 3 2 3 3 2 2 4 4" xfId="32301" xr:uid="{00000000-0005-0000-0000-00004B000000}"/>
    <cellStyle name="Input cel 3 2 3 3 2 2 5" xfId="4959" xr:uid="{00000000-0005-0000-0000-00004B000000}"/>
    <cellStyle name="Input cel 3 2 3 3 2 2 5 2" xfId="25265" xr:uid="{00000000-0005-0000-0000-00004B000000}"/>
    <cellStyle name="Input cel 3 2 3 3 2 2 5 3" xfId="20679" xr:uid="{00000000-0005-0000-0000-00004B000000}"/>
    <cellStyle name="Input cel 3 2 3 3 2 2 5 4" xfId="36435" xr:uid="{00000000-0005-0000-0000-00004B000000}"/>
    <cellStyle name="Input cel 3 2 3 3 2 2 6" xfId="16746" xr:uid="{00000000-0005-0000-0000-00004B000000}"/>
    <cellStyle name="Input cel 3 2 3 3 2 2 7" xfId="10876" xr:uid="{00000000-0005-0000-0000-00004B000000}"/>
    <cellStyle name="Input cel 3 2 3 3 2 2 8" xfId="30779" xr:uid="{00000000-0005-0000-0000-00004B000000}"/>
    <cellStyle name="Input cel 3 2 3 3 2 3" xfId="2796" xr:uid="{00000000-0005-0000-0000-00004B000000}"/>
    <cellStyle name="Input cel 3 2 3 3 2 3 2" xfId="7454" xr:uid="{00000000-0005-0000-0000-00004B000000}"/>
    <cellStyle name="Input cel 3 2 3 3 2 3 2 2" xfId="27750" xr:uid="{00000000-0005-0000-0000-00004B000000}"/>
    <cellStyle name="Input cel 3 2 3 3 2 3 2 3" xfId="23160" xr:uid="{00000000-0005-0000-0000-00004B000000}"/>
    <cellStyle name="Input cel 3 2 3 3 2 3 2 4" xfId="37926" xr:uid="{00000000-0005-0000-0000-00004B000000}"/>
    <cellStyle name="Input cel 3 2 3 3 2 3 3" xfId="22332" xr:uid="{00000000-0005-0000-0000-00004B000000}"/>
    <cellStyle name="Input cel 3 2 3 3 2 3 4" xfId="11946" xr:uid="{00000000-0005-0000-0000-00004B000000}"/>
    <cellStyle name="Input cel 3 2 3 3 2 3 5" xfId="33220" xr:uid="{00000000-0005-0000-0000-00004B000000}"/>
    <cellStyle name="Input cel 3 2 3 3 2 4" xfId="8867" xr:uid="{00000000-0005-0000-0000-00004B000000}"/>
    <cellStyle name="Input cel 3 2 3 3 2 4 2" xfId="24532" xr:uid="{00000000-0005-0000-0000-00004B000000}"/>
    <cellStyle name="Input cel 3 2 3 3 2 4 2 2" xfId="29120" xr:uid="{00000000-0005-0000-0000-00004B000000}"/>
    <cellStyle name="Input cel 3 2 3 3 2 4 2 3" xfId="39225" xr:uid="{00000000-0005-0000-0000-00004B000000}"/>
    <cellStyle name="Input cel 3 2 3 3 2 4 3" xfId="21295" xr:uid="{00000000-0005-0000-0000-00004B000000}"/>
    <cellStyle name="Input cel 3 2 3 3 2 4 4" xfId="11425" xr:uid="{00000000-0005-0000-0000-00004B000000}"/>
    <cellStyle name="Input cel 3 2 3 3 2 4 5" xfId="34632" xr:uid="{00000000-0005-0000-0000-00004B000000}"/>
    <cellStyle name="Input cel 3 2 3 3 2 5" xfId="6252" xr:uid="{00000000-0005-0000-0000-00004B000000}"/>
    <cellStyle name="Input cel 3 2 3 3 2 5 2" xfId="26548" xr:uid="{00000000-0005-0000-0000-00004B000000}"/>
    <cellStyle name="Input cel 3 2 3 3 2 5 3" xfId="13420" xr:uid="{00000000-0005-0000-0000-00004B000000}"/>
    <cellStyle name="Input cel 3 2 3 3 2 5 4" xfId="32018" xr:uid="{00000000-0005-0000-0000-00004B000000}"/>
    <cellStyle name="Input cel 3 2 3 3 2 6" xfId="4645" xr:uid="{00000000-0005-0000-0000-00004B000000}"/>
    <cellStyle name="Input cel 3 2 3 3 2 6 2" xfId="24972" xr:uid="{00000000-0005-0000-0000-00004B000000}"/>
    <cellStyle name="Input cel 3 2 3 3 2 6 3" xfId="20384" xr:uid="{00000000-0005-0000-0000-00004B000000}"/>
    <cellStyle name="Input cel 3 2 3 3 2 6 4" xfId="36142" xr:uid="{00000000-0005-0000-0000-00004B000000}"/>
    <cellStyle name="Input cel 3 2 3 3 2 7" xfId="22063" xr:uid="{00000000-0005-0000-0000-00004B000000}"/>
    <cellStyle name="Input cel 3 2 3 3 2 8" xfId="13699" xr:uid="{00000000-0005-0000-0000-00004B000000}"/>
    <cellStyle name="Input cel 3 2 3 3 2 9" xfId="30466" xr:uid="{00000000-0005-0000-0000-00004B000000}"/>
    <cellStyle name="Input cel 3 2 3 3 3" xfId="1737" xr:uid="{00000000-0005-0000-0000-00004B000000}"/>
    <cellStyle name="Input cel 3 2 3 3 3 2" xfId="2976" xr:uid="{00000000-0005-0000-0000-00004B000000}"/>
    <cellStyle name="Input cel 3 2 3 3 3 2 2" xfId="7634" xr:uid="{00000000-0005-0000-0000-00004B000000}"/>
    <cellStyle name="Input cel 3 2 3 3 3 2 2 2" xfId="27930" xr:uid="{00000000-0005-0000-0000-00004B000000}"/>
    <cellStyle name="Input cel 3 2 3 3 3 2 2 3" xfId="23340" xr:uid="{00000000-0005-0000-0000-00004B000000}"/>
    <cellStyle name="Input cel 3 2 3 3 3 2 2 4" xfId="38106" xr:uid="{00000000-0005-0000-0000-00004B000000}"/>
    <cellStyle name="Input cel 3 2 3 3 3 2 3" xfId="18503" xr:uid="{00000000-0005-0000-0000-00004B000000}"/>
    <cellStyle name="Input cel 3 2 3 3 3 2 4" xfId="13637" xr:uid="{00000000-0005-0000-0000-00004B000000}"/>
    <cellStyle name="Input cel 3 2 3 3 3 2 5" xfId="33400" xr:uid="{00000000-0005-0000-0000-00004B000000}"/>
    <cellStyle name="Input cel 3 2 3 3 3 3" xfId="9046" xr:uid="{00000000-0005-0000-0000-00004B000000}"/>
    <cellStyle name="Input cel 3 2 3 3 3 3 2" xfId="24702" xr:uid="{00000000-0005-0000-0000-00004B000000}"/>
    <cellStyle name="Input cel 3 2 3 3 3 3 2 2" xfId="29290" xr:uid="{00000000-0005-0000-0000-00004B000000}"/>
    <cellStyle name="Input cel 3 2 3 3 3 3 2 3" xfId="39395" xr:uid="{00000000-0005-0000-0000-00004B000000}"/>
    <cellStyle name="Input cel 3 2 3 3 3 3 3" xfId="15628" xr:uid="{00000000-0005-0000-0000-00004B000000}"/>
    <cellStyle name="Input cel 3 2 3 3 3 3 4" xfId="3555" xr:uid="{00000000-0005-0000-0000-00004B000000}"/>
    <cellStyle name="Input cel 3 2 3 3 3 3 5" xfId="34811" xr:uid="{00000000-0005-0000-0000-00004B000000}"/>
    <cellStyle name="Input cel 3 2 3 3 3 4" xfId="6424" xr:uid="{00000000-0005-0000-0000-00004B000000}"/>
    <cellStyle name="Input cel 3 2 3 3 3 4 2" xfId="26720" xr:uid="{00000000-0005-0000-0000-00004B000000}"/>
    <cellStyle name="Input cel 3 2 3 3 3 4 3" xfId="12235" xr:uid="{00000000-0005-0000-0000-00004B000000}"/>
    <cellStyle name="Input cel 3 2 3 3 3 4 4" xfId="32190" xr:uid="{00000000-0005-0000-0000-00004B000000}"/>
    <cellStyle name="Input cel 3 2 3 3 3 5" xfId="4825" xr:uid="{00000000-0005-0000-0000-00004B000000}"/>
    <cellStyle name="Input cel 3 2 3 3 3 5 2" xfId="25141" xr:uid="{00000000-0005-0000-0000-00004B000000}"/>
    <cellStyle name="Input cel 3 2 3 3 3 5 3" xfId="20554" xr:uid="{00000000-0005-0000-0000-00004B000000}"/>
    <cellStyle name="Input cel 3 2 3 3 3 5 4" xfId="36311" xr:uid="{00000000-0005-0000-0000-00004B000000}"/>
    <cellStyle name="Input cel 3 2 3 3 3 6" xfId="17884" xr:uid="{00000000-0005-0000-0000-00004B000000}"/>
    <cellStyle name="Input cel 3 2 3 3 3 7" xfId="9874" xr:uid="{00000000-0005-0000-0000-00004B000000}"/>
    <cellStyle name="Input cel 3 2 3 3 3 8" xfId="30645" xr:uid="{00000000-0005-0000-0000-00004B000000}"/>
    <cellStyle name="Input cel 3 2 3 3 4" xfId="1330" xr:uid="{00000000-0005-0000-0000-00004B000000}"/>
    <cellStyle name="Input cel 3 2 3 3 4 2" xfId="2571" xr:uid="{00000000-0005-0000-0000-00004B000000}"/>
    <cellStyle name="Input cel 3 2 3 3 4 2 2" xfId="7229" xr:uid="{00000000-0005-0000-0000-00004B000000}"/>
    <cellStyle name="Input cel 3 2 3 3 4 2 2 2" xfId="27525" xr:uid="{00000000-0005-0000-0000-00004B000000}"/>
    <cellStyle name="Input cel 3 2 3 3 4 2 2 3" xfId="22935" xr:uid="{00000000-0005-0000-0000-00004B000000}"/>
    <cellStyle name="Input cel 3 2 3 3 4 2 2 4" xfId="37715" xr:uid="{00000000-0005-0000-0000-00004B000000}"/>
    <cellStyle name="Input cel 3 2 3 3 4 2 3" xfId="17948" xr:uid="{00000000-0005-0000-0000-00004B000000}"/>
    <cellStyle name="Input cel 3 2 3 3 4 2 4" xfId="11203" xr:uid="{00000000-0005-0000-0000-00004B000000}"/>
    <cellStyle name="Input cel 3 2 3 3 4 2 5" xfId="32995" xr:uid="{00000000-0005-0000-0000-00004B000000}"/>
    <cellStyle name="Input cel 3 2 3 3 4 3" xfId="8649" xr:uid="{00000000-0005-0000-0000-00004B000000}"/>
    <cellStyle name="Input cel 3 2 3 3 4 3 2" xfId="24327" xr:uid="{00000000-0005-0000-0000-00004B000000}"/>
    <cellStyle name="Input cel 3 2 3 3 4 3 2 2" xfId="28916" xr:uid="{00000000-0005-0000-0000-00004B000000}"/>
    <cellStyle name="Input cel 3 2 3 3 4 3 2 3" xfId="39021" xr:uid="{00000000-0005-0000-0000-00004B000000}"/>
    <cellStyle name="Input cel 3 2 3 3 4 3 3" xfId="18992" xr:uid="{00000000-0005-0000-0000-00004B000000}"/>
    <cellStyle name="Input cel 3 2 3 3 4 3 4" xfId="12728" xr:uid="{00000000-0005-0000-0000-00004B000000}"/>
    <cellStyle name="Input cel 3 2 3 3 4 3 5" xfId="34414" xr:uid="{00000000-0005-0000-0000-00004B000000}"/>
    <cellStyle name="Input cel 3 2 3 3 4 4" xfId="6053" xr:uid="{00000000-0005-0000-0000-00004B000000}"/>
    <cellStyle name="Input cel 3 2 3 3 4 4 2" xfId="26349" xr:uid="{00000000-0005-0000-0000-00004B000000}"/>
    <cellStyle name="Input cel 3 2 3 3 4 4 3" xfId="11173" xr:uid="{00000000-0005-0000-0000-00004B000000}"/>
    <cellStyle name="Input cel 3 2 3 3 4 4 4" xfId="31819" xr:uid="{00000000-0005-0000-0000-00004B000000}"/>
    <cellStyle name="Input cel 3 2 3 3 4 5" xfId="4426" xr:uid="{00000000-0005-0000-0000-00004B000000}"/>
    <cellStyle name="Input cel 3 2 3 3 4 5 2" xfId="21616" xr:uid="{00000000-0005-0000-0000-00004B000000}"/>
    <cellStyle name="Input cel 3 2 3 3 4 5 3" xfId="20182" xr:uid="{00000000-0005-0000-0000-00004B000000}"/>
    <cellStyle name="Input cel 3 2 3 3 4 5 4" xfId="35940" xr:uid="{00000000-0005-0000-0000-00004B000000}"/>
    <cellStyle name="Input cel 3 2 3 3 4 6" xfId="21284" xr:uid="{00000000-0005-0000-0000-00004B000000}"/>
    <cellStyle name="Input cel 3 2 3 3 4 7" xfId="10887" xr:uid="{00000000-0005-0000-0000-00004B000000}"/>
    <cellStyle name="Input cel 3 2 3 3 4 8" xfId="30248" xr:uid="{00000000-0005-0000-0000-00004B000000}"/>
    <cellStyle name="Input cel 3 2 3 3 5" xfId="945" xr:uid="{00000000-0005-0000-0000-00004B000000}"/>
    <cellStyle name="Input cel 3 2 3 3 5 2" xfId="5692" xr:uid="{00000000-0005-0000-0000-00004B000000}"/>
    <cellStyle name="Input cel 3 2 3 3 5 2 2" xfId="25988" xr:uid="{00000000-0005-0000-0000-00004B000000}"/>
    <cellStyle name="Input cel 3 2 3 3 5 2 3" xfId="21402" xr:uid="{00000000-0005-0000-0000-00004B000000}"/>
    <cellStyle name="Input cel 3 2 3 3 5 2 4" xfId="36929" xr:uid="{00000000-0005-0000-0000-00004B000000}"/>
    <cellStyle name="Input cel 3 2 3 3 5 3" xfId="17337" xr:uid="{00000000-0005-0000-0000-00004B000000}"/>
    <cellStyle name="Input cel 3 2 3 3 5 4" xfId="14632" xr:uid="{00000000-0005-0000-0000-00004B000000}"/>
    <cellStyle name="Input cel 3 2 3 3 5 5" xfId="31458" xr:uid="{00000000-0005-0000-0000-00004B000000}"/>
    <cellStyle name="Input cel 3 2 3 3 6" xfId="2188" xr:uid="{00000000-0005-0000-0000-00004B000000}"/>
    <cellStyle name="Input cel 3 2 3 3 6 2" xfId="6846" xr:uid="{00000000-0005-0000-0000-00004B000000}"/>
    <cellStyle name="Input cel 3 2 3 3 6 2 2" xfId="27142" xr:uid="{00000000-0005-0000-0000-00004B000000}"/>
    <cellStyle name="Input cel 3 2 3 3 6 2 3" xfId="22552" xr:uid="{00000000-0005-0000-0000-00004B000000}"/>
    <cellStyle name="Input cel 3 2 3 3 6 2 4" xfId="37337" xr:uid="{00000000-0005-0000-0000-00004B000000}"/>
    <cellStyle name="Input cel 3 2 3 3 6 3" xfId="16202" xr:uid="{00000000-0005-0000-0000-00004B000000}"/>
    <cellStyle name="Input cel 3 2 3 3 6 4" xfId="13069" xr:uid="{00000000-0005-0000-0000-00004B000000}"/>
    <cellStyle name="Input cel 3 2 3 3 6 5" xfId="32612" xr:uid="{00000000-0005-0000-0000-00004B000000}"/>
    <cellStyle name="Input cel 3 2 3 3 7" xfId="8271" xr:uid="{00000000-0005-0000-0000-00004B000000}"/>
    <cellStyle name="Input cel 3 2 3 3 7 2" xfId="23970" xr:uid="{00000000-0005-0000-0000-00004B000000}"/>
    <cellStyle name="Input cel 3 2 3 3 7 2 2" xfId="28559" xr:uid="{00000000-0005-0000-0000-00004B000000}"/>
    <cellStyle name="Input cel 3 2 3 3 7 2 3" xfId="38664" xr:uid="{00000000-0005-0000-0000-00004B000000}"/>
    <cellStyle name="Input cel 3 2 3 3 7 3" xfId="16251" xr:uid="{00000000-0005-0000-0000-00004B000000}"/>
    <cellStyle name="Input cel 3 2 3 3 7 4" xfId="10188" xr:uid="{00000000-0005-0000-0000-00004B000000}"/>
    <cellStyle name="Input cel 3 2 3 3 7 5" xfId="34036" xr:uid="{00000000-0005-0000-0000-00004B000000}"/>
    <cellStyle name="Input cel 3 2 3 3 8" xfId="5412" xr:uid="{00000000-0005-0000-0000-00004B000000}"/>
    <cellStyle name="Input cel 3 2 3 3 8 2" xfId="21123" xr:uid="{00000000-0005-0000-0000-00004B000000}"/>
    <cellStyle name="Input cel 3 2 3 3 8 2 2" xfId="25708" xr:uid="{00000000-0005-0000-0000-00004B000000}"/>
    <cellStyle name="Input cel 3 2 3 3 8 2 3" xfId="36772" xr:uid="{00000000-0005-0000-0000-00004B000000}"/>
    <cellStyle name="Input cel 3 2 3 3 8 3" xfId="18634" xr:uid="{00000000-0005-0000-0000-00004B000000}"/>
    <cellStyle name="Input cel 3 2 3 3 8 4" xfId="11645" xr:uid="{00000000-0005-0000-0000-00004B000000}"/>
    <cellStyle name="Input cel 3 2 3 3 8 5" xfId="31178" xr:uid="{00000000-0005-0000-0000-00004B000000}"/>
    <cellStyle name="Input cel 3 2 3 3 9" xfId="4046" xr:uid="{00000000-0005-0000-0000-00004B000000}"/>
    <cellStyle name="Input cel 3 2 3 3 9 2" xfId="22353" xr:uid="{00000000-0005-0000-0000-00004B000000}"/>
    <cellStyle name="Input cel 3 2 3 3 9 3" xfId="19829" xr:uid="{00000000-0005-0000-0000-00004B000000}"/>
    <cellStyle name="Input cel 3 2 3 3 9 4" xfId="35587" xr:uid="{00000000-0005-0000-0000-00004B000000}"/>
    <cellStyle name="Input cel 3 2 3 4" xfId="705" xr:uid="{00000000-0005-0000-0000-00004B000000}"/>
    <cellStyle name="Input cel 3 2 3 4 10" xfId="13783" xr:uid="{00000000-0005-0000-0000-00004B000000}"/>
    <cellStyle name="Input cel 3 2 3 4 11" xfId="29934" xr:uid="{00000000-0005-0000-0000-00004B000000}"/>
    <cellStyle name="Input cel 3 2 3 4 2" xfId="1935" xr:uid="{00000000-0005-0000-0000-00004B000000}"/>
    <cellStyle name="Input cel 3 2 3 4 2 2" xfId="3174" xr:uid="{00000000-0005-0000-0000-00004B000000}"/>
    <cellStyle name="Input cel 3 2 3 4 2 2 2" xfId="7832" xr:uid="{00000000-0005-0000-0000-00004B000000}"/>
    <cellStyle name="Input cel 3 2 3 4 2 2 2 2" xfId="28128" xr:uid="{00000000-0005-0000-0000-00004B000000}"/>
    <cellStyle name="Input cel 3 2 3 4 2 2 2 3" xfId="23538" xr:uid="{00000000-0005-0000-0000-00004B000000}"/>
    <cellStyle name="Input cel 3 2 3 4 2 2 2 4" xfId="38280" xr:uid="{00000000-0005-0000-0000-00004B000000}"/>
    <cellStyle name="Input cel 3 2 3 4 2 2 3" xfId="18687" xr:uid="{00000000-0005-0000-0000-00004B000000}"/>
    <cellStyle name="Input cel 3 2 3 4 2 2 4" xfId="13152" xr:uid="{00000000-0005-0000-0000-00004B000000}"/>
    <cellStyle name="Input cel 3 2 3 4 2 2 5" xfId="33598" xr:uid="{00000000-0005-0000-0000-00004B000000}"/>
    <cellStyle name="Input cel 3 2 3 4 2 3" xfId="9244" xr:uid="{00000000-0005-0000-0000-00004B000000}"/>
    <cellStyle name="Input cel 3 2 3 4 2 3 2" xfId="24887" xr:uid="{00000000-0005-0000-0000-00004B000000}"/>
    <cellStyle name="Input cel 3 2 3 4 2 3 2 2" xfId="29474" xr:uid="{00000000-0005-0000-0000-00004B000000}"/>
    <cellStyle name="Input cel 3 2 3 4 2 3 2 3" xfId="39579" xr:uid="{00000000-0005-0000-0000-00004B000000}"/>
    <cellStyle name="Input cel 3 2 3 4 2 3 3" xfId="23740" xr:uid="{00000000-0005-0000-0000-00004B000000}"/>
    <cellStyle name="Input cel 3 2 3 4 2 3 4" xfId="11853" xr:uid="{00000000-0005-0000-0000-00004B000000}"/>
    <cellStyle name="Input cel 3 2 3 4 2 3 5" xfId="35009" xr:uid="{00000000-0005-0000-0000-00004B000000}"/>
    <cellStyle name="Input cel 3 2 3 4 2 4" xfId="6595" xr:uid="{00000000-0005-0000-0000-00004B000000}"/>
    <cellStyle name="Input cel 3 2 3 4 2 4 2" xfId="26891" xr:uid="{00000000-0005-0000-0000-00004B000000}"/>
    <cellStyle name="Input cel 3 2 3 4 2 4 3" xfId="11667" xr:uid="{00000000-0005-0000-0000-00004B000000}"/>
    <cellStyle name="Input cel 3 2 3 4 2 4 4" xfId="32361" xr:uid="{00000000-0005-0000-0000-00004B000000}"/>
    <cellStyle name="Input cel 3 2 3 4 2 5" xfId="5023" xr:uid="{00000000-0005-0000-0000-00004B000000}"/>
    <cellStyle name="Input cel 3 2 3 4 2 5 2" xfId="25325" xr:uid="{00000000-0005-0000-0000-00004B000000}"/>
    <cellStyle name="Input cel 3 2 3 4 2 5 3" xfId="20739" xr:uid="{00000000-0005-0000-0000-00004B000000}"/>
    <cellStyle name="Input cel 3 2 3 4 2 5 4" xfId="36495" xr:uid="{00000000-0005-0000-0000-00004B000000}"/>
    <cellStyle name="Input cel 3 2 3 4 2 6" xfId="17690" xr:uid="{00000000-0005-0000-0000-00004B000000}"/>
    <cellStyle name="Input cel 3 2 3 4 2 7" xfId="9521" xr:uid="{00000000-0005-0000-0000-00004B000000}"/>
    <cellStyle name="Input cel 3 2 3 4 2 8" xfId="30843" xr:uid="{00000000-0005-0000-0000-00004B000000}"/>
    <cellStyle name="Input cel 3 2 3 4 3" xfId="1617" xr:uid="{00000000-0005-0000-0000-00004B000000}"/>
    <cellStyle name="Input cel 3 2 3 4 3 2" xfId="2857" xr:uid="{00000000-0005-0000-0000-00004B000000}"/>
    <cellStyle name="Input cel 3 2 3 4 3 2 2" xfId="7515" xr:uid="{00000000-0005-0000-0000-00004B000000}"/>
    <cellStyle name="Input cel 3 2 3 4 3 2 2 2" xfId="27811" xr:uid="{00000000-0005-0000-0000-00004B000000}"/>
    <cellStyle name="Input cel 3 2 3 4 3 2 2 3" xfId="23221" xr:uid="{00000000-0005-0000-0000-00004B000000}"/>
    <cellStyle name="Input cel 3 2 3 4 3 2 2 4" xfId="37987" xr:uid="{00000000-0005-0000-0000-00004B000000}"/>
    <cellStyle name="Input cel 3 2 3 4 3 2 3" xfId="15047" xr:uid="{00000000-0005-0000-0000-00004B000000}"/>
    <cellStyle name="Input cel 3 2 3 4 3 2 4" xfId="9579" xr:uid="{00000000-0005-0000-0000-00004B000000}"/>
    <cellStyle name="Input cel 3 2 3 4 3 2 5" xfId="33281" xr:uid="{00000000-0005-0000-0000-00004B000000}"/>
    <cellStyle name="Input cel 3 2 3 4 3 3" xfId="8928" xr:uid="{00000000-0005-0000-0000-00004B000000}"/>
    <cellStyle name="Input cel 3 2 3 4 3 3 2" xfId="24590" xr:uid="{00000000-0005-0000-0000-00004B000000}"/>
    <cellStyle name="Input cel 3 2 3 4 3 3 2 2" xfId="29178" xr:uid="{00000000-0005-0000-0000-00004B000000}"/>
    <cellStyle name="Input cel 3 2 3 4 3 3 2 3" xfId="39283" xr:uid="{00000000-0005-0000-0000-00004B000000}"/>
    <cellStyle name="Input cel 3 2 3 4 3 3 3" xfId="18632" xr:uid="{00000000-0005-0000-0000-00004B000000}"/>
    <cellStyle name="Input cel 3 2 3 4 3 3 4" xfId="12364" xr:uid="{00000000-0005-0000-0000-00004B000000}"/>
    <cellStyle name="Input cel 3 2 3 4 3 3 5" xfId="34693" xr:uid="{00000000-0005-0000-0000-00004B000000}"/>
    <cellStyle name="Input cel 3 2 3 4 3 4" xfId="6311" xr:uid="{00000000-0005-0000-0000-00004B000000}"/>
    <cellStyle name="Input cel 3 2 3 4 3 4 2" xfId="26607" xr:uid="{00000000-0005-0000-0000-00004B000000}"/>
    <cellStyle name="Input cel 3 2 3 4 3 4 3" xfId="13606" xr:uid="{00000000-0005-0000-0000-00004B000000}"/>
    <cellStyle name="Input cel 3 2 3 4 3 4 4" xfId="32077" xr:uid="{00000000-0005-0000-0000-00004B000000}"/>
    <cellStyle name="Input cel 3 2 3 4 3 5" xfId="4706" xr:uid="{00000000-0005-0000-0000-00004B000000}"/>
    <cellStyle name="Input cel 3 2 3 4 3 5 2" xfId="25029" xr:uid="{00000000-0005-0000-0000-00004B000000}"/>
    <cellStyle name="Input cel 3 2 3 4 3 5 3" xfId="20441" xr:uid="{00000000-0005-0000-0000-00004B000000}"/>
    <cellStyle name="Input cel 3 2 3 4 3 5 4" xfId="36199" xr:uid="{00000000-0005-0000-0000-00004B000000}"/>
    <cellStyle name="Input cel 3 2 3 4 3 6" xfId="18502" xr:uid="{00000000-0005-0000-0000-00004B000000}"/>
    <cellStyle name="Input cel 3 2 3 4 3 7" xfId="12380" xr:uid="{00000000-0005-0000-0000-00004B000000}"/>
    <cellStyle name="Input cel 3 2 3 4 3 8" xfId="30527" xr:uid="{00000000-0005-0000-0000-00004B000000}"/>
    <cellStyle name="Input cel 3 2 3 4 4" xfId="1009" xr:uid="{00000000-0005-0000-0000-00004B000000}"/>
    <cellStyle name="Input cel 3 2 3 4 4 2" xfId="5754" xr:uid="{00000000-0005-0000-0000-00004B000000}"/>
    <cellStyle name="Input cel 3 2 3 4 4 2 2" xfId="26050" xr:uid="{00000000-0005-0000-0000-00004B000000}"/>
    <cellStyle name="Input cel 3 2 3 4 4 2 3" xfId="21464" xr:uid="{00000000-0005-0000-0000-00004B000000}"/>
    <cellStyle name="Input cel 3 2 3 4 4 2 4" xfId="36978" xr:uid="{00000000-0005-0000-0000-00004B000000}"/>
    <cellStyle name="Input cel 3 2 3 4 4 3" xfId="21984" xr:uid="{00000000-0005-0000-0000-00004B000000}"/>
    <cellStyle name="Input cel 3 2 3 4 4 4" xfId="11014" xr:uid="{00000000-0005-0000-0000-00004B000000}"/>
    <cellStyle name="Input cel 3 2 3 4 4 5" xfId="31520" xr:uid="{00000000-0005-0000-0000-00004B000000}"/>
    <cellStyle name="Input cel 3 2 3 4 5" xfId="2252" xr:uid="{00000000-0005-0000-0000-00004B000000}"/>
    <cellStyle name="Input cel 3 2 3 4 5 2" xfId="6910" xr:uid="{00000000-0005-0000-0000-00004B000000}"/>
    <cellStyle name="Input cel 3 2 3 4 5 2 2" xfId="27206" xr:uid="{00000000-0005-0000-0000-00004B000000}"/>
    <cellStyle name="Input cel 3 2 3 4 5 2 3" xfId="22616" xr:uid="{00000000-0005-0000-0000-00004B000000}"/>
    <cellStyle name="Input cel 3 2 3 4 5 2 4" xfId="37401" xr:uid="{00000000-0005-0000-0000-00004B000000}"/>
    <cellStyle name="Input cel 3 2 3 4 5 3" xfId="22289" xr:uid="{00000000-0005-0000-0000-00004B000000}"/>
    <cellStyle name="Input cel 3 2 3 4 5 4" xfId="3581" xr:uid="{00000000-0005-0000-0000-00004B000000}"/>
    <cellStyle name="Input cel 3 2 3 4 5 5" xfId="32676" xr:uid="{00000000-0005-0000-0000-00004B000000}"/>
    <cellStyle name="Input cel 3 2 3 4 6" xfId="8335" xr:uid="{00000000-0005-0000-0000-00004B000000}"/>
    <cellStyle name="Input cel 3 2 3 4 6 2" xfId="24032" xr:uid="{00000000-0005-0000-0000-00004B000000}"/>
    <cellStyle name="Input cel 3 2 3 4 6 2 2" xfId="28621" xr:uid="{00000000-0005-0000-0000-00004B000000}"/>
    <cellStyle name="Input cel 3 2 3 4 6 2 3" xfId="38726" xr:uid="{00000000-0005-0000-0000-00004B000000}"/>
    <cellStyle name="Input cel 3 2 3 4 6 3" xfId="17638" xr:uid="{00000000-0005-0000-0000-00004B000000}"/>
    <cellStyle name="Input cel 3 2 3 4 6 4" xfId="10510" xr:uid="{00000000-0005-0000-0000-00004B000000}"/>
    <cellStyle name="Input cel 3 2 3 4 6 5" xfId="34100" xr:uid="{00000000-0005-0000-0000-00004B000000}"/>
    <cellStyle name="Input cel 3 2 3 4 7" xfId="5459" xr:uid="{00000000-0005-0000-0000-00004B000000}"/>
    <cellStyle name="Input cel 3 2 3 4 7 2" xfId="21170" xr:uid="{00000000-0005-0000-0000-00004B000000}"/>
    <cellStyle name="Input cel 3 2 3 4 7 2 2" xfId="25755" xr:uid="{00000000-0005-0000-0000-00004B000000}"/>
    <cellStyle name="Input cel 3 2 3 4 7 2 3" xfId="36819" xr:uid="{00000000-0005-0000-0000-00004B000000}"/>
    <cellStyle name="Input cel 3 2 3 4 7 3" xfId="15360" xr:uid="{00000000-0005-0000-0000-00004B000000}"/>
    <cellStyle name="Input cel 3 2 3 4 7 4" xfId="9930" xr:uid="{00000000-0005-0000-0000-00004B000000}"/>
    <cellStyle name="Input cel 3 2 3 4 7 5" xfId="31225" xr:uid="{00000000-0005-0000-0000-00004B000000}"/>
    <cellStyle name="Input cel 3 2 3 4 8" xfId="4110" xr:uid="{00000000-0005-0000-0000-00004B000000}"/>
    <cellStyle name="Input cel 3 2 3 4 8 2" xfId="16049" xr:uid="{00000000-0005-0000-0000-00004B000000}"/>
    <cellStyle name="Input cel 3 2 3 4 8 3" xfId="19889" xr:uid="{00000000-0005-0000-0000-00004B000000}"/>
    <cellStyle name="Input cel 3 2 3 4 8 4" xfId="35647" xr:uid="{00000000-0005-0000-0000-00004B000000}"/>
    <cellStyle name="Input cel 3 2 3 4 9" xfId="15002" xr:uid="{00000000-0005-0000-0000-00004B000000}"/>
    <cellStyle name="Input cel 3 2 3 5" xfId="766" xr:uid="{00000000-0005-0000-0000-00004B000000}"/>
    <cellStyle name="Input cel 3 2 3 5 10" xfId="11467" xr:uid="{00000000-0005-0000-0000-00004B000000}"/>
    <cellStyle name="Input cel 3 2 3 5 11" xfId="29995" xr:uid="{00000000-0005-0000-0000-00004B000000}"/>
    <cellStyle name="Input cel 3 2 3 5 2" xfId="1996" xr:uid="{00000000-0005-0000-0000-00004B000000}"/>
    <cellStyle name="Input cel 3 2 3 5 2 2" xfId="3235" xr:uid="{00000000-0005-0000-0000-00004B000000}"/>
    <cellStyle name="Input cel 3 2 3 5 2 2 2" xfId="7893" xr:uid="{00000000-0005-0000-0000-00004B000000}"/>
    <cellStyle name="Input cel 3 2 3 5 2 2 2 2" xfId="28189" xr:uid="{00000000-0005-0000-0000-00004B000000}"/>
    <cellStyle name="Input cel 3 2 3 5 2 2 2 3" xfId="23599" xr:uid="{00000000-0005-0000-0000-00004B000000}"/>
    <cellStyle name="Input cel 3 2 3 5 2 2 2 4" xfId="38341" xr:uid="{00000000-0005-0000-0000-00004B000000}"/>
    <cellStyle name="Input cel 3 2 3 5 2 2 3" xfId="17481" xr:uid="{00000000-0005-0000-0000-00004B000000}"/>
    <cellStyle name="Input cel 3 2 3 5 2 2 4" xfId="13786" xr:uid="{00000000-0005-0000-0000-00004B000000}"/>
    <cellStyle name="Input cel 3 2 3 5 2 2 5" xfId="33659" xr:uid="{00000000-0005-0000-0000-00004B000000}"/>
    <cellStyle name="Input cel 3 2 3 5 2 3" xfId="9305" xr:uid="{00000000-0005-0000-0000-00004B000000}"/>
    <cellStyle name="Input cel 3 2 3 5 2 3 2" xfId="24946" xr:uid="{00000000-0005-0000-0000-00004B000000}"/>
    <cellStyle name="Input cel 3 2 3 5 2 3 2 2" xfId="29533" xr:uid="{00000000-0005-0000-0000-00004B000000}"/>
    <cellStyle name="Input cel 3 2 3 5 2 3 2 3" xfId="39638" xr:uid="{00000000-0005-0000-0000-00004B000000}"/>
    <cellStyle name="Input cel 3 2 3 5 2 3 3" xfId="21666" xr:uid="{00000000-0005-0000-0000-00004B000000}"/>
    <cellStyle name="Input cel 3 2 3 5 2 3 4" xfId="5129" xr:uid="{00000000-0005-0000-0000-00004B000000}"/>
    <cellStyle name="Input cel 3 2 3 5 2 3 5" xfId="35070" xr:uid="{00000000-0005-0000-0000-00004B000000}"/>
    <cellStyle name="Input cel 3 2 3 5 2 4" xfId="6654" xr:uid="{00000000-0005-0000-0000-00004B000000}"/>
    <cellStyle name="Input cel 3 2 3 5 2 4 2" xfId="26950" xr:uid="{00000000-0005-0000-0000-00004B000000}"/>
    <cellStyle name="Input cel 3 2 3 5 2 4 3" xfId="11275" xr:uid="{00000000-0005-0000-0000-00004B000000}"/>
    <cellStyle name="Input cel 3 2 3 5 2 4 4" xfId="32420" xr:uid="{00000000-0005-0000-0000-00004B000000}"/>
    <cellStyle name="Input cel 3 2 3 5 2 5" xfId="5084" xr:uid="{00000000-0005-0000-0000-00004B000000}"/>
    <cellStyle name="Input cel 3 2 3 5 2 5 2" xfId="25384" xr:uid="{00000000-0005-0000-0000-00004B000000}"/>
    <cellStyle name="Input cel 3 2 3 5 2 5 3" xfId="20798" xr:uid="{00000000-0005-0000-0000-00004B000000}"/>
    <cellStyle name="Input cel 3 2 3 5 2 5 4" xfId="36554" xr:uid="{00000000-0005-0000-0000-00004B000000}"/>
    <cellStyle name="Input cel 3 2 3 5 2 6" xfId="21260" xr:uid="{00000000-0005-0000-0000-00004B000000}"/>
    <cellStyle name="Input cel 3 2 3 5 2 7" xfId="13631" xr:uid="{00000000-0005-0000-0000-00004B000000}"/>
    <cellStyle name="Input cel 3 2 3 5 2 8" xfId="30904" xr:uid="{00000000-0005-0000-0000-00004B000000}"/>
    <cellStyle name="Input cel 3 2 3 5 3" xfId="1674" xr:uid="{00000000-0005-0000-0000-00004B000000}"/>
    <cellStyle name="Input cel 3 2 3 5 3 2" xfId="2913" xr:uid="{00000000-0005-0000-0000-00004B000000}"/>
    <cellStyle name="Input cel 3 2 3 5 3 2 2" xfId="7571" xr:uid="{00000000-0005-0000-0000-00004B000000}"/>
    <cellStyle name="Input cel 3 2 3 5 3 2 2 2" xfId="27867" xr:uid="{00000000-0005-0000-0000-00004B000000}"/>
    <cellStyle name="Input cel 3 2 3 5 3 2 2 3" xfId="23277" xr:uid="{00000000-0005-0000-0000-00004B000000}"/>
    <cellStyle name="Input cel 3 2 3 5 3 2 2 4" xfId="38043" xr:uid="{00000000-0005-0000-0000-00004B000000}"/>
    <cellStyle name="Input cel 3 2 3 5 3 2 3" xfId="17254" xr:uid="{00000000-0005-0000-0000-00004B000000}"/>
    <cellStyle name="Input cel 3 2 3 5 3 2 4" xfId="9681" xr:uid="{00000000-0005-0000-0000-00004B000000}"/>
    <cellStyle name="Input cel 3 2 3 5 3 2 5" xfId="33337" xr:uid="{00000000-0005-0000-0000-00004B000000}"/>
    <cellStyle name="Input cel 3 2 3 5 3 3" xfId="8983" xr:uid="{00000000-0005-0000-0000-00004B000000}"/>
    <cellStyle name="Input cel 3 2 3 5 3 3 2" xfId="24643" xr:uid="{00000000-0005-0000-0000-00004B000000}"/>
    <cellStyle name="Input cel 3 2 3 5 3 3 2 2" xfId="29231" xr:uid="{00000000-0005-0000-0000-00004B000000}"/>
    <cellStyle name="Input cel 3 2 3 5 3 3 2 3" xfId="39336" xr:uid="{00000000-0005-0000-0000-00004B000000}"/>
    <cellStyle name="Input cel 3 2 3 5 3 3 3" xfId="15545" xr:uid="{00000000-0005-0000-0000-00004B000000}"/>
    <cellStyle name="Input cel 3 2 3 5 3 3 4" xfId="10301" xr:uid="{00000000-0005-0000-0000-00004B000000}"/>
    <cellStyle name="Input cel 3 2 3 5 3 3 5" xfId="34748" xr:uid="{00000000-0005-0000-0000-00004B000000}"/>
    <cellStyle name="Input cel 3 2 3 5 3 4" xfId="6365" xr:uid="{00000000-0005-0000-0000-00004B000000}"/>
    <cellStyle name="Input cel 3 2 3 5 3 4 2" xfId="26661" xr:uid="{00000000-0005-0000-0000-00004B000000}"/>
    <cellStyle name="Input cel 3 2 3 5 3 4 3" xfId="11301" xr:uid="{00000000-0005-0000-0000-00004B000000}"/>
    <cellStyle name="Input cel 3 2 3 5 3 4 4" xfId="32131" xr:uid="{00000000-0005-0000-0000-00004B000000}"/>
    <cellStyle name="Input cel 3 2 3 5 3 5" xfId="4762" xr:uid="{00000000-0005-0000-0000-00004B000000}"/>
    <cellStyle name="Input cel 3 2 3 5 3 5 2" xfId="25082" xr:uid="{00000000-0005-0000-0000-00004B000000}"/>
    <cellStyle name="Input cel 3 2 3 5 3 5 3" xfId="20494" xr:uid="{00000000-0005-0000-0000-00004B000000}"/>
    <cellStyle name="Input cel 3 2 3 5 3 5 4" xfId="36252" xr:uid="{00000000-0005-0000-0000-00004B000000}"/>
    <cellStyle name="Input cel 3 2 3 5 3 6" xfId="21576" xr:uid="{00000000-0005-0000-0000-00004B000000}"/>
    <cellStyle name="Input cel 3 2 3 5 3 7" xfId="3486" xr:uid="{00000000-0005-0000-0000-00004B000000}"/>
    <cellStyle name="Input cel 3 2 3 5 3 8" xfId="30582" xr:uid="{00000000-0005-0000-0000-00004B000000}"/>
    <cellStyle name="Input cel 3 2 3 5 4" xfId="1070" xr:uid="{00000000-0005-0000-0000-00004B000000}"/>
    <cellStyle name="Input cel 3 2 3 5 4 2" xfId="5815" xr:uid="{00000000-0005-0000-0000-00004B000000}"/>
    <cellStyle name="Input cel 3 2 3 5 4 2 2" xfId="26111" xr:uid="{00000000-0005-0000-0000-00004B000000}"/>
    <cellStyle name="Input cel 3 2 3 5 4 2 3" xfId="21525" xr:uid="{00000000-0005-0000-0000-00004B000000}"/>
    <cellStyle name="Input cel 3 2 3 5 4 2 4" xfId="37039" xr:uid="{00000000-0005-0000-0000-00004B000000}"/>
    <cellStyle name="Input cel 3 2 3 5 4 3" xfId="14864" xr:uid="{00000000-0005-0000-0000-00004B000000}"/>
    <cellStyle name="Input cel 3 2 3 5 4 4" xfId="11919" xr:uid="{00000000-0005-0000-0000-00004B000000}"/>
    <cellStyle name="Input cel 3 2 3 5 4 5" xfId="31581" xr:uid="{00000000-0005-0000-0000-00004B000000}"/>
    <cellStyle name="Input cel 3 2 3 5 5" xfId="2313" xr:uid="{00000000-0005-0000-0000-00004B000000}"/>
    <cellStyle name="Input cel 3 2 3 5 5 2" xfId="6971" xr:uid="{00000000-0005-0000-0000-00004B000000}"/>
    <cellStyle name="Input cel 3 2 3 5 5 2 2" xfId="27267" xr:uid="{00000000-0005-0000-0000-00004B000000}"/>
    <cellStyle name="Input cel 3 2 3 5 5 2 3" xfId="22677" xr:uid="{00000000-0005-0000-0000-00004B000000}"/>
    <cellStyle name="Input cel 3 2 3 5 5 2 4" xfId="37462" xr:uid="{00000000-0005-0000-0000-00004B000000}"/>
    <cellStyle name="Input cel 3 2 3 5 5 3" xfId="16000" xr:uid="{00000000-0005-0000-0000-00004B000000}"/>
    <cellStyle name="Input cel 3 2 3 5 5 4" xfId="10518" xr:uid="{00000000-0005-0000-0000-00004B000000}"/>
    <cellStyle name="Input cel 3 2 3 5 5 5" xfId="32737" xr:uid="{00000000-0005-0000-0000-00004B000000}"/>
    <cellStyle name="Input cel 3 2 3 5 6" xfId="8396" xr:uid="{00000000-0005-0000-0000-00004B000000}"/>
    <cellStyle name="Input cel 3 2 3 5 6 2" xfId="24093" xr:uid="{00000000-0005-0000-0000-00004B000000}"/>
    <cellStyle name="Input cel 3 2 3 5 6 2 2" xfId="28682" xr:uid="{00000000-0005-0000-0000-00004B000000}"/>
    <cellStyle name="Input cel 3 2 3 5 6 2 3" xfId="38787" xr:uid="{00000000-0005-0000-0000-00004B000000}"/>
    <cellStyle name="Input cel 3 2 3 5 6 3" xfId="18926" xr:uid="{00000000-0005-0000-0000-00004B000000}"/>
    <cellStyle name="Input cel 3 2 3 5 6 4" xfId="11792" xr:uid="{00000000-0005-0000-0000-00004B000000}"/>
    <cellStyle name="Input cel 3 2 3 5 6 5" xfId="34161" xr:uid="{00000000-0005-0000-0000-00004B000000}"/>
    <cellStyle name="Input cel 3 2 3 5 7" xfId="5518" xr:uid="{00000000-0005-0000-0000-00004B000000}"/>
    <cellStyle name="Input cel 3 2 3 5 7 2" xfId="21229" xr:uid="{00000000-0005-0000-0000-00004B000000}"/>
    <cellStyle name="Input cel 3 2 3 5 7 2 2" xfId="25814" xr:uid="{00000000-0005-0000-0000-00004B000000}"/>
    <cellStyle name="Input cel 3 2 3 5 7 2 3" xfId="36878" xr:uid="{00000000-0005-0000-0000-00004B000000}"/>
    <cellStyle name="Input cel 3 2 3 5 7 3" xfId="22313" xr:uid="{00000000-0005-0000-0000-00004B000000}"/>
    <cellStyle name="Input cel 3 2 3 5 7 4" xfId="14459" xr:uid="{00000000-0005-0000-0000-00004B000000}"/>
    <cellStyle name="Input cel 3 2 3 5 7 5" xfId="31284" xr:uid="{00000000-0005-0000-0000-00004B000000}"/>
    <cellStyle name="Input cel 3 2 3 5 8" xfId="4171" xr:uid="{00000000-0005-0000-0000-00004B000000}"/>
    <cellStyle name="Input cel 3 2 3 5 8 2" xfId="18877" xr:uid="{00000000-0005-0000-0000-00004B000000}"/>
    <cellStyle name="Input cel 3 2 3 5 8 3" xfId="19948" xr:uid="{00000000-0005-0000-0000-00004B000000}"/>
    <cellStyle name="Input cel 3 2 3 5 8 4" xfId="35706" xr:uid="{00000000-0005-0000-0000-00004B000000}"/>
    <cellStyle name="Input cel 3 2 3 5 9" xfId="22144" xr:uid="{00000000-0005-0000-0000-00004B000000}"/>
    <cellStyle name="Input cel 3 2 3 6" xfId="522" xr:uid="{00000000-0005-0000-0000-00004B000000}"/>
    <cellStyle name="Input cel 3 2 3 6 2" xfId="1449" xr:uid="{00000000-0005-0000-0000-00004B000000}"/>
    <cellStyle name="Input cel 3 2 3 6 2 2" xfId="6148" xr:uid="{00000000-0005-0000-0000-00004B000000}"/>
    <cellStyle name="Input cel 3 2 3 6 2 2 2" xfId="26444" xr:uid="{00000000-0005-0000-0000-00004B000000}"/>
    <cellStyle name="Input cel 3 2 3 6 2 2 3" xfId="21856" xr:uid="{00000000-0005-0000-0000-00004B000000}"/>
    <cellStyle name="Input cel 3 2 3 6 2 2 4" xfId="37077" xr:uid="{00000000-0005-0000-0000-00004B000000}"/>
    <cellStyle name="Input cel 3 2 3 6 2 3" xfId="16569" xr:uid="{00000000-0005-0000-0000-00004B000000}"/>
    <cellStyle name="Input cel 3 2 3 6 2 4" xfId="14243" xr:uid="{00000000-0005-0000-0000-00004B000000}"/>
    <cellStyle name="Input cel 3 2 3 6 2 5" xfId="31914" xr:uid="{00000000-0005-0000-0000-00004B000000}"/>
    <cellStyle name="Input cel 3 2 3 6 3" xfId="2689" xr:uid="{00000000-0005-0000-0000-00004B000000}"/>
    <cellStyle name="Input cel 3 2 3 6 3 2" xfId="7347" xr:uid="{00000000-0005-0000-0000-00004B000000}"/>
    <cellStyle name="Input cel 3 2 3 6 3 2 2" xfId="27643" xr:uid="{00000000-0005-0000-0000-00004B000000}"/>
    <cellStyle name="Input cel 3 2 3 6 3 2 3" xfId="23053" xr:uid="{00000000-0005-0000-0000-00004B000000}"/>
    <cellStyle name="Input cel 3 2 3 6 3 2 4" xfId="37820" xr:uid="{00000000-0005-0000-0000-00004B000000}"/>
    <cellStyle name="Input cel 3 2 3 6 3 3" xfId="21285" xr:uid="{00000000-0005-0000-0000-00004B000000}"/>
    <cellStyle name="Input cel 3 2 3 6 3 4" xfId="13745" xr:uid="{00000000-0005-0000-0000-00004B000000}"/>
    <cellStyle name="Input cel 3 2 3 6 3 5" xfId="33113" xr:uid="{00000000-0005-0000-0000-00004B000000}"/>
    <cellStyle name="Input cel 3 2 3 6 4" xfId="8761" xr:uid="{00000000-0005-0000-0000-00004B000000}"/>
    <cellStyle name="Input cel 3 2 3 6 4 2" xfId="24429" xr:uid="{00000000-0005-0000-0000-00004B000000}"/>
    <cellStyle name="Input cel 3 2 3 6 4 2 2" xfId="29017" xr:uid="{00000000-0005-0000-0000-00004B000000}"/>
    <cellStyle name="Input cel 3 2 3 6 4 2 3" xfId="39122" xr:uid="{00000000-0005-0000-0000-00004B000000}"/>
    <cellStyle name="Input cel 3 2 3 6 4 3" xfId="15854" xr:uid="{00000000-0005-0000-0000-00004B000000}"/>
    <cellStyle name="Input cel 3 2 3 6 4 4" xfId="11050" xr:uid="{00000000-0005-0000-0000-00004B000000}"/>
    <cellStyle name="Input cel 3 2 3 6 4 5" xfId="34526" xr:uid="{00000000-0005-0000-0000-00004B000000}"/>
    <cellStyle name="Input cel 3 2 3 6 5" xfId="5310" xr:uid="{00000000-0005-0000-0000-00004B000000}"/>
    <cellStyle name="Input cel 3 2 3 6 5 2" xfId="25606" xr:uid="{00000000-0005-0000-0000-00004B000000}"/>
    <cellStyle name="Input cel 3 2 3 6 5 3" xfId="11455" xr:uid="{00000000-0005-0000-0000-00004B000000}"/>
    <cellStyle name="Input cel 3 2 3 6 5 4" xfId="31076" xr:uid="{00000000-0005-0000-0000-00004B000000}"/>
    <cellStyle name="Input cel 3 2 3 6 6" xfId="4539" xr:uid="{00000000-0005-0000-0000-00004B000000}"/>
    <cellStyle name="Input cel 3 2 3 6 6 2" xfId="23732" xr:uid="{00000000-0005-0000-0000-00004B000000}"/>
    <cellStyle name="Input cel 3 2 3 6 6 3" xfId="20282" xr:uid="{00000000-0005-0000-0000-00004B000000}"/>
    <cellStyle name="Input cel 3 2 3 6 6 4" xfId="36040" xr:uid="{00000000-0005-0000-0000-00004B000000}"/>
    <cellStyle name="Input cel 3 2 3 6 7" xfId="17896" xr:uid="{00000000-0005-0000-0000-00004B000000}"/>
    <cellStyle name="Input cel 3 2 3 6 8" xfId="13201" xr:uid="{00000000-0005-0000-0000-00004B000000}"/>
    <cellStyle name="Input cel 3 2 3 6 9" xfId="30360" xr:uid="{00000000-0005-0000-0000-00004B000000}"/>
    <cellStyle name="Input cel 3 2 3 7" xfId="1233" xr:uid="{00000000-0005-0000-0000-00004B000000}"/>
    <cellStyle name="Input cel 3 2 3 7 2" xfId="2474" xr:uid="{00000000-0005-0000-0000-00004B000000}"/>
    <cellStyle name="Input cel 3 2 3 7 2 2" xfId="7132" xr:uid="{00000000-0005-0000-0000-00004B000000}"/>
    <cellStyle name="Input cel 3 2 3 7 2 2 2" xfId="27428" xr:uid="{00000000-0005-0000-0000-00004B000000}"/>
    <cellStyle name="Input cel 3 2 3 7 2 2 3" xfId="22838" xr:uid="{00000000-0005-0000-0000-00004B000000}"/>
    <cellStyle name="Input cel 3 2 3 7 2 2 4" xfId="37620" xr:uid="{00000000-0005-0000-0000-00004B000000}"/>
    <cellStyle name="Input cel 3 2 3 7 2 3" xfId="15957" xr:uid="{00000000-0005-0000-0000-00004B000000}"/>
    <cellStyle name="Input cel 3 2 3 7 2 4" xfId="13760" xr:uid="{00000000-0005-0000-0000-00004B000000}"/>
    <cellStyle name="Input cel 3 2 3 7 2 5" xfId="32898" xr:uid="{00000000-0005-0000-0000-00004B000000}"/>
    <cellStyle name="Input cel 3 2 3 7 3" xfId="8552" xr:uid="{00000000-0005-0000-0000-00004B000000}"/>
    <cellStyle name="Input cel 3 2 3 7 3 2" xfId="24236" xr:uid="{00000000-0005-0000-0000-00004B000000}"/>
    <cellStyle name="Input cel 3 2 3 7 3 2 2" xfId="28825" xr:uid="{00000000-0005-0000-0000-00004B000000}"/>
    <cellStyle name="Input cel 3 2 3 7 3 2 3" xfId="38930" xr:uid="{00000000-0005-0000-0000-00004B000000}"/>
    <cellStyle name="Input cel 3 2 3 7 3 3" xfId="17177" xr:uid="{00000000-0005-0000-0000-00004B000000}"/>
    <cellStyle name="Input cel 3 2 3 7 3 4" xfId="14376" xr:uid="{00000000-0005-0000-0000-00004B000000}"/>
    <cellStyle name="Input cel 3 2 3 7 3 5" xfId="34317" xr:uid="{00000000-0005-0000-0000-00004B000000}"/>
    <cellStyle name="Input cel 3 2 3 7 4" xfId="5963" xr:uid="{00000000-0005-0000-0000-00004B000000}"/>
    <cellStyle name="Input cel 3 2 3 7 4 2" xfId="26259" xr:uid="{00000000-0005-0000-0000-00004B000000}"/>
    <cellStyle name="Input cel 3 2 3 7 4 3" xfId="9759" xr:uid="{00000000-0005-0000-0000-00004B000000}"/>
    <cellStyle name="Input cel 3 2 3 7 4 4" xfId="31729" xr:uid="{00000000-0005-0000-0000-00004B000000}"/>
    <cellStyle name="Input cel 3 2 3 7 5" xfId="4329" xr:uid="{00000000-0005-0000-0000-00004B000000}"/>
    <cellStyle name="Input cel 3 2 3 7 5 2" xfId="18917" xr:uid="{00000000-0005-0000-0000-00004B000000}"/>
    <cellStyle name="Input cel 3 2 3 7 5 3" xfId="20091" xr:uid="{00000000-0005-0000-0000-00004B000000}"/>
    <cellStyle name="Input cel 3 2 3 7 5 4" xfId="35849" xr:uid="{00000000-0005-0000-0000-00004B000000}"/>
    <cellStyle name="Input cel 3 2 3 7 6" xfId="19026" xr:uid="{00000000-0005-0000-0000-00004B000000}"/>
    <cellStyle name="Input cel 3 2 3 7 7" xfId="14230" xr:uid="{00000000-0005-0000-0000-00004B000000}"/>
    <cellStyle name="Input cel 3 2 3 7 8" xfId="30151" xr:uid="{00000000-0005-0000-0000-00004B000000}"/>
    <cellStyle name="Input cel 3 2 3 8" xfId="1094" xr:uid="{00000000-0005-0000-0000-00004B000000}"/>
    <cellStyle name="Input cel 3 2 3 8 2" xfId="2337" xr:uid="{00000000-0005-0000-0000-00004B000000}"/>
    <cellStyle name="Input cel 3 2 3 8 2 2" xfId="6995" xr:uid="{00000000-0005-0000-0000-00004B000000}"/>
    <cellStyle name="Input cel 3 2 3 8 2 2 2" xfId="27291" xr:uid="{00000000-0005-0000-0000-00004B000000}"/>
    <cellStyle name="Input cel 3 2 3 8 2 2 3" xfId="22701" xr:uid="{00000000-0005-0000-0000-00004B000000}"/>
    <cellStyle name="Input cel 3 2 3 8 2 2 4" xfId="37486" xr:uid="{00000000-0005-0000-0000-00004B000000}"/>
    <cellStyle name="Input cel 3 2 3 8 2 3" xfId="19103" xr:uid="{00000000-0005-0000-0000-00004B000000}"/>
    <cellStyle name="Input cel 3 2 3 8 2 4" xfId="14658" xr:uid="{00000000-0005-0000-0000-00004B000000}"/>
    <cellStyle name="Input cel 3 2 3 8 2 5" xfId="32761" xr:uid="{00000000-0005-0000-0000-00004B000000}"/>
    <cellStyle name="Input cel 3 2 3 8 3" xfId="8420" xr:uid="{00000000-0005-0000-0000-00004B000000}"/>
    <cellStyle name="Input cel 3 2 3 8 3 2" xfId="24116" xr:uid="{00000000-0005-0000-0000-00004B000000}"/>
    <cellStyle name="Input cel 3 2 3 8 3 2 2" xfId="28705" xr:uid="{00000000-0005-0000-0000-00004B000000}"/>
    <cellStyle name="Input cel 3 2 3 8 3 2 3" xfId="38810" xr:uid="{00000000-0005-0000-0000-00004B000000}"/>
    <cellStyle name="Input cel 3 2 3 8 3 3" xfId="21646" xr:uid="{00000000-0005-0000-0000-00004B000000}"/>
    <cellStyle name="Input cel 3 2 3 8 3 4" xfId="14371" xr:uid="{00000000-0005-0000-0000-00004B000000}"/>
    <cellStyle name="Input cel 3 2 3 8 3 5" xfId="34185" xr:uid="{00000000-0005-0000-0000-00004B000000}"/>
    <cellStyle name="Input cel 3 2 3 8 4" xfId="5838" xr:uid="{00000000-0005-0000-0000-00004B000000}"/>
    <cellStyle name="Input cel 3 2 3 8 4 2" xfId="26134" xr:uid="{00000000-0005-0000-0000-00004B000000}"/>
    <cellStyle name="Input cel 3 2 3 8 4 3" xfId="13734" xr:uid="{00000000-0005-0000-0000-00004B000000}"/>
    <cellStyle name="Input cel 3 2 3 8 4 4" xfId="31604" xr:uid="{00000000-0005-0000-0000-00004B000000}"/>
    <cellStyle name="Input cel 3 2 3 8 5" xfId="4195" xr:uid="{00000000-0005-0000-0000-00004B000000}"/>
    <cellStyle name="Input cel 3 2 3 8 5 2" xfId="17764" xr:uid="{00000000-0005-0000-0000-00004B000000}"/>
    <cellStyle name="Input cel 3 2 3 8 5 3" xfId="19971" xr:uid="{00000000-0005-0000-0000-00004B000000}"/>
    <cellStyle name="Input cel 3 2 3 8 5 4" xfId="35729" xr:uid="{00000000-0005-0000-0000-00004B000000}"/>
    <cellStyle name="Input cel 3 2 3 8 6" xfId="14840" xr:uid="{00000000-0005-0000-0000-00004B000000}"/>
    <cellStyle name="Input cel 3 2 3 8 7" xfId="10498" xr:uid="{00000000-0005-0000-0000-00004B000000}"/>
    <cellStyle name="Input cel 3 2 3 8 8" xfId="30019" xr:uid="{00000000-0005-0000-0000-00004B000000}"/>
    <cellStyle name="Input cel 3 2 3 9" xfId="823" xr:uid="{00000000-0005-0000-0000-00004B000000}"/>
    <cellStyle name="Input cel 3 2 3 9 2" xfId="3284" xr:uid="{00000000-0005-0000-0000-00004B000000}"/>
    <cellStyle name="Input cel 3 2 3 9 2 2" xfId="7975" xr:uid="{00000000-0005-0000-0000-00004B000000}"/>
    <cellStyle name="Input cel 3 2 3 9 2 2 2" xfId="28268" xr:uid="{00000000-0005-0000-0000-00004B000000}"/>
    <cellStyle name="Input cel 3 2 3 9 2 2 3" xfId="23679" xr:uid="{00000000-0005-0000-0000-00004B000000}"/>
    <cellStyle name="Input cel 3 2 3 9 2 2 4" xfId="38420" xr:uid="{00000000-0005-0000-0000-00004B000000}"/>
    <cellStyle name="Input cel 3 2 3 9 2 3" xfId="17534" xr:uid="{00000000-0005-0000-0000-00004B000000}"/>
    <cellStyle name="Input cel 3 2 3 9 2 4" xfId="4275" xr:uid="{00000000-0005-0000-0000-00004B000000}"/>
    <cellStyle name="Input cel 3 2 3 9 2 5" xfId="33740" xr:uid="{00000000-0005-0000-0000-00004B000000}"/>
    <cellStyle name="Input cel 3 2 3 9 3" xfId="5572" xr:uid="{00000000-0005-0000-0000-00004B000000}"/>
    <cellStyle name="Input cel 3 2 3 9 3 2" xfId="25868" xr:uid="{00000000-0005-0000-0000-00004B000000}"/>
    <cellStyle name="Input cel 3 2 3 9 3 3" xfId="14515" xr:uid="{00000000-0005-0000-0000-00004B000000}"/>
    <cellStyle name="Input cel 3 2 3 9 3 4" xfId="31338" xr:uid="{00000000-0005-0000-0000-00004B000000}"/>
    <cellStyle name="Input cel 3 2 3 9 4" xfId="3729" xr:uid="{00000000-0005-0000-0000-00004B000000}"/>
    <cellStyle name="Input cel 3 2 3 9 4 2" xfId="17091" xr:uid="{00000000-0005-0000-0000-00004B000000}"/>
    <cellStyle name="Input cel 3 2 3 9 4 3" xfId="19525" xr:uid="{00000000-0005-0000-0000-00004B000000}"/>
    <cellStyle name="Input cel 3 2 3 9 4 4" xfId="35284" xr:uid="{00000000-0005-0000-0000-00004B000000}"/>
    <cellStyle name="Input cel 3 2 3 9 5" xfId="17077" xr:uid="{00000000-0005-0000-0000-00004B000000}"/>
    <cellStyle name="Input cel 3 2 3 9 6" xfId="10899" xr:uid="{00000000-0005-0000-0000-00004B000000}"/>
    <cellStyle name="Input cel 3 2 3 9 7" xfId="29556" xr:uid="{00000000-0005-0000-0000-00004B000000}"/>
    <cellStyle name="Input cel 3 2 4" xfId="505" xr:uid="{00000000-0005-0000-0000-00004B000000}"/>
    <cellStyle name="Input cel 3 2 4 10" xfId="15363" xr:uid="{00000000-0005-0000-0000-00004B000000}"/>
    <cellStyle name="Input cel 3 2 4 11" xfId="12101" xr:uid="{00000000-0005-0000-0000-00004B000000}"/>
    <cellStyle name="Input cel 3 2 4 12" xfId="29634" xr:uid="{00000000-0005-0000-0000-00004B000000}"/>
    <cellStyle name="Input cel 3 2 4 2" xfId="1436" xr:uid="{00000000-0005-0000-0000-00004B000000}"/>
    <cellStyle name="Input cel 3 2 4 2 2" xfId="1773" xr:uid="{00000000-0005-0000-0000-00004B000000}"/>
    <cellStyle name="Input cel 3 2 4 2 2 2" xfId="3012" xr:uid="{00000000-0005-0000-0000-00004B000000}"/>
    <cellStyle name="Input cel 3 2 4 2 2 2 2" xfId="7670" xr:uid="{00000000-0005-0000-0000-00004B000000}"/>
    <cellStyle name="Input cel 3 2 4 2 2 2 2 2" xfId="27966" xr:uid="{00000000-0005-0000-0000-00004B000000}"/>
    <cellStyle name="Input cel 3 2 4 2 2 2 2 3" xfId="23376" xr:uid="{00000000-0005-0000-0000-00004B000000}"/>
    <cellStyle name="Input cel 3 2 4 2 2 2 2 4" xfId="38130" xr:uid="{00000000-0005-0000-0000-00004B000000}"/>
    <cellStyle name="Input cel 3 2 4 2 2 2 3" xfId="16987" xr:uid="{00000000-0005-0000-0000-00004B000000}"/>
    <cellStyle name="Input cel 3 2 4 2 2 2 4" xfId="13071" xr:uid="{00000000-0005-0000-0000-00004B000000}"/>
    <cellStyle name="Input cel 3 2 4 2 2 2 5" xfId="33436" xr:uid="{00000000-0005-0000-0000-00004B000000}"/>
    <cellStyle name="Input cel 3 2 4 2 2 3" xfId="9082" xr:uid="{00000000-0005-0000-0000-00004B000000}"/>
    <cellStyle name="Input cel 3 2 4 2 2 3 2" xfId="24733" xr:uid="{00000000-0005-0000-0000-00004B000000}"/>
    <cellStyle name="Input cel 3 2 4 2 2 3 2 2" xfId="29321" xr:uid="{00000000-0005-0000-0000-00004B000000}"/>
    <cellStyle name="Input cel 3 2 4 2 2 3 2 3" xfId="39426" xr:uid="{00000000-0005-0000-0000-00004B000000}"/>
    <cellStyle name="Input cel 3 2 4 2 2 3 3" xfId="22091" xr:uid="{00000000-0005-0000-0000-00004B000000}"/>
    <cellStyle name="Input cel 3 2 4 2 2 3 4" xfId="11471" xr:uid="{00000000-0005-0000-0000-00004B000000}"/>
    <cellStyle name="Input cel 3 2 4 2 2 3 5" xfId="34847" xr:uid="{00000000-0005-0000-0000-00004B000000}"/>
    <cellStyle name="Input cel 3 2 4 2 2 4" xfId="6449" xr:uid="{00000000-0005-0000-0000-00004B000000}"/>
    <cellStyle name="Input cel 3 2 4 2 2 4 2" xfId="26745" xr:uid="{00000000-0005-0000-0000-00004B000000}"/>
    <cellStyle name="Input cel 3 2 4 2 2 4 3" xfId="10069" xr:uid="{00000000-0005-0000-0000-00004B000000}"/>
    <cellStyle name="Input cel 3 2 4 2 2 4 4" xfId="32215" xr:uid="{00000000-0005-0000-0000-00004B000000}"/>
    <cellStyle name="Input cel 3 2 4 2 2 5" xfId="4861" xr:uid="{00000000-0005-0000-0000-00004B000000}"/>
    <cellStyle name="Input cel 3 2 4 2 2 5 2" xfId="25172" xr:uid="{00000000-0005-0000-0000-00004B000000}"/>
    <cellStyle name="Input cel 3 2 4 2 2 5 3" xfId="20585" xr:uid="{00000000-0005-0000-0000-00004B000000}"/>
    <cellStyle name="Input cel 3 2 4 2 2 5 4" xfId="36342" xr:uid="{00000000-0005-0000-0000-00004B000000}"/>
    <cellStyle name="Input cel 3 2 4 2 2 6" xfId="16636" xr:uid="{00000000-0005-0000-0000-00004B000000}"/>
    <cellStyle name="Input cel 3 2 4 2 2 7" xfId="10734" xr:uid="{00000000-0005-0000-0000-00004B000000}"/>
    <cellStyle name="Input cel 3 2 4 2 2 8" xfId="30681" xr:uid="{00000000-0005-0000-0000-00004B000000}"/>
    <cellStyle name="Input cel 3 2 4 2 3" xfId="2676" xr:uid="{00000000-0005-0000-0000-00004B000000}"/>
    <cellStyle name="Input cel 3 2 4 2 3 2" xfId="8748" xr:uid="{00000000-0005-0000-0000-00004B000000}"/>
    <cellStyle name="Input cel 3 2 4 2 3 2 2" xfId="24416" xr:uid="{00000000-0005-0000-0000-00004B000000}"/>
    <cellStyle name="Input cel 3 2 4 2 3 2 2 2" xfId="29005" xr:uid="{00000000-0005-0000-0000-00004B000000}"/>
    <cellStyle name="Input cel 3 2 4 2 3 2 2 3" xfId="39110" xr:uid="{00000000-0005-0000-0000-00004B000000}"/>
    <cellStyle name="Input cel 3 2 4 2 3 2 3" xfId="21680" xr:uid="{00000000-0005-0000-0000-00004B000000}"/>
    <cellStyle name="Input cel 3 2 4 2 3 2 4" xfId="11108" xr:uid="{00000000-0005-0000-0000-00004B000000}"/>
    <cellStyle name="Input cel 3 2 4 2 3 2 5" xfId="34513" xr:uid="{00000000-0005-0000-0000-00004B000000}"/>
    <cellStyle name="Input cel 3 2 4 2 3 3" xfId="7334" xr:uid="{00000000-0005-0000-0000-00004B000000}"/>
    <cellStyle name="Input cel 3 2 4 2 3 3 2" xfId="27630" xr:uid="{00000000-0005-0000-0000-00004B000000}"/>
    <cellStyle name="Input cel 3 2 4 2 3 3 3" xfId="11329" xr:uid="{00000000-0005-0000-0000-00004B000000}"/>
    <cellStyle name="Input cel 3 2 4 2 3 3 4" xfId="33100" xr:uid="{00000000-0005-0000-0000-00004B000000}"/>
    <cellStyle name="Input cel 3 2 4 2 3 4" xfId="4526" xr:uid="{00000000-0005-0000-0000-00004B000000}"/>
    <cellStyle name="Input cel 3 2 4 2 3 4 2" xfId="17432" xr:uid="{00000000-0005-0000-0000-00004B000000}"/>
    <cellStyle name="Input cel 3 2 4 2 3 4 3" xfId="20270" xr:uid="{00000000-0005-0000-0000-00004B000000}"/>
    <cellStyle name="Input cel 3 2 4 2 3 4 4" xfId="36028" xr:uid="{00000000-0005-0000-0000-00004B000000}"/>
    <cellStyle name="Input cel 3 2 4 2 3 5" xfId="20896" xr:uid="{00000000-0005-0000-0000-00004B000000}"/>
    <cellStyle name="Input cel 3 2 4 2 3 6" xfId="13117" xr:uid="{00000000-0005-0000-0000-00004B000000}"/>
    <cellStyle name="Input cel 3 2 4 2 3 7" xfId="30347" xr:uid="{00000000-0005-0000-0000-00004B000000}"/>
    <cellStyle name="Input cel 3 2 4 2 4" xfId="8128" xr:uid="{00000000-0005-0000-0000-00004B000000}"/>
    <cellStyle name="Input cel 3 2 4 2 4 2" xfId="23829" xr:uid="{00000000-0005-0000-0000-00004B000000}"/>
    <cellStyle name="Input cel 3 2 4 2 4 2 2" xfId="28418" xr:uid="{00000000-0005-0000-0000-00004B000000}"/>
    <cellStyle name="Input cel 3 2 4 2 4 2 3" xfId="38523" xr:uid="{00000000-0005-0000-0000-00004B000000}"/>
    <cellStyle name="Input cel 3 2 4 2 4 3" xfId="15691" xr:uid="{00000000-0005-0000-0000-00004B000000}"/>
    <cellStyle name="Input cel 3 2 4 2 4 4" xfId="14387" xr:uid="{00000000-0005-0000-0000-00004B000000}"/>
    <cellStyle name="Input cel 3 2 4 2 4 5" xfId="33893" xr:uid="{00000000-0005-0000-0000-00004B000000}"/>
    <cellStyle name="Input cel 3 2 4 2 5" xfId="3903" xr:uid="{00000000-0005-0000-0000-00004B000000}"/>
    <cellStyle name="Input cel 3 2 4 2 5 2" xfId="16463" xr:uid="{00000000-0005-0000-0000-00004B000000}"/>
    <cellStyle name="Input cel 3 2 4 2 5 3" xfId="19691" xr:uid="{00000000-0005-0000-0000-00004B000000}"/>
    <cellStyle name="Input cel 3 2 4 2 5 4" xfId="35449" xr:uid="{00000000-0005-0000-0000-00004B000000}"/>
    <cellStyle name="Input cel 3 2 4 2 6" xfId="16624" xr:uid="{00000000-0005-0000-0000-00004B000000}"/>
    <cellStyle name="Input cel 3 2 4 2 7" xfId="11701" xr:uid="{00000000-0005-0000-0000-00004B000000}"/>
    <cellStyle name="Input cel 3 2 4 2 8" xfId="29727" xr:uid="{00000000-0005-0000-0000-00004B000000}"/>
    <cellStyle name="Input cel 3 2 4 3" xfId="1303" xr:uid="{00000000-0005-0000-0000-00004B000000}"/>
    <cellStyle name="Input cel 3 2 4 3 2" xfId="2544" xr:uid="{00000000-0005-0000-0000-00004B000000}"/>
    <cellStyle name="Input cel 3 2 4 3 2 2" xfId="7202" xr:uid="{00000000-0005-0000-0000-00004B000000}"/>
    <cellStyle name="Input cel 3 2 4 3 2 2 2" xfId="27498" xr:uid="{00000000-0005-0000-0000-00004B000000}"/>
    <cellStyle name="Input cel 3 2 4 3 2 2 3" xfId="22908" xr:uid="{00000000-0005-0000-0000-00004B000000}"/>
    <cellStyle name="Input cel 3 2 4 3 2 2 4" xfId="37688" xr:uid="{00000000-0005-0000-0000-00004B000000}"/>
    <cellStyle name="Input cel 3 2 4 3 2 3" xfId="18658" xr:uid="{00000000-0005-0000-0000-00004B000000}"/>
    <cellStyle name="Input cel 3 2 4 3 2 4" xfId="13788" xr:uid="{00000000-0005-0000-0000-00004B000000}"/>
    <cellStyle name="Input cel 3 2 4 3 2 5" xfId="32968" xr:uid="{00000000-0005-0000-0000-00004B000000}"/>
    <cellStyle name="Input cel 3 2 4 3 3" xfId="8622" xr:uid="{00000000-0005-0000-0000-00004B000000}"/>
    <cellStyle name="Input cel 3 2 4 3 3 2" xfId="24301" xr:uid="{00000000-0005-0000-0000-00004B000000}"/>
    <cellStyle name="Input cel 3 2 4 3 3 2 2" xfId="28890" xr:uid="{00000000-0005-0000-0000-00004B000000}"/>
    <cellStyle name="Input cel 3 2 4 3 3 2 3" xfId="38995" xr:uid="{00000000-0005-0000-0000-00004B000000}"/>
    <cellStyle name="Input cel 3 2 4 3 3 3" xfId="23393" xr:uid="{00000000-0005-0000-0000-00004B000000}"/>
    <cellStyle name="Input cel 3 2 4 3 3 4" xfId="14399" xr:uid="{00000000-0005-0000-0000-00004B000000}"/>
    <cellStyle name="Input cel 3 2 4 3 3 5" xfId="34387" xr:uid="{00000000-0005-0000-0000-00004B000000}"/>
    <cellStyle name="Input cel 3 2 4 3 4" xfId="6027" xr:uid="{00000000-0005-0000-0000-00004B000000}"/>
    <cellStyle name="Input cel 3 2 4 3 4 2" xfId="26323" xr:uid="{00000000-0005-0000-0000-00004B000000}"/>
    <cellStyle name="Input cel 3 2 4 3 4 3" xfId="13114" xr:uid="{00000000-0005-0000-0000-00004B000000}"/>
    <cellStyle name="Input cel 3 2 4 3 4 4" xfId="31793" xr:uid="{00000000-0005-0000-0000-00004B000000}"/>
    <cellStyle name="Input cel 3 2 4 3 5" xfId="4399" xr:uid="{00000000-0005-0000-0000-00004B000000}"/>
    <cellStyle name="Input cel 3 2 4 3 5 2" xfId="17329" xr:uid="{00000000-0005-0000-0000-00004B000000}"/>
    <cellStyle name="Input cel 3 2 4 3 5 3" xfId="20156" xr:uid="{00000000-0005-0000-0000-00004B000000}"/>
    <cellStyle name="Input cel 3 2 4 3 5 4" xfId="35914" xr:uid="{00000000-0005-0000-0000-00004B000000}"/>
    <cellStyle name="Input cel 3 2 4 3 6" xfId="19115" xr:uid="{00000000-0005-0000-0000-00004B000000}"/>
    <cellStyle name="Input cel 3 2 4 3 7" xfId="13498" xr:uid="{00000000-0005-0000-0000-00004B000000}"/>
    <cellStyle name="Input cel 3 2 4 3 8" xfId="30221" xr:uid="{00000000-0005-0000-0000-00004B000000}"/>
    <cellStyle name="Input cel 3 2 4 4" xfId="1205" xr:uid="{00000000-0005-0000-0000-00004B000000}"/>
    <cellStyle name="Input cel 3 2 4 4 2" xfId="2446" xr:uid="{00000000-0005-0000-0000-00004B000000}"/>
    <cellStyle name="Input cel 3 2 4 4 2 2" xfId="7104" xr:uid="{00000000-0005-0000-0000-00004B000000}"/>
    <cellStyle name="Input cel 3 2 4 4 2 2 2" xfId="27400" xr:uid="{00000000-0005-0000-0000-00004B000000}"/>
    <cellStyle name="Input cel 3 2 4 4 2 2 3" xfId="22810" xr:uid="{00000000-0005-0000-0000-00004B000000}"/>
    <cellStyle name="Input cel 3 2 4 4 2 2 4" xfId="37592" xr:uid="{00000000-0005-0000-0000-00004B000000}"/>
    <cellStyle name="Input cel 3 2 4 4 2 3" xfId="15789" xr:uid="{00000000-0005-0000-0000-00004B000000}"/>
    <cellStyle name="Input cel 3 2 4 4 2 4" xfId="10169" xr:uid="{00000000-0005-0000-0000-00004B000000}"/>
    <cellStyle name="Input cel 3 2 4 4 2 5" xfId="32870" xr:uid="{00000000-0005-0000-0000-00004B000000}"/>
    <cellStyle name="Input cel 3 2 4 4 3" xfId="8525" xr:uid="{00000000-0005-0000-0000-00004B000000}"/>
    <cellStyle name="Input cel 3 2 4 4 3 2" xfId="24211" xr:uid="{00000000-0005-0000-0000-00004B000000}"/>
    <cellStyle name="Input cel 3 2 4 4 3 2 2" xfId="28800" xr:uid="{00000000-0005-0000-0000-00004B000000}"/>
    <cellStyle name="Input cel 3 2 4 4 3 2 3" xfId="38905" xr:uid="{00000000-0005-0000-0000-00004B000000}"/>
    <cellStyle name="Input cel 3 2 4 4 3 3" xfId="21302" xr:uid="{00000000-0005-0000-0000-00004B000000}"/>
    <cellStyle name="Input cel 3 2 4 4 3 4" xfId="11613" xr:uid="{00000000-0005-0000-0000-00004B000000}"/>
    <cellStyle name="Input cel 3 2 4 4 3 5" xfId="34290" xr:uid="{00000000-0005-0000-0000-00004B000000}"/>
    <cellStyle name="Input cel 3 2 4 4 4" xfId="5936" xr:uid="{00000000-0005-0000-0000-00004B000000}"/>
    <cellStyle name="Input cel 3 2 4 4 4 2" xfId="26232" xr:uid="{00000000-0005-0000-0000-00004B000000}"/>
    <cellStyle name="Input cel 3 2 4 4 4 3" xfId="10522" xr:uid="{00000000-0005-0000-0000-00004B000000}"/>
    <cellStyle name="Input cel 3 2 4 4 4 4" xfId="31702" xr:uid="{00000000-0005-0000-0000-00004B000000}"/>
    <cellStyle name="Input cel 3 2 4 4 5" xfId="4302" xr:uid="{00000000-0005-0000-0000-00004B000000}"/>
    <cellStyle name="Input cel 3 2 4 4 5 2" xfId="18737" xr:uid="{00000000-0005-0000-0000-00004B000000}"/>
    <cellStyle name="Input cel 3 2 4 4 5 3" xfId="20066" xr:uid="{00000000-0005-0000-0000-00004B000000}"/>
    <cellStyle name="Input cel 3 2 4 4 5 4" xfId="35824" xr:uid="{00000000-0005-0000-0000-00004B000000}"/>
    <cellStyle name="Input cel 3 2 4 4 6" xfId="16332" xr:uid="{00000000-0005-0000-0000-00004B000000}"/>
    <cellStyle name="Input cel 3 2 4 4 7" xfId="11577" xr:uid="{00000000-0005-0000-0000-00004B000000}"/>
    <cellStyle name="Input cel 3 2 4 4 8" xfId="30124" xr:uid="{00000000-0005-0000-0000-00004B000000}"/>
    <cellStyle name="Input cel 3 2 4 5" xfId="802" xr:uid="{00000000-0005-0000-0000-00004B000000}"/>
    <cellStyle name="Input cel 3 2 4 5 2" xfId="3247" xr:uid="{00000000-0005-0000-0000-00004B000000}"/>
    <cellStyle name="Input cel 3 2 4 5 2 2" xfId="7907" xr:uid="{00000000-0005-0000-0000-00004B000000}"/>
    <cellStyle name="Input cel 3 2 4 5 2 2 2" xfId="28202" xr:uid="{00000000-0005-0000-0000-00004B000000}"/>
    <cellStyle name="Input cel 3 2 4 5 2 2 3" xfId="23612" xr:uid="{00000000-0005-0000-0000-00004B000000}"/>
    <cellStyle name="Input cel 3 2 4 5 2 2 4" xfId="38354" xr:uid="{00000000-0005-0000-0000-00004B000000}"/>
    <cellStyle name="Input cel 3 2 4 5 2 3" xfId="15627" xr:uid="{00000000-0005-0000-0000-00004B000000}"/>
    <cellStyle name="Input cel 3 2 4 5 2 4" xfId="12379" xr:uid="{00000000-0005-0000-0000-00004B000000}"/>
    <cellStyle name="Input cel 3 2 4 5 2 5" xfId="33673" xr:uid="{00000000-0005-0000-0000-00004B000000}"/>
    <cellStyle name="Input cel 3 2 4 5 3" xfId="5553" xr:uid="{00000000-0005-0000-0000-00004B000000}"/>
    <cellStyle name="Input cel 3 2 4 5 3 2" xfId="25849" xr:uid="{00000000-0005-0000-0000-00004B000000}"/>
    <cellStyle name="Input cel 3 2 4 5 3 3" xfId="12828" xr:uid="{00000000-0005-0000-0000-00004B000000}"/>
    <cellStyle name="Input cel 3 2 4 5 3 4" xfId="31319" xr:uid="{00000000-0005-0000-0000-00004B000000}"/>
    <cellStyle name="Input cel 3 2 4 5 4" xfId="3661" xr:uid="{00000000-0005-0000-0000-00004B000000}"/>
    <cellStyle name="Input cel 3 2 4 5 4 2" xfId="18769" xr:uid="{00000000-0005-0000-0000-00004B000000}"/>
    <cellStyle name="Input cel 3 2 4 5 4 3" xfId="19459" xr:uid="{00000000-0005-0000-0000-00004B000000}"/>
    <cellStyle name="Input cel 3 2 4 5 4 4" xfId="35219" xr:uid="{00000000-0005-0000-0000-00004B000000}"/>
    <cellStyle name="Input cel 3 2 4 5 5" xfId="17124" xr:uid="{00000000-0005-0000-0000-00004B000000}"/>
    <cellStyle name="Input cel 3 2 4 5 6" xfId="3465" xr:uid="{00000000-0005-0000-0000-00004B000000}"/>
    <cellStyle name="Input cel 3 2 4 5 7" xfId="13314" xr:uid="{00000000-0005-0000-0000-00004B000000}"/>
    <cellStyle name="Input cel 3 2 4 6" xfId="2049" xr:uid="{00000000-0005-0000-0000-00004B000000}"/>
    <cellStyle name="Input cel 3 2 4 6 2" xfId="6707" xr:uid="{00000000-0005-0000-0000-00004B000000}"/>
    <cellStyle name="Input cel 3 2 4 6 2 2" xfId="27003" xr:uid="{00000000-0005-0000-0000-00004B000000}"/>
    <cellStyle name="Input cel 3 2 4 6 2 3" xfId="22413" xr:uid="{00000000-0005-0000-0000-00004B000000}"/>
    <cellStyle name="Input cel 3 2 4 6 2 4" xfId="37198" xr:uid="{00000000-0005-0000-0000-00004B000000}"/>
    <cellStyle name="Input cel 3 2 4 6 3" xfId="16907" xr:uid="{00000000-0005-0000-0000-00004B000000}"/>
    <cellStyle name="Input cel 3 2 4 6 4" xfId="13780" xr:uid="{00000000-0005-0000-0000-00004B000000}"/>
    <cellStyle name="Input cel 3 2 4 6 5" xfId="32473" xr:uid="{00000000-0005-0000-0000-00004B000000}"/>
    <cellStyle name="Input cel 3 2 4 7" xfId="5294" xr:uid="{00000000-0005-0000-0000-00004B000000}"/>
    <cellStyle name="Input cel 3 2 4 7 2" xfId="21005" xr:uid="{00000000-0005-0000-0000-00004B000000}"/>
    <cellStyle name="Input cel 3 2 4 7 2 2" xfId="25590" xr:uid="{00000000-0005-0000-0000-00004B000000}"/>
    <cellStyle name="Input cel 3 2 4 7 2 3" xfId="36713" xr:uid="{00000000-0005-0000-0000-00004B000000}"/>
    <cellStyle name="Input cel 3 2 4 7 3" xfId="16474" xr:uid="{00000000-0005-0000-0000-00004B000000}"/>
    <cellStyle name="Input cel 3 2 4 7 4" xfId="14605" xr:uid="{00000000-0005-0000-0000-00004B000000}"/>
    <cellStyle name="Input cel 3 2 4 7 5" xfId="31060" xr:uid="{00000000-0005-0000-0000-00004B000000}"/>
    <cellStyle name="Input cel 3 2 4 8" xfId="3809" xr:uid="{00000000-0005-0000-0000-00004B000000}"/>
    <cellStyle name="Input cel 3 2 4 8 2" xfId="18662" xr:uid="{00000000-0005-0000-0000-00004B000000}"/>
    <cellStyle name="Input cel 3 2 4 8 3" xfId="18235" xr:uid="{00000000-0005-0000-0000-00004B000000}"/>
    <cellStyle name="Input cel 3 2 4 8 4" xfId="35127" xr:uid="{00000000-0005-0000-0000-00004B000000}"/>
    <cellStyle name="Input cel 3 2 4 9" xfId="19599" xr:uid="{00000000-0005-0000-0000-00004B000000}"/>
    <cellStyle name="Input cel 3 2 4 9 2" xfId="17285" xr:uid="{00000000-0005-0000-0000-00004B000000}"/>
    <cellStyle name="Input cel 3 2 4 9 3" xfId="35357" xr:uid="{00000000-0005-0000-0000-00004B000000}"/>
    <cellStyle name="Input cel 3 2 5" xfId="655" xr:uid="{00000000-0005-0000-0000-00004B000000}"/>
    <cellStyle name="Input cel 3 2 5 10" xfId="10224" xr:uid="{00000000-0005-0000-0000-00004B000000}"/>
    <cellStyle name="Input cel 3 2 5 11" xfId="29656" xr:uid="{00000000-0005-0000-0000-00004B000000}"/>
    <cellStyle name="Input cel 3 2 5 2" xfId="1885" xr:uid="{00000000-0005-0000-0000-00004B000000}"/>
    <cellStyle name="Input cel 3 2 5 2 2" xfId="3124" xr:uid="{00000000-0005-0000-0000-00004B000000}"/>
    <cellStyle name="Input cel 3 2 5 2 2 2" xfId="7782" xr:uid="{00000000-0005-0000-0000-00004B000000}"/>
    <cellStyle name="Input cel 3 2 5 2 2 2 2" xfId="28078" xr:uid="{00000000-0005-0000-0000-00004B000000}"/>
    <cellStyle name="Input cel 3 2 5 2 2 2 3" xfId="23488" xr:uid="{00000000-0005-0000-0000-00004B000000}"/>
    <cellStyle name="Input cel 3 2 5 2 2 2 4" xfId="38230" xr:uid="{00000000-0005-0000-0000-00004B000000}"/>
    <cellStyle name="Input cel 3 2 5 2 2 3" xfId="15601" xr:uid="{00000000-0005-0000-0000-00004B000000}"/>
    <cellStyle name="Input cel 3 2 5 2 2 4" xfId="9404" xr:uid="{00000000-0005-0000-0000-00004B000000}"/>
    <cellStyle name="Input cel 3 2 5 2 2 5" xfId="33548" xr:uid="{00000000-0005-0000-0000-00004B000000}"/>
    <cellStyle name="Input cel 3 2 5 2 3" xfId="9194" xr:uid="{00000000-0005-0000-0000-00004B000000}"/>
    <cellStyle name="Input cel 3 2 5 2 3 2" xfId="24840" xr:uid="{00000000-0005-0000-0000-00004B000000}"/>
    <cellStyle name="Input cel 3 2 5 2 3 2 2" xfId="29427" xr:uid="{00000000-0005-0000-0000-00004B000000}"/>
    <cellStyle name="Input cel 3 2 5 2 3 2 3" xfId="39532" xr:uid="{00000000-0005-0000-0000-00004B000000}"/>
    <cellStyle name="Input cel 3 2 5 2 3 3" xfId="16036" xr:uid="{00000000-0005-0000-0000-00004B000000}"/>
    <cellStyle name="Input cel 3 2 5 2 3 4" xfId="13701" xr:uid="{00000000-0005-0000-0000-00004B000000}"/>
    <cellStyle name="Input cel 3 2 5 2 3 5" xfId="34959" xr:uid="{00000000-0005-0000-0000-00004B000000}"/>
    <cellStyle name="Input cel 3 2 5 2 4" xfId="6548" xr:uid="{00000000-0005-0000-0000-00004B000000}"/>
    <cellStyle name="Input cel 3 2 5 2 4 2" xfId="26844" xr:uid="{00000000-0005-0000-0000-00004B000000}"/>
    <cellStyle name="Input cel 3 2 5 2 4 3" xfId="14020" xr:uid="{00000000-0005-0000-0000-00004B000000}"/>
    <cellStyle name="Input cel 3 2 5 2 4 4" xfId="32314" xr:uid="{00000000-0005-0000-0000-00004B000000}"/>
    <cellStyle name="Input cel 3 2 5 2 5" xfId="4973" xr:uid="{00000000-0005-0000-0000-00004B000000}"/>
    <cellStyle name="Input cel 3 2 5 2 5 2" xfId="25278" xr:uid="{00000000-0005-0000-0000-00004B000000}"/>
    <cellStyle name="Input cel 3 2 5 2 5 3" xfId="20692" xr:uid="{00000000-0005-0000-0000-00004B000000}"/>
    <cellStyle name="Input cel 3 2 5 2 5 4" xfId="36448" xr:uid="{00000000-0005-0000-0000-00004B000000}"/>
    <cellStyle name="Input cel 3 2 5 2 6" xfId="21067" xr:uid="{00000000-0005-0000-0000-00004B000000}"/>
    <cellStyle name="Input cel 3 2 5 2 7" xfId="9886" xr:uid="{00000000-0005-0000-0000-00004B000000}"/>
    <cellStyle name="Input cel 3 2 5 2 8" xfId="30793" xr:uid="{00000000-0005-0000-0000-00004B000000}"/>
    <cellStyle name="Input cel 3 2 5 3" xfId="1242" xr:uid="{00000000-0005-0000-0000-00004B000000}"/>
    <cellStyle name="Input cel 3 2 5 3 2" xfId="2483" xr:uid="{00000000-0005-0000-0000-00004B000000}"/>
    <cellStyle name="Input cel 3 2 5 3 2 2" xfId="7141" xr:uid="{00000000-0005-0000-0000-00004B000000}"/>
    <cellStyle name="Input cel 3 2 5 3 2 2 2" xfId="27437" xr:uid="{00000000-0005-0000-0000-00004B000000}"/>
    <cellStyle name="Input cel 3 2 5 3 2 2 3" xfId="22847" xr:uid="{00000000-0005-0000-0000-00004B000000}"/>
    <cellStyle name="Input cel 3 2 5 3 2 2 4" xfId="37629" xr:uid="{00000000-0005-0000-0000-00004B000000}"/>
    <cellStyle name="Input cel 3 2 5 3 2 3" xfId="22218" xr:uid="{00000000-0005-0000-0000-00004B000000}"/>
    <cellStyle name="Input cel 3 2 5 3 2 4" xfId="13151" xr:uid="{00000000-0005-0000-0000-00004B000000}"/>
    <cellStyle name="Input cel 3 2 5 3 2 5" xfId="32907" xr:uid="{00000000-0005-0000-0000-00004B000000}"/>
    <cellStyle name="Input cel 3 2 5 3 3" xfId="8561" xr:uid="{00000000-0005-0000-0000-00004B000000}"/>
    <cellStyle name="Input cel 3 2 5 3 3 2" xfId="24244" xr:uid="{00000000-0005-0000-0000-00004B000000}"/>
    <cellStyle name="Input cel 3 2 5 3 3 2 2" xfId="28833" xr:uid="{00000000-0005-0000-0000-00004B000000}"/>
    <cellStyle name="Input cel 3 2 5 3 3 2 3" xfId="38938" xr:uid="{00000000-0005-0000-0000-00004B000000}"/>
    <cellStyle name="Input cel 3 2 5 3 3 3" xfId="16875" xr:uid="{00000000-0005-0000-0000-00004B000000}"/>
    <cellStyle name="Input cel 3 2 5 3 3 4" xfId="13759" xr:uid="{00000000-0005-0000-0000-00004B000000}"/>
    <cellStyle name="Input cel 3 2 5 3 3 5" xfId="34326" xr:uid="{00000000-0005-0000-0000-00004B000000}"/>
    <cellStyle name="Input cel 3 2 5 3 4" xfId="5971" xr:uid="{00000000-0005-0000-0000-00004B000000}"/>
    <cellStyle name="Input cel 3 2 5 3 4 2" xfId="26267" xr:uid="{00000000-0005-0000-0000-00004B000000}"/>
    <cellStyle name="Input cel 3 2 5 3 4 3" xfId="12759" xr:uid="{00000000-0005-0000-0000-00004B000000}"/>
    <cellStyle name="Input cel 3 2 5 3 4 4" xfId="31737" xr:uid="{00000000-0005-0000-0000-00004B000000}"/>
    <cellStyle name="Input cel 3 2 5 3 5" xfId="4338" xr:uid="{00000000-0005-0000-0000-00004B000000}"/>
    <cellStyle name="Input cel 3 2 5 3 5 2" xfId="15232" xr:uid="{00000000-0005-0000-0000-00004B000000}"/>
    <cellStyle name="Input cel 3 2 5 3 5 3" xfId="20099" xr:uid="{00000000-0005-0000-0000-00004B000000}"/>
    <cellStyle name="Input cel 3 2 5 3 5 4" xfId="35857" xr:uid="{00000000-0005-0000-0000-00004B000000}"/>
    <cellStyle name="Input cel 3 2 5 3 6" xfId="17130" xr:uid="{00000000-0005-0000-0000-00004B000000}"/>
    <cellStyle name="Input cel 3 2 5 3 7" xfId="14395" xr:uid="{00000000-0005-0000-0000-00004B000000}"/>
    <cellStyle name="Input cel 3 2 5 3 8" xfId="30160" xr:uid="{00000000-0005-0000-0000-00004B000000}"/>
    <cellStyle name="Input cel 3 2 5 4" xfId="959" xr:uid="{00000000-0005-0000-0000-00004B000000}"/>
    <cellStyle name="Input cel 3 2 5 4 2" xfId="3397" xr:uid="{00000000-0005-0000-0000-00004B000000}"/>
    <cellStyle name="Input cel 3 2 5 4 2 2" xfId="8285" xr:uid="{00000000-0005-0000-0000-00004B000000}"/>
    <cellStyle name="Input cel 3 2 5 4 2 2 2" xfId="28572" xr:uid="{00000000-0005-0000-0000-00004B000000}"/>
    <cellStyle name="Input cel 3 2 5 4 2 2 3" xfId="23983" xr:uid="{00000000-0005-0000-0000-00004B000000}"/>
    <cellStyle name="Input cel 3 2 5 4 2 2 4" xfId="38677" xr:uid="{00000000-0005-0000-0000-00004B000000}"/>
    <cellStyle name="Input cel 3 2 5 4 2 3" xfId="16984" xr:uid="{00000000-0005-0000-0000-00004B000000}"/>
    <cellStyle name="Input cel 3 2 5 4 2 4" xfId="11027" xr:uid="{00000000-0005-0000-0000-00004B000000}"/>
    <cellStyle name="Input cel 3 2 5 4 2 5" xfId="34050" xr:uid="{00000000-0005-0000-0000-00004B000000}"/>
    <cellStyle name="Input cel 3 2 5 4 3" xfId="5705" xr:uid="{00000000-0005-0000-0000-00004B000000}"/>
    <cellStyle name="Input cel 3 2 5 4 3 2" xfId="26001" xr:uid="{00000000-0005-0000-0000-00004B000000}"/>
    <cellStyle name="Input cel 3 2 5 4 3 3" xfId="9870" xr:uid="{00000000-0005-0000-0000-00004B000000}"/>
    <cellStyle name="Input cel 3 2 5 4 3 4" xfId="31471" xr:uid="{00000000-0005-0000-0000-00004B000000}"/>
    <cellStyle name="Input cel 3 2 5 4 4" xfId="4060" xr:uid="{00000000-0005-0000-0000-00004B000000}"/>
    <cellStyle name="Input cel 3 2 5 4 4 2" xfId="22294" xr:uid="{00000000-0005-0000-0000-00004B000000}"/>
    <cellStyle name="Input cel 3 2 5 4 4 3" xfId="19842" xr:uid="{00000000-0005-0000-0000-00004B000000}"/>
    <cellStyle name="Input cel 3 2 5 4 4 4" xfId="35600" xr:uid="{00000000-0005-0000-0000-00004B000000}"/>
    <cellStyle name="Input cel 3 2 5 4 5" xfId="18360" xr:uid="{00000000-0005-0000-0000-00004B000000}"/>
    <cellStyle name="Input cel 3 2 5 4 6" xfId="13619" xr:uid="{00000000-0005-0000-0000-00004B000000}"/>
    <cellStyle name="Input cel 3 2 5 4 7" xfId="29884" xr:uid="{00000000-0005-0000-0000-00004B000000}"/>
    <cellStyle name="Input cel 3 2 5 5" xfId="2202" xr:uid="{00000000-0005-0000-0000-00004B000000}"/>
    <cellStyle name="Input cel 3 2 5 5 2" xfId="6860" xr:uid="{00000000-0005-0000-0000-00004B000000}"/>
    <cellStyle name="Input cel 3 2 5 5 2 2" xfId="27156" xr:uid="{00000000-0005-0000-0000-00004B000000}"/>
    <cellStyle name="Input cel 3 2 5 5 2 3" xfId="22566" xr:uid="{00000000-0005-0000-0000-00004B000000}"/>
    <cellStyle name="Input cel 3 2 5 5 2 4" xfId="37351" xr:uid="{00000000-0005-0000-0000-00004B000000}"/>
    <cellStyle name="Input cel 3 2 5 5 3" xfId="17530" xr:uid="{00000000-0005-0000-0000-00004B000000}"/>
    <cellStyle name="Input cel 3 2 5 5 4" xfId="10307" xr:uid="{00000000-0005-0000-0000-00004B000000}"/>
    <cellStyle name="Input cel 3 2 5 5 5" xfId="32626" xr:uid="{00000000-0005-0000-0000-00004B000000}"/>
    <cellStyle name="Input cel 3 2 5 6" xfId="8057" xr:uid="{00000000-0005-0000-0000-00004B000000}"/>
    <cellStyle name="Input cel 3 2 5 6 2" xfId="23759" xr:uid="{00000000-0005-0000-0000-00004B000000}"/>
    <cellStyle name="Input cel 3 2 5 6 2 2" xfId="28348" xr:uid="{00000000-0005-0000-0000-00004B000000}"/>
    <cellStyle name="Input cel 3 2 5 6 2 3" xfId="38453" xr:uid="{00000000-0005-0000-0000-00004B000000}"/>
    <cellStyle name="Input cel 3 2 5 6 3" xfId="22323" xr:uid="{00000000-0005-0000-0000-00004B000000}"/>
    <cellStyle name="Input cel 3 2 5 6 4" xfId="11097" xr:uid="{00000000-0005-0000-0000-00004B000000}"/>
    <cellStyle name="Input cel 3 2 5 6 5" xfId="33822" xr:uid="{00000000-0005-0000-0000-00004B000000}"/>
    <cellStyle name="Input cel 3 2 5 7" xfId="3832" xr:uid="{00000000-0005-0000-0000-00004B000000}"/>
    <cellStyle name="Input cel 3 2 5 7 2" xfId="22154" xr:uid="{00000000-0005-0000-0000-00004B000000}"/>
    <cellStyle name="Input cel 3 2 5 7 3" xfId="18245" xr:uid="{00000000-0005-0000-0000-00004B000000}"/>
    <cellStyle name="Input cel 3 2 5 7 4" xfId="35137" xr:uid="{00000000-0005-0000-0000-00004B000000}"/>
    <cellStyle name="Input cel 3 2 5 8" xfId="19621" xr:uid="{00000000-0005-0000-0000-00004B000000}"/>
    <cellStyle name="Input cel 3 2 5 8 2" xfId="16960" xr:uid="{00000000-0005-0000-0000-00004B000000}"/>
    <cellStyle name="Input cel 3 2 5 8 3" xfId="35379" xr:uid="{00000000-0005-0000-0000-00004B000000}"/>
    <cellStyle name="Input cel 3 2 5 9" xfId="15949" xr:uid="{00000000-0005-0000-0000-00004B000000}"/>
    <cellStyle name="Input cel 3 2 6" xfId="718" xr:uid="{00000000-0005-0000-0000-00004B000000}"/>
    <cellStyle name="Input cel 3 2 6 10" xfId="13722" xr:uid="{00000000-0005-0000-0000-00004B000000}"/>
    <cellStyle name="Input cel 3 2 6 11" xfId="29947" xr:uid="{00000000-0005-0000-0000-00004B000000}"/>
    <cellStyle name="Input cel 3 2 6 2" xfId="1948" xr:uid="{00000000-0005-0000-0000-00004B000000}"/>
    <cellStyle name="Input cel 3 2 6 2 2" xfId="3187" xr:uid="{00000000-0005-0000-0000-00004B000000}"/>
    <cellStyle name="Input cel 3 2 6 2 2 2" xfId="7845" xr:uid="{00000000-0005-0000-0000-00004B000000}"/>
    <cellStyle name="Input cel 3 2 6 2 2 2 2" xfId="28141" xr:uid="{00000000-0005-0000-0000-00004B000000}"/>
    <cellStyle name="Input cel 3 2 6 2 2 2 3" xfId="23551" xr:uid="{00000000-0005-0000-0000-00004B000000}"/>
    <cellStyle name="Input cel 3 2 6 2 2 2 4" xfId="38293" xr:uid="{00000000-0005-0000-0000-00004B000000}"/>
    <cellStyle name="Input cel 3 2 6 2 2 3" xfId="17650" xr:uid="{00000000-0005-0000-0000-00004B000000}"/>
    <cellStyle name="Input cel 3 2 6 2 2 4" xfId="11237" xr:uid="{00000000-0005-0000-0000-00004B000000}"/>
    <cellStyle name="Input cel 3 2 6 2 2 5" xfId="33611" xr:uid="{00000000-0005-0000-0000-00004B000000}"/>
    <cellStyle name="Input cel 3 2 6 2 3" xfId="9257" xr:uid="{00000000-0005-0000-0000-00004B000000}"/>
    <cellStyle name="Input cel 3 2 6 2 3 2" xfId="24899" xr:uid="{00000000-0005-0000-0000-00004B000000}"/>
    <cellStyle name="Input cel 3 2 6 2 3 2 2" xfId="29486" xr:uid="{00000000-0005-0000-0000-00004B000000}"/>
    <cellStyle name="Input cel 3 2 6 2 3 2 3" xfId="39591" xr:uid="{00000000-0005-0000-0000-00004B000000}"/>
    <cellStyle name="Input cel 3 2 6 2 3 3" xfId="18899" xr:uid="{00000000-0005-0000-0000-00004B000000}"/>
    <cellStyle name="Input cel 3 2 6 2 3 4" xfId="11590" xr:uid="{00000000-0005-0000-0000-00004B000000}"/>
    <cellStyle name="Input cel 3 2 6 2 3 5" xfId="35022" xr:uid="{00000000-0005-0000-0000-00004B000000}"/>
    <cellStyle name="Input cel 3 2 6 2 4" xfId="6607" xr:uid="{00000000-0005-0000-0000-00004B000000}"/>
    <cellStyle name="Input cel 3 2 6 2 4 2" xfId="26903" xr:uid="{00000000-0005-0000-0000-00004B000000}"/>
    <cellStyle name="Input cel 3 2 6 2 4 3" xfId="13703" xr:uid="{00000000-0005-0000-0000-00004B000000}"/>
    <cellStyle name="Input cel 3 2 6 2 4 4" xfId="32373" xr:uid="{00000000-0005-0000-0000-00004B000000}"/>
    <cellStyle name="Input cel 3 2 6 2 5" xfId="5036" xr:uid="{00000000-0005-0000-0000-00004B000000}"/>
    <cellStyle name="Input cel 3 2 6 2 5 2" xfId="25337" xr:uid="{00000000-0005-0000-0000-00004B000000}"/>
    <cellStyle name="Input cel 3 2 6 2 5 3" xfId="20751" xr:uid="{00000000-0005-0000-0000-00004B000000}"/>
    <cellStyle name="Input cel 3 2 6 2 5 4" xfId="36507" xr:uid="{00000000-0005-0000-0000-00004B000000}"/>
    <cellStyle name="Input cel 3 2 6 2 6" xfId="18318" xr:uid="{00000000-0005-0000-0000-00004B000000}"/>
    <cellStyle name="Input cel 3 2 6 2 7" xfId="10913" xr:uid="{00000000-0005-0000-0000-00004B000000}"/>
    <cellStyle name="Input cel 3 2 6 2 8" xfId="30856" xr:uid="{00000000-0005-0000-0000-00004B000000}"/>
    <cellStyle name="Input cel 3 2 6 3" xfId="1630" xr:uid="{00000000-0005-0000-0000-00004B000000}"/>
    <cellStyle name="Input cel 3 2 6 3 2" xfId="2870" xr:uid="{00000000-0005-0000-0000-00004B000000}"/>
    <cellStyle name="Input cel 3 2 6 3 2 2" xfId="7528" xr:uid="{00000000-0005-0000-0000-00004B000000}"/>
    <cellStyle name="Input cel 3 2 6 3 2 2 2" xfId="27824" xr:uid="{00000000-0005-0000-0000-00004B000000}"/>
    <cellStyle name="Input cel 3 2 6 3 2 2 3" xfId="23234" xr:uid="{00000000-0005-0000-0000-00004B000000}"/>
    <cellStyle name="Input cel 3 2 6 3 2 2 4" xfId="38000" xr:uid="{00000000-0005-0000-0000-00004B000000}"/>
    <cellStyle name="Input cel 3 2 6 3 2 3" xfId="16741" xr:uid="{00000000-0005-0000-0000-00004B000000}"/>
    <cellStyle name="Input cel 3 2 6 3 2 4" xfId="10930" xr:uid="{00000000-0005-0000-0000-00004B000000}"/>
    <cellStyle name="Input cel 3 2 6 3 2 5" xfId="33294" xr:uid="{00000000-0005-0000-0000-00004B000000}"/>
    <cellStyle name="Input cel 3 2 6 3 3" xfId="8941" xr:uid="{00000000-0005-0000-0000-00004B000000}"/>
    <cellStyle name="Input cel 3 2 6 3 3 2" xfId="24602" xr:uid="{00000000-0005-0000-0000-00004B000000}"/>
    <cellStyle name="Input cel 3 2 6 3 3 2 2" xfId="29190" xr:uid="{00000000-0005-0000-0000-00004B000000}"/>
    <cellStyle name="Input cel 3 2 6 3 3 2 3" xfId="39295" xr:uid="{00000000-0005-0000-0000-00004B000000}"/>
    <cellStyle name="Input cel 3 2 6 3 3 3" xfId="17936" xr:uid="{00000000-0005-0000-0000-00004B000000}"/>
    <cellStyle name="Input cel 3 2 6 3 3 4" xfId="14283" xr:uid="{00000000-0005-0000-0000-00004B000000}"/>
    <cellStyle name="Input cel 3 2 6 3 3 5" xfId="34706" xr:uid="{00000000-0005-0000-0000-00004B000000}"/>
    <cellStyle name="Input cel 3 2 6 3 4" xfId="6323" xr:uid="{00000000-0005-0000-0000-00004B000000}"/>
    <cellStyle name="Input cel 3 2 6 3 4 2" xfId="26619" xr:uid="{00000000-0005-0000-0000-00004B000000}"/>
    <cellStyle name="Input cel 3 2 6 3 4 3" xfId="10434" xr:uid="{00000000-0005-0000-0000-00004B000000}"/>
    <cellStyle name="Input cel 3 2 6 3 4 4" xfId="32089" xr:uid="{00000000-0005-0000-0000-00004B000000}"/>
    <cellStyle name="Input cel 3 2 6 3 5" xfId="4719" xr:uid="{00000000-0005-0000-0000-00004B000000}"/>
    <cellStyle name="Input cel 3 2 6 3 5 2" xfId="25041" xr:uid="{00000000-0005-0000-0000-00004B000000}"/>
    <cellStyle name="Input cel 3 2 6 3 5 3" xfId="20453" xr:uid="{00000000-0005-0000-0000-00004B000000}"/>
    <cellStyle name="Input cel 3 2 6 3 5 4" xfId="36211" xr:uid="{00000000-0005-0000-0000-00004B000000}"/>
    <cellStyle name="Input cel 3 2 6 3 6" xfId="15710" xr:uid="{00000000-0005-0000-0000-00004B000000}"/>
    <cellStyle name="Input cel 3 2 6 3 7" xfId="11202" xr:uid="{00000000-0005-0000-0000-00004B000000}"/>
    <cellStyle name="Input cel 3 2 6 3 8" xfId="30540" xr:uid="{00000000-0005-0000-0000-00004B000000}"/>
    <cellStyle name="Input cel 3 2 6 4" xfId="1022" xr:uid="{00000000-0005-0000-0000-00004B000000}"/>
    <cellStyle name="Input cel 3 2 6 4 2" xfId="5767" xr:uid="{00000000-0005-0000-0000-00004B000000}"/>
    <cellStyle name="Input cel 3 2 6 4 2 2" xfId="26063" xr:uid="{00000000-0005-0000-0000-00004B000000}"/>
    <cellStyle name="Input cel 3 2 6 4 2 3" xfId="21477" xr:uid="{00000000-0005-0000-0000-00004B000000}"/>
    <cellStyle name="Input cel 3 2 6 4 2 4" xfId="36991" xr:uid="{00000000-0005-0000-0000-00004B000000}"/>
    <cellStyle name="Input cel 3 2 6 4 3" xfId="21717" xr:uid="{00000000-0005-0000-0000-00004B000000}"/>
    <cellStyle name="Input cel 3 2 6 4 4" xfId="14325" xr:uid="{00000000-0005-0000-0000-00004B000000}"/>
    <cellStyle name="Input cel 3 2 6 4 5" xfId="31533" xr:uid="{00000000-0005-0000-0000-00004B000000}"/>
    <cellStyle name="Input cel 3 2 6 5" xfId="2265" xr:uid="{00000000-0005-0000-0000-00004B000000}"/>
    <cellStyle name="Input cel 3 2 6 5 2" xfId="6923" xr:uid="{00000000-0005-0000-0000-00004B000000}"/>
    <cellStyle name="Input cel 3 2 6 5 2 2" xfId="27219" xr:uid="{00000000-0005-0000-0000-00004B000000}"/>
    <cellStyle name="Input cel 3 2 6 5 2 3" xfId="22629" xr:uid="{00000000-0005-0000-0000-00004B000000}"/>
    <cellStyle name="Input cel 3 2 6 5 2 4" xfId="37414" xr:uid="{00000000-0005-0000-0000-00004B000000}"/>
    <cellStyle name="Input cel 3 2 6 5 3" xfId="16327" xr:uid="{00000000-0005-0000-0000-00004B000000}"/>
    <cellStyle name="Input cel 3 2 6 5 4" xfId="9860" xr:uid="{00000000-0005-0000-0000-00004B000000}"/>
    <cellStyle name="Input cel 3 2 6 5 5" xfId="32689" xr:uid="{00000000-0005-0000-0000-00004B000000}"/>
    <cellStyle name="Input cel 3 2 6 6" xfId="8348" xr:uid="{00000000-0005-0000-0000-00004B000000}"/>
    <cellStyle name="Input cel 3 2 6 6 2" xfId="24045" xr:uid="{00000000-0005-0000-0000-00004B000000}"/>
    <cellStyle name="Input cel 3 2 6 6 2 2" xfId="28634" xr:uid="{00000000-0005-0000-0000-00004B000000}"/>
    <cellStyle name="Input cel 3 2 6 6 2 3" xfId="38739" xr:uid="{00000000-0005-0000-0000-00004B000000}"/>
    <cellStyle name="Input cel 3 2 6 6 3" xfId="15000" xr:uid="{00000000-0005-0000-0000-00004B000000}"/>
    <cellStyle name="Input cel 3 2 6 6 4" xfId="11143" xr:uid="{00000000-0005-0000-0000-00004B000000}"/>
    <cellStyle name="Input cel 3 2 6 6 5" xfId="34113" xr:uid="{00000000-0005-0000-0000-00004B000000}"/>
    <cellStyle name="Input cel 3 2 6 7" xfId="5471" xr:uid="{00000000-0005-0000-0000-00004B000000}"/>
    <cellStyle name="Input cel 3 2 6 7 2" xfId="21182" xr:uid="{00000000-0005-0000-0000-00004B000000}"/>
    <cellStyle name="Input cel 3 2 6 7 2 2" xfId="25767" xr:uid="{00000000-0005-0000-0000-00004B000000}"/>
    <cellStyle name="Input cel 3 2 6 7 2 3" xfId="36831" xr:uid="{00000000-0005-0000-0000-00004B000000}"/>
    <cellStyle name="Input cel 3 2 6 7 3" xfId="15300" xr:uid="{00000000-0005-0000-0000-00004B000000}"/>
    <cellStyle name="Input cel 3 2 6 7 4" xfId="13068" xr:uid="{00000000-0005-0000-0000-00004B000000}"/>
    <cellStyle name="Input cel 3 2 6 7 5" xfId="31237" xr:uid="{00000000-0005-0000-0000-00004B000000}"/>
    <cellStyle name="Input cel 3 2 6 8" xfId="4123" xr:uid="{00000000-0005-0000-0000-00004B000000}"/>
    <cellStyle name="Input cel 3 2 6 8 2" xfId="21411" xr:uid="{00000000-0005-0000-0000-00004B000000}"/>
    <cellStyle name="Input cel 3 2 6 8 3" xfId="19901" xr:uid="{00000000-0005-0000-0000-00004B000000}"/>
    <cellStyle name="Input cel 3 2 6 8 4" xfId="35659" xr:uid="{00000000-0005-0000-0000-00004B000000}"/>
    <cellStyle name="Input cel 3 2 6 9" xfId="19160" xr:uid="{00000000-0005-0000-0000-00004B000000}"/>
    <cellStyle name="Input cel 3 2 7" xfId="415" xr:uid="{00000000-0005-0000-0000-00004B000000}"/>
    <cellStyle name="Input cel 3 2 7 10" xfId="30292" xr:uid="{00000000-0005-0000-0000-00004B000000}"/>
    <cellStyle name="Input cel 3 2 7 2" xfId="1146" xr:uid="{00000000-0005-0000-0000-00004B000000}"/>
    <cellStyle name="Input cel 3 2 7 2 2" xfId="2388" xr:uid="{00000000-0005-0000-0000-00004B000000}"/>
    <cellStyle name="Input cel 3 2 7 2 2 2" xfId="7046" xr:uid="{00000000-0005-0000-0000-00004B000000}"/>
    <cellStyle name="Input cel 3 2 7 2 2 2 2" xfId="27342" xr:uid="{00000000-0005-0000-0000-00004B000000}"/>
    <cellStyle name="Input cel 3 2 7 2 2 2 3" xfId="22752" xr:uid="{00000000-0005-0000-0000-00004B000000}"/>
    <cellStyle name="Input cel 3 2 7 2 2 2 4" xfId="37535" xr:uid="{00000000-0005-0000-0000-00004B000000}"/>
    <cellStyle name="Input cel 3 2 7 2 2 3" xfId="18429" xr:uid="{00000000-0005-0000-0000-00004B000000}"/>
    <cellStyle name="Input cel 3 2 7 2 2 4" xfId="10343" xr:uid="{00000000-0005-0000-0000-00004B000000}"/>
    <cellStyle name="Input cel 3 2 7 2 2 5" xfId="32812" xr:uid="{00000000-0005-0000-0000-00004B000000}"/>
    <cellStyle name="Input cel 3 2 7 2 3" xfId="8470" xr:uid="{00000000-0005-0000-0000-00004B000000}"/>
    <cellStyle name="Input cel 3 2 7 2 3 2" xfId="24162" xr:uid="{00000000-0005-0000-0000-00004B000000}"/>
    <cellStyle name="Input cel 3 2 7 2 3 2 2" xfId="28751" xr:uid="{00000000-0005-0000-0000-00004B000000}"/>
    <cellStyle name="Input cel 3 2 7 2 3 2 3" xfId="38856" xr:uid="{00000000-0005-0000-0000-00004B000000}"/>
    <cellStyle name="Input cel 3 2 7 2 3 3" xfId="16041" xr:uid="{00000000-0005-0000-0000-00004B000000}"/>
    <cellStyle name="Input cel 3 2 7 2 3 4" xfId="12486" xr:uid="{00000000-0005-0000-0000-00004B000000}"/>
    <cellStyle name="Input cel 3 2 7 2 3 5" xfId="34235" xr:uid="{00000000-0005-0000-0000-00004B000000}"/>
    <cellStyle name="Input cel 3 2 7 2 4" xfId="5884" xr:uid="{00000000-0005-0000-0000-00004B000000}"/>
    <cellStyle name="Input cel 3 2 7 2 4 2" xfId="26180" xr:uid="{00000000-0005-0000-0000-00004B000000}"/>
    <cellStyle name="Input cel 3 2 7 2 4 3" xfId="11418" xr:uid="{00000000-0005-0000-0000-00004B000000}"/>
    <cellStyle name="Input cel 3 2 7 2 4 4" xfId="31650" xr:uid="{00000000-0005-0000-0000-00004B000000}"/>
    <cellStyle name="Input cel 3 2 7 2 5" xfId="4246" xr:uid="{00000000-0005-0000-0000-00004B000000}"/>
    <cellStyle name="Input cel 3 2 7 2 5 2" xfId="15120" xr:uid="{00000000-0005-0000-0000-00004B000000}"/>
    <cellStyle name="Input cel 3 2 7 2 5 3" xfId="20017" xr:uid="{00000000-0005-0000-0000-00004B000000}"/>
    <cellStyle name="Input cel 3 2 7 2 5 4" xfId="35775" xr:uid="{00000000-0005-0000-0000-00004B000000}"/>
    <cellStyle name="Input cel 3 2 7 2 6" xfId="14982" xr:uid="{00000000-0005-0000-0000-00004B000000}"/>
    <cellStyle name="Input cel 3 2 7 2 7" xfId="14206" xr:uid="{00000000-0005-0000-0000-00004B000000}"/>
    <cellStyle name="Input cel 3 2 7 2 8" xfId="30069" xr:uid="{00000000-0005-0000-0000-00004B000000}"/>
    <cellStyle name="Input cel 3 2 7 3" xfId="1377" xr:uid="{00000000-0005-0000-0000-00004B000000}"/>
    <cellStyle name="Input cel 3 2 7 3 2" xfId="6095" xr:uid="{00000000-0005-0000-0000-00004B000000}"/>
    <cellStyle name="Input cel 3 2 7 3 2 2" xfId="26391" xr:uid="{00000000-0005-0000-0000-00004B000000}"/>
    <cellStyle name="Input cel 3 2 7 3 2 3" xfId="21804" xr:uid="{00000000-0005-0000-0000-00004B000000}"/>
    <cellStyle name="Input cel 3 2 7 3 2 4" xfId="37058" xr:uid="{00000000-0005-0000-0000-00004B000000}"/>
    <cellStyle name="Input cel 3 2 7 3 3" xfId="18780" xr:uid="{00000000-0005-0000-0000-00004B000000}"/>
    <cellStyle name="Input cel 3 2 7 3 4" xfId="11017" xr:uid="{00000000-0005-0000-0000-00004B000000}"/>
    <cellStyle name="Input cel 3 2 7 3 5" xfId="31861" xr:uid="{00000000-0005-0000-0000-00004B000000}"/>
    <cellStyle name="Input cel 3 2 7 4" xfId="2618" xr:uid="{00000000-0005-0000-0000-00004B000000}"/>
    <cellStyle name="Input cel 3 2 7 4 2" xfId="7276" xr:uid="{00000000-0005-0000-0000-00004B000000}"/>
    <cellStyle name="Input cel 3 2 7 4 2 2" xfId="27572" xr:uid="{00000000-0005-0000-0000-00004B000000}"/>
    <cellStyle name="Input cel 3 2 7 4 2 3" xfId="22982" xr:uid="{00000000-0005-0000-0000-00004B000000}"/>
    <cellStyle name="Input cel 3 2 7 4 2 4" xfId="37760" xr:uid="{00000000-0005-0000-0000-00004B000000}"/>
    <cellStyle name="Input cel 3 2 7 4 3" xfId="17984" xr:uid="{00000000-0005-0000-0000-00004B000000}"/>
    <cellStyle name="Input cel 3 2 7 4 4" xfId="13936" xr:uid="{00000000-0005-0000-0000-00004B000000}"/>
    <cellStyle name="Input cel 3 2 7 4 5" xfId="33042" xr:uid="{00000000-0005-0000-0000-00004B000000}"/>
    <cellStyle name="Input cel 3 2 7 5" xfId="8693" xr:uid="{00000000-0005-0000-0000-00004B000000}"/>
    <cellStyle name="Input cel 3 2 7 5 2" xfId="24368" xr:uid="{00000000-0005-0000-0000-00004B000000}"/>
    <cellStyle name="Input cel 3 2 7 5 2 2" xfId="28957" xr:uid="{00000000-0005-0000-0000-00004B000000}"/>
    <cellStyle name="Input cel 3 2 7 5 2 3" xfId="39062" xr:uid="{00000000-0005-0000-0000-00004B000000}"/>
    <cellStyle name="Input cel 3 2 7 5 3" xfId="21379" xr:uid="{00000000-0005-0000-0000-00004B000000}"/>
    <cellStyle name="Input cel 3 2 7 5 4" xfId="12278" xr:uid="{00000000-0005-0000-0000-00004B000000}"/>
    <cellStyle name="Input cel 3 2 7 5 5" xfId="34458" xr:uid="{00000000-0005-0000-0000-00004B000000}"/>
    <cellStyle name="Input cel 3 2 7 6" xfId="5249" xr:uid="{00000000-0005-0000-0000-00004B000000}"/>
    <cellStyle name="Input cel 3 2 7 6 2" xfId="25547" xr:uid="{00000000-0005-0000-0000-00004B000000}"/>
    <cellStyle name="Input cel 3 2 7 6 3" xfId="10524" xr:uid="{00000000-0005-0000-0000-00004B000000}"/>
    <cellStyle name="Input cel 3 2 7 6 4" xfId="31015" xr:uid="{00000000-0005-0000-0000-00004B000000}"/>
    <cellStyle name="Input cel 3 2 7 7" xfId="4470" xr:uid="{00000000-0005-0000-0000-00004B000000}"/>
    <cellStyle name="Input cel 3 2 7 7 2" xfId="16649" xr:uid="{00000000-0005-0000-0000-00004B000000}"/>
    <cellStyle name="Input cel 3 2 7 7 3" xfId="20223" xr:uid="{00000000-0005-0000-0000-00004B000000}"/>
    <cellStyle name="Input cel 3 2 7 7 4" xfId="35981" xr:uid="{00000000-0005-0000-0000-00004B000000}"/>
    <cellStyle name="Input cel 3 2 7 8" xfId="16924" xr:uid="{00000000-0005-0000-0000-00004B000000}"/>
    <cellStyle name="Input cel 3 2 7 9" xfId="10366" xr:uid="{00000000-0005-0000-0000-00004B000000}"/>
    <cellStyle name="Input cel 3 2 8" xfId="1369" xr:uid="{00000000-0005-0000-0000-00004B000000}"/>
    <cellStyle name="Input cel 3 2 8 2" xfId="2610" xr:uid="{00000000-0005-0000-0000-00004B000000}"/>
    <cellStyle name="Input cel 3 2 8 2 2" xfId="7268" xr:uid="{00000000-0005-0000-0000-00004B000000}"/>
    <cellStyle name="Input cel 3 2 8 2 2 2" xfId="27564" xr:uid="{00000000-0005-0000-0000-00004B000000}"/>
    <cellStyle name="Input cel 3 2 8 2 2 3" xfId="22974" xr:uid="{00000000-0005-0000-0000-00004B000000}"/>
    <cellStyle name="Input cel 3 2 8 2 2 4" xfId="37753" xr:uid="{00000000-0005-0000-0000-00004B000000}"/>
    <cellStyle name="Input cel 3 2 8 2 3" xfId="19139" xr:uid="{00000000-0005-0000-0000-00004B000000}"/>
    <cellStyle name="Input cel 3 2 8 2 4" xfId="9919" xr:uid="{00000000-0005-0000-0000-00004B000000}"/>
    <cellStyle name="Input cel 3 2 8 2 5" xfId="33034" xr:uid="{00000000-0005-0000-0000-00004B000000}"/>
    <cellStyle name="Input cel 3 2 8 3" xfId="8686" xr:uid="{00000000-0005-0000-0000-00004B000000}"/>
    <cellStyle name="Input cel 3 2 8 3 2" xfId="24361" xr:uid="{00000000-0005-0000-0000-00004B000000}"/>
    <cellStyle name="Input cel 3 2 8 3 2 2" xfId="28950" xr:uid="{00000000-0005-0000-0000-00004B000000}"/>
    <cellStyle name="Input cel 3 2 8 3 2 3" xfId="39055" xr:uid="{00000000-0005-0000-0000-00004B000000}"/>
    <cellStyle name="Input cel 3 2 8 3 3" xfId="22279" xr:uid="{00000000-0005-0000-0000-00004B000000}"/>
    <cellStyle name="Input cel 3 2 8 3 4" xfId="10760" xr:uid="{00000000-0005-0000-0000-00004B000000}"/>
    <cellStyle name="Input cel 3 2 8 3 5" xfId="34451" xr:uid="{00000000-0005-0000-0000-00004B000000}"/>
    <cellStyle name="Input cel 3 2 8 4" xfId="6088" xr:uid="{00000000-0005-0000-0000-00004B000000}"/>
    <cellStyle name="Input cel 3 2 8 4 2" xfId="26384" xr:uid="{00000000-0005-0000-0000-00004B000000}"/>
    <cellStyle name="Input cel 3 2 8 4 3" xfId="13045" xr:uid="{00000000-0005-0000-0000-00004B000000}"/>
    <cellStyle name="Input cel 3 2 8 4 4" xfId="31854" xr:uid="{00000000-0005-0000-0000-00004B000000}"/>
    <cellStyle name="Input cel 3 2 8 5" xfId="4463" xr:uid="{00000000-0005-0000-0000-00004B000000}"/>
    <cellStyle name="Input cel 3 2 8 5 2" xfId="18533" xr:uid="{00000000-0005-0000-0000-00004B000000}"/>
    <cellStyle name="Input cel 3 2 8 5 3" xfId="20216" xr:uid="{00000000-0005-0000-0000-00004B000000}"/>
    <cellStyle name="Input cel 3 2 8 5 4" xfId="35974" xr:uid="{00000000-0005-0000-0000-00004B000000}"/>
    <cellStyle name="Input cel 3 2 8 6" xfId="18065" xr:uid="{00000000-0005-0000-0000-00004B000000}"/>
    <cellStyle name="Input cel 3 2 8 7" xfId="11093" xr:uid="{00000000-0005-0000-0000-00004B000000}"/>
    <cellStyle name="Input cel 3 2 8 8" xfId="30285" xr:uid="{00000000-0005-0000-0000-00004B000000}"/>
    <cellStyle name="Input cel 3 2 9" xfId="329" xr:uid="{00000000-0005-0000-0000-00004B000000}"/>
    <cellStyle name="Input cel 3 2 9 2" xfId="3306" xr:uid="{00000000-0005-0000-0000-00004B000000}"/>
    <cellStyle name="Input cel 3 2 9 2 2" xfId="8154" xr:uid="{00000000-0005-0000-0000-00004B000000}"/>
    <cellStyle name="Input cel 3 2 9 2 2 2" xfId="28443" xr:uid="{00000000-0005-0000-0000-00004B000000}"/>
    <cellStyle name="Input cel 3 2 9 2 2 3" xfId="23854" xr:uid="{00000000-0005-0000-0000-00004B000000}"/>
    <cellStyle name="Input cel 3 2 9 2 2 4" xfId="38548" xr:uid="{00000000-0005-0000-0000-00004B000000}"/>
    <cellStyle name="Input cel 3 2 9 2 3" xfId="22240" xr:uid="{00000000-0005-0000-0000-00004B000000}"/>
    <cellStyle name="Input cel 3 2 9 2 4" xfId="9338" xr:uid="{00000000-0005-0000-0000-00004B000000}"/>
    <cellStyle name="Input cel 3 2 9 2 5" xfId="33919" xr:uid="{00000000-0005-0000-0000-00004B000000}"/>
    <cellStyle name="Input cel 3 2 9 3" xfId="5191" xr:uid="{00000000-0005-0000-0000-00004B000000}"/>
    <cellStyle name="Input cel 3 2 9 3 2" xfId="25489" xr:uid="{00000000-0005-0000-0000-00004B000000}"/>
    <cellStyle name="Input cel 3 2 9 3 3" xfId="10836" xr:uid="{00000000-0005-0000-0000-00004B000000}"/>
    <cellStyle name="Input cel 3 2 9 3 4" xfId="30959" xr:uid="{00000000-0005-0000-0000-00004B000000}"/>
    <cellStyle name="Input cel 3 2 9 4" xfId="3929" xr:uid="{00000000-0005-0000-0000-00004B000000}"/>
    <cellStyle name="Input cel 3 2 9 4 2" xfId="19304" xr:uid="{00000000-0005-0000-0000-00004B000000}"/>
    <cellStyle name="Input cel 3 2 9 4 3" xfId="19715" xr:uid="{00000000-0005-0000-0000-00004B000000}"/>
    <cellStyle name="Input cel 3 2 9 4 4" xfId="35473" xr:uid="{00000000-0005-0000-0000-00004B000000}"/>
    <cellStyle name="Input cel 3 2 9 5" xfId="17759" xr:uid="{00000000-0005-0000-0000-00004B000000}"/>
    <cellStyle name="Input cel 3 2 9 6" xfId="3417" xr:uid="{00000000-0005-0000-0000-00004B000000}"/>
    <cellStyle name="Input cel 3 2 9 7" xfId="29753" xr:uid="{00000000-0005-0000-0000-00004B000000}"/>
    <cellStyle name="Input cel 3 3" xfId="321" xr:uid="{00000000-0005-0000-0000-00004A000000}"/>
    <cellStyle name="Input cel 3 3 10" xfId="5110" xr:uid="{00000000-0005-0000-0000-00004A000000}"/>
    <cellStyle name="Input cel 3 3 10 2" xfId="20823" xr:uid="{00000000-0005-0000-0000-00004A000000}"/>
    <cellStyle name="Input cel 3 3 10 2 2" xfId="36579" xr:uid="{00000000-0005-0000-0000-00004A000000}"/>
    <cellStyle name="Input cel 3 3 10 3" xfId="25409" xr:uid="{00000000-0005-0000-0000-00004A000000}"/>
    <cellStyle name="Input cel 3 3 11" xfId="19425" xr:uid="{00000000-0005-0000-0000-00004A000000}"/>
    <cellStyle name="Input cel 3 3 11 2" xfId="15840" xr:uid="{00000000-0005-0000-0000-00004A000000}"/>
    <cellStyle name="Input cel 3 3 11 3" xfId="35185" xr:uid="{00000000-0005-0000-0000-00004A000000}"/>
    <cellStyle name="Input cel 3 3 2" xfId="479" xr:uid="{00000000-0005-0000-0000-00004A000000}"/>
    <cellStyle name="Input cel 3 3 2 10" xfId="2122" xr:uid="{00000000-0005-0000-0000-00004A000000}"/>
    <cellStyle name="Input cel 3 3 2 10 2" xfId="6780" xr:uid="{00000000-0005-0000-0000-00004A000000}"/>
    <cellStyle name="Input cel 3 3 2 10 2 2" xfId="27076" xr:uid="{00000000-0005-0000-0000-00004A000000}"/>
    <cellStyle name="Input cel 3 3 2 10 2 3" xfId="22486" xr:uid="{00000000-0005-0000-0000-00004A000000}"/>
    <cellStyle name="Input cel 3 3 2 10 2 4" xfId="37271" xr:uid="{00000000-0005-0000-0000-00004A000000}"/>
    <cellStyle name="Input cel 3 3 2 10 3" xfId="15726" xr:uid="{00000000-0005-0000-0000-00004A000000}"/>
    <cellStyle name="Input cel 3 3 2 10 4" xfId="13343" xr:uid="{00000000-0005-0000-0000-00004A000000}"/>
    <cellStyle name="Input cel 3 3 2 10 5" xfId="32546" xr:uid="{00000000-0005-0000-0000-00004A000000}"/>
    <cellStyle name="Input cel 3 3 2 11" xfId="5273" xr:uid="{00000000-0005-0000-0000-00004A000000}"/>
    <cellStyle name="Input cel 3 3 2 11 2" xfId="20984" xr:uid="{00000000-0005-0000-0000-00004A000000}"/>
    <cellStyle name="Input cel 3 3 2 11 2 2" xfId="25569" xr:uid="{00000000-0005-0000-0000-00004A000000}"/>
    <cellStyle name="Input cel 3 3 2 11 2 3" xfId="36700" xr:uid="{00000000-0005-0000-0000-00004A000000}"/>
    <cellStyle name="Input cel 3 3 2 11 3" xfId="15001" xr:uid="{00000000-0005-0000-0000-00004A000000}"/>
    <cellStyle name="Input cel 3 3 2 11 4" xfId="14667" xr:uid="{00000000-0005-0000-0000-00004A000000}"/>
    <cellStyle name="Input cel 3 3 2 11 5" xfId="31039" xr:uid="{00000000-0005-0000-0000-00004A000000}"/>
    <cellStyle name="Input cel 3 3 2 12" xfId="8026" xr:uid="{00000000-0005-0000-0000-00004A000000}"/>
    <cellStyle name="Input cel 3 3 2 12 2" xfId="28317" xr:uid="{00000000-0005-0000-0000-00004A000000}"/>
    <cellStyle name="Input cel 3 3 2 12 3" xfId="10107" xr:uid="{00000000-0005-0000-0000-00004A000000}"/>
    <cellStyle name="Input cel 3 3 2 12 4" xfId="33791" xr:uid="{00000000-0005-0000-0000-00004A000000}"/>
    <cellStyle name="Input cel 3 3 2 13" xfId="3793" xr:uid="{00000000-0005-0000-0000-00004A000000}"/>
    <cellStyle name="Input cel 3 3 2 13 2" xfId="18267" xr:uid="{00000000-0005-0000-0000-00004A000000}"/>
    <cellStyle name="Input cel 3 3 2 13 3" xfId="19584" xr:uid="{00000000-0005-0000-0000-00004A000000}"/>
    <cellStyle name="Input cel 3 3 2 13 4" xfId="35343" xr:uid="{00000000-0005-0000-0000-00004A000000}"/>
    <cellStyle name="Input cel 3 3 2 14" xfId="14868" xr:uid="{00000000-0005-0000-0000-00004A000000}"/>
    <cellStyle name="Input cel 3 3 2 15" xfId="9757" xr:uid="{00000000-0005-0000-0000-00004A000000}"/>
    <cellStyle name="Input cel 3 3 2 16" xfId="29620" xr:uid="{00000000-0005-0000-0000-00004A000000}"/>
    <cellStyle name="Input cel 3 3 2 2" xfId="623" xr:uid="{00000000-0005-0000-0000-00004A000000}"/>
    <cellStyle name="Input cel 3 3 2 2 10" xfId="17527" xr:uid="{00000000-0005-0000-0000-00004A000000}"/>
    <cellStyle name="Input cel 3 3 2 2 11" xfId="10540" xr:uid="{00000000-0005-0000-0000-00004A000000}"/>
    <cellStyle name="Input cel 3 3 2 2 12" xfId="29712" xr:uid="{00000000-0005-0000-0000-00004A000000}"/>
    <cellStyle name="Input cel 3 3 2 2 2" xfId="1853" xr:uid="{00000000-0005-0000-0000-00004A000000}"/>
    <cellStyle name="Input cel 3 3 2 2 2 2" xfId="3092" xr:uid="{00000000-0005-0000-0000-00004A000000}"/>
    <cellStyle name="Input cel 3 3 2 2 2 2 2" xfId="7750" xr:uid="{00000000-0005-0000-0000-00004A000000}"/>
    <cellStyle name="Input cel 3 3 2 2 2 2 2 2" xfId="28046" xr:uid="{00000000-0005-0000-0000-00004A000000}"/>
    <cellStyle name="Input cel 3 3 2 2 2 2 2 3" xfId="23456" xr:uid="{00000000-0005-0000-0000-00004A000000}"/>
    <cellStyle name="Input cel 3 3 2 2 2 2 2 4" xfId="38198" xr:uid="{00000000-0005-0000-0000-00004A000000}"/>
    <cellStyle name="Input cel 3 3 2 2 2 2 3" xfId="17449" xr:uid="{00000000-0005-0000-0000-00004A000000}"/>
    <cellStyle name="Input cel 3 3 2 2 2 2 4" xfId="12688" xr:uid="{00000000-0005-0000-0000-00004A000000}"/>
    <cellStyle name="Input cel 3 3 2 2 2 2 5" xfId="33516" xr:uid="{00000000-0005-0000-0000-00004A000000}"/>
    <cellStyle name="Input cel 3 3 2 2 2 3" xfId="9162" xr:uid="{00000000-0005-0000-0000-00004A000000}"/>
    <cellStyle name="Input cel 3 3 2 2 2 3 2" xfId="24810" xr:uid="{00000000-0005-0000-0000-00004A000000}"/>
    <cellStyle name="Input cel 3 3 2 2 2 3 2 2" xfId="29397" xr:uid="{00000000-0005-0000-0000-00004A000000}"/>
    <cellStyle name="Input cel 3 3 2 2 2 3 2 3" xfId="39502" xr:uid="{00000000-0005-0000-0000-00004A000000}"/>
    <cellStyle name="Input cel 3 3 2 2 2 3 3" xfId="21278" xr:uid="{00000000-0005-0000-0000-00004A000000}"/>
    <cellStyle name="Input cel 3 3 2 2 2 3 4" xfId="14366" xr:uid="{00000000-0005-0000-0000-00004A000000}"/>
    <cellStyle name="Input cel 3 3 2 2 2 3 5" xfId="34927" xr:uid="{00000000-0005-0000-0000-00004A000000}"/>
    <cellStyle name="Input cel 3 3 2 2 2 4" xfId="6518" xr:uid="{00000000-0005-0000-0000-00004A000000}"/>
    <cellStyle name="Input cel 3 3 2 2 2 4 2" xfId="26814" xr:uid="{00000000-0005-0000-0000-00004A000000}"/>
    <cellStyle name="Input cel 3 3 2 2 2 4 3" xfId="13011" xr:uid="{00000000-0005-0000-0000-00004A000000}"/>
    <cellStyle name="Input cel 3 3 2 2 2 4 4" xfId="32284" xr:uid="{00000000-0005-0000-0000-00004A000000}"/>
    <cellStyle name="Input cel 3 3 2 2 2 5" xfId="4941" xr:uid="{00000000-0005-0000-0000-00004A000000}"/>
    <cellStyle name="Input cel 3 3 2 2 2 5 2" xfId="25248" xr:uid="{00000000-0005-0000-0000-00004A000000}"/>
    <cellStyle name="Input cel 3 3 2 2 2 5 3" xfId="20662" xr:uid="{00000000-0005-0000-0000-00004A000000}"/>
    <cellStyle name="Input cel 3 3 2 2 2 5 4" xfId="36418" xr:uid="{00000000-0005-0000-0000-00004A000000}"/>
    <cellStyle name="Input cel 3 3 2 2 2 6" xfId="16750" xr:uid="{00000000-0005-0000-0000-00004A000000}"/>
    <cellStyle name="Input cel 3 3 2 2 2 7" xfId="11623" xr:uid="{00000000-0005-0000-0000-00004A000000}"/>
    <cellStyle name="Input cel 3 3 2 2 2 8" xfId="30761" xr:uid="{00000000-0005-0000-0000-00004A000000}"/>
    <cellStyle name="Input cel 3 3 2 2 3" xfId="1694" xr:uid="{00000000-0005-0000-0000-00004A000000}"/>
    <cellStyle name="Input cel 3 3 2 2 3 2" xfId="2933" xr:uid="{00000000-0005-0000-0000-00004A000000}"/>
    <cellStyle name="Input cel 3 3 2 2 3 2 2" xfId="7591" xr:uid="{00000000-0005-0000-0000-00004A000000}"/>
    <cellStyle name="Input cel 3 3 2 2 3 2 2 2" xfId="27887" xr:uid="{00000000-0005-0000-0000-00004A000000}"/>
    <cellStyle name="Input cel 3 3 2 2 3 2 2 3" xfId="23297" xr:uid="{00000000-0005-0000-0000-00004A000000}"/>
    <cellStyle name="Input cel 3 3 2 2 3 2 2 4" xfId="38063" xr:uid="{00000000-0005-0000-0000-00004A000000}"/>
    <cellStyle name="Input cel 3 3 2 2 3 2 3" xfId="19326" xr:uid="{00000000-0005-0000-0000-00004A000000}"/>
    <cellStyle name="Input cel 3 3 2 2 3 2 4" xfId="12917" xr:uid="{00000000-0005-0000-0000-00004A000000}"/>
    <cellStyle name="Input cel 3 3 2 2 3 2 5" xfId="33357" xr:uid="{00000000-0005-0000-0000-00004A000000}"/>
    <cellStyle name="Input cel 3 3 2 2 3 3" xfId="9003" xr:uid="{00000000-0005-0000-0000-00004A000000}"/>
    <cellStyle name="Input cel 3 3 2 2 3 3 2" xfId="24662" xr:uid="{00000000-0005-0000-0000-00004A000000}"/>
    <cellStyle name="Input cel 3 3 2 2 3 3 2 2" xfId="29250" xr:uid="{00000000-0005-0000-0000-00004A000000}"/>
    <cellStyle name="Input cel 3 3 2 2 3 3 2 3" xfId="39355" xr:uid="{00000000-0005-0000-0000-00004A000000}"/>
    <cellStyle name="Input cel 3 3 2 2 3 3 3" xfId="16748" xr:uid="{00000000-0005-0000-0000-00004A000000}"/>
    <cellStyle name="Input cel 3 3 2 2 3 3 4" xfId="12336" xr:uid="{00000000-0005-0000-0000-00004A000000}"/>
    <cellStyle name="Input cel 3 3 2 2 3 3 5" xfId="34768" xr:uid="{00000000-0005-0000-0000-00004A000000}"/>
    <cellStyle name="Input cel 3 3 2 2 3 4" xfId="6384" xr:uid="{00000000-0005-0000-0000-00004A000000}"/>
    <cellStyle name="Input cel 3 3 2 2 3 4 2" xfId="26680" xr:uid="{00000000-0005-0000-0000-00004A000000}"/>
    <cellStyle name="Input cel 3 3 2 2 3 4 3" xfId="9504" xr:uid="{00000000-0005-0000-0000-00004A000000}"/>
    <cellStyle name="Input cel 3 3 2 2 3 4 4" xfId="32150" xr:uid="{00000000-0005-0000-0000-00004A000000}"/>
    <cellStyle name="Input cel 3 3 2 2 3 5" xfId="4782" xr:uid="{00000000-0005-0000-0000-00004A000000}"/>
    <cellStyle name="Input cel 3 3 2 2 3 5 2" xfId="25101" xr:uid="{00000000-0005-0000-0000-00004A000000}"/>
    <cellStyle name="Input cel 3 3 2 2 3 5 3" xfId="20513" xr:uid="{00000000-0005-0000-0000-00004A000000}"/>
    <cellStyle name="Input cel 3 3 2 2 3 5 4" xfId="36271" xr:uid="{00000000-0005-0000-0000-00004A000000}"/>
    <cellStyle name="Input cel 3 3 2 2 3 6" xfId="16967" xr:uid="{00000000-0005-0000-0000-00004A000000}"/>
    <cellStyle name="Input cel 3 3 2 2 3 7" xfId="3564" xr:uid="{00000000-0005-0000-0000-00004A000000}"/>
    <cellStyle name="Input cel 3 3 2 2 3 8" xfId="30602" xr:uid="{00000000-0005-0000-0000-00004A000000}"/>
    <cellStyle name="Input cel 3 3 2 2 4" xfId="1538" xr:uid="{00000000-0005-0000-0000-00004A000000}"/>
    <cellStyle name="Input cel 3 3 2 2 4 2" xfId="2778" xr:uid="{00000000-0005-0000-0000-00004A000000}"/>
    <cellStyle name="Input cel 3 3 2 2 4 2 2" xfId="7436" xr:uid="{00000000-0005-0000-0000-00004A000000}"/>
    <cellStyle name="Input cel 3 3 2 2 4 2 2 2" xfId="27732" xr:uid="{00000000-0005-0000-0000-00004A000000}"/>
    <cellStyle name="Input cel 3 3 2 2 4 2 2 3" xfId="23142" xr:uid="{00000000-0005-0000-0000-00004A000000}"/>
    <cellStyle name="Input cel 3 3 2 2 4 2 2 4" xfId="37908" xr:uid="{00000000-0005-0000-0000-00004A000000}"/>
    <cellStyle name="Input cel 3 3 2 2 4 2 3" xfId="15883" xr:uid="{00000000-0005-0000-0000-00004A000000}"/>
    <cellStyle name="Input cel 3 3 2 2 4 2 4" xfId="9406" xr:uid="{00000000-0005-0000-0000-00004A000000}"/>
    <cellStyle name="Input cel 3 3 2 2 4 2 5" xfId="33202" xr:uid="{00000000-0005-0000-0000-00004A000000}"/>
    <cellStyle name="Input cel 3 3 2 2 4 3" xfId="8849" xr:uid="{00000000-0005-0000-0000-00004A000000}"/>
    <cellStyle name="Input cel 3 3 2 2 4 3 2" xfId="24514" xr:uid="{00000000-0005-0000-0000-00004A000000}"/>
    <cellStyle name="Input cel 3 3 2 2 4 3 2 2" xfId="29102" xr:uid="{00000000-0005-0000-0000-00004A000000}"/>
    <cellStyle name="Input cel 3 3 2 2 4 3 2 3" xfId="39207" xr:uid="{00000000-0005-0000-0000-00004A000000}"/>
    <cellStyle name="Input cel 3 3 2 2 4 3 3" xfId="18720" xr:uid="{00000000-0005-0000-0000-00004A000000}"/>
    <cellStyle name="Input cel 3 3 2 2 4 3 4" xfId="9945" xr:uid="{00000000-0005-0000-0000-00004A000000}"/>
    <cellStyle name="Input cel 3 3 2 2 4 3 5" xfId="34614" xr:uid="{00000000-0005-0000-0000-00004A000000}"/>
    <cellStyle name="Input cel 3 3 2 2 4 4" xfId="6234" xr:uid="{00000000-0005-0000-0000-00004A000000}"/>
    <cellStyle name="Input cel 3 3 2 2 4 4 2" xfId="26530" xr:uid="{00000000-0005-0000-0000-00004A000000}"/>
    <cellStyle name="Input cel 3 3 2 2 4 4 3" xfId="9534" xr:uid="{00000000-0005-0000-0000-00004A000000}"/>
    <cellStyle name="Input cel 3 3 2 2 4 4 4" xfId="32000" xr:uid="{00000000-0005-0000-0000-00004A000000}"/>
    <cellStyle name="Input cel 3 3 2 2 4 5" xfId="4627" xr:uid="{00000000-0005-0000-0000-00004A000000}"/>
    <cellStyle name="Input cel 3 3 2 2 4 5 2" xfId="15091" xr:uid="{00000000-0005-0000-0000-00004A000000}"/>
    <cellStyle name="Input cel 3 3 2 2 4 5 3" xfId="20367" xr:uid="{00000000-0005-0000-0000-00004A000000}"/>
    <cellStyle name="Input cel 3 3 2 2 4 5 4" xfId="36125" xr:uid="{00000000-0005-0000-0000-00004A000000}"/>
    <cellStyle name="Input cel 3 3 2 2 4 6" xfId="16214" xr:uid="{00000000-0005-0000-0000-00004A000000}"/>
    <cellStyle name="Input cel 3 3 2 2 4 7" xfId="12756" xr:uid="{00000000-0005-0000-0000-00004A000000}"/>
    <cellStyle name="Input cel 3 3 2 2 4 8" xfId="30448" xr:uid="{00000000-0005-0000-0000-00004A000000}"/>
    <cellStyle name="Input cel 3 3 2 2 5" xfId="927" xr:uid="{00000000-0005-0000-0000-00004A000000}"/>
    <cellStyle name="Input cel 3 3 2 2 5 2" xfId="3382" xr:uid="{00000000-0005-0000-0000-00004A000000}"/>
    <cellStyle name="Input cel 3 3 2 2 5 2 2" xfId="8253" xr:uid="{00000000-0005-0000-0000-00004A000000}"/>
    <cellStyle name="Input cel 3 3 2 2 5 2 2 2" xfId="28542" xr:uid="{00000000-0005-0000-0000-00004A000000}"/>
    <cellStyle name="Input cel 3 3 2 2 5 2 2 3" xfId="23953" xr:uid="{00000000-0005-0000-0000-00004A000000}"/>
    <cellStyle name="Input cel 3 3 2 2 5 2 2 4" xfId="38647" xr:uid="{00000000-0005-0000-0000-00004A000000}"/>
    <cellStyle name="Input cel 3 3 2 2 5 2 3" xfId="15612" xr:uid="{00000000-0005-0000-0000-00004A000000}"/>
    <cellStyle name="Input cel 3 3 2 2 5 2 4" xfId="10233" xr:uid="{00000000-0005-0000-0000-00004A000000}"/>
    <cellStyle name="Input cel 3 3 2 2 5 2 5" xfId="34018" xr:uid="{00000000-0005-0000-0000-00004A000000}"/>
    <cellStyle name="Input cel 3 3 2 2 5 3" xfId="5675" xr:uid="{00000000-0005-0000-0000-00004A000000}"/>
    <cellStyle name="Input cel 3 3 2 2 5 3 2" xfId="25971" xr:uid="{00000000-0005-0000-0000-00004A000000}"/>
    <cellStyle name="Input cel 3 3 2 2 5 3 3" xfId="13556" xr:uid="{00000000-0005-0000-0000-00004A000000}"/>
    <cellStyle name="Input cel 3 3 2 2 5 3 4" xfId="31441" xr:uid="{00000000-0005-0000-0000-00004A000000}"/>
    <cellStyle name="Input cel 3 3 2 2 5 4" xfId="4028" xr:uid="{00000000-0005-0000-0000-00004A000000}"/>
    <cellStyle name="Input cel 3 3 2 2 5 4 2" xfId="21082" xr:uid="{00000000-0005-0000-0000-00004A000000}"/>
    <cellStyle name="Input cel 3 3 2 2 5 4 3" xfId="19812" xr:uid="{00000000-0005-0000-0000-00004A000000}"/>
    <cellStyle name="Input cel 3 3 2 2 5 4 4" xfId="35570" xr:uid="{00000000-0005-0000-0000-00004A000000}"/>
    <cellStyle name="Input cel 3 3 2 2 5 5" xfId="19027" xr:uid="{00000000-0005-0000-0000-00004A000000}"/>
    <cellStyle name="Input cel 3 3 2 2 5 6" xfId="12467" xr:uid="{00000000-0005-0000-0000-00004A000000}"/>
    <cellStyle name="Input cel 3 3 2 2 5 7" xfId="29852" xr:uid="{00000000-0005-0000-0000-00004A000000}"/>
    <cellStyle name="Input cel 3 3 2 2 6" xfId="2170" xr:uid="{00000000-0005-0000-0000-00004A000000}"/>
    <cellStyle name="Input cel 3 3 2 2 6 2" xfId="6828" xr:uid="{00000000-0005-0000-0000-00004A000000}"/>
    <cellStyle name="Input cel 3 3 2 2 6 2 2" xfId="27124" xr:uid="{00000000-0005-0000-0000-00004A000000}"/>
    <cellStyle name="Input cel 3 3 2 2 6 2 3" xfId="22534" xr:uid="{00000000-0005-0000-0000-00004A000000}"/>
    <cellStyle name="Input cel 3 3 2 2 6 2 4" xfId="37319" xr:uid="{00000000-0005-0000-0000-00004A000000}"/>
    <cellStyle name="Input cel 3 3 2 2 6 3" xfId="17648" xr:uid="{00000000-0005-0000-0000-00004A000000}"/>
    <cellStyle name="Input cel 3 3 2 2 6 4" xfId="11189" xr:uid="{00000000-0005-0000-0000-00004A000000}"/>
    <cellStyle name="Input cel 3 3 2 2 6 5" xfId="32594" xr:uid="{00000000-0005-0000-0000-00004A000000}"/>
    <cellStyle name="Input cel 3 3 2 2 7" xfId="8113" xr:uid="{00000000-0005-0000-0000-00004A000000}"/>
    <cellStyle name="Input cel 3 3 2 2 7 2" xfId="23815" xr:uid="{00000000-0005-0000-0000-00004A000000}"/>
    <cellStyle name="Input cel 3 3 2 2 7 2 2" xfId="28404" xr:uid="{00000000-0005-0000-0000-00004A000000}"/>
    <cellStyle name="Input cel 3 3 2 2 7 2 3" xfId="38509" xr:uid="{00000000-0005-0000-0000-00004A000000}"/>
    <cellStyle name="Input cel 3 3 2 2 7 3" xfId="16697" xr:uid="{00000000-0005-0000-0000-00004A000000}"/>
    <cellStyle name="Input cel 3 3 2 2 7 4" xfId="9911" xr:uid="{00000000-0005-0000-0000-00004A000000}"/>
    <cellStyle name="Input cel 3 3 2 2 7 5" xfId="33878" xr:uid="{00000000-0005-0000-0000-00004A000000}"/>
    <cellStyle name="Input cel 3 3 2 2 8" xfId="3888" xr:uid="{00000000-0005-0000-0000-00004A000000}"/>
    <cellStyle name="Input cel 3 3 2 2 8 2" xfId="22017" xr:uid="{00000000-0005-0000-0000-00004A000000}"/>
    <cellStyle name="Input cel 3 3 2 2 8 3" xfId="18284" xr:uid="{00000000-0005-0000-0000-00004A000000}"/>
    <cellStyle name="Input cel 3 3 2 2 8 4" xfId="35150" xr:uid="{00000000-0005-0000-0000-00004A000000}"/>
    <cellStyle name="Input cel 3 3 2 2 9" xfId="19677" xr:uid="{00000000-0005-0000-0000-00004A000000}"/>
    <cellStyle name="Input cel 3 3 2 2 9 2" xfId="15450" xr:uid="{00000000-0005-0000-0000-00004A000000}"/>
    <cellStyle name="Input cel 3 3 2 2 9 3" xfId="35435" xr:uid="{00000000-0005-0000-0000-00004A000000}"/>
    <cellStyle name="Input cel 3 3 2 3" xfId="687" xr:uid="{00000000-0005-0000-0000-00004A000000}"/>
    <cellStyle name="Input cel 3 3 2 3 10" xfId="14229" xr:uid="{00000000-0005-0000-0000-00004A000000}"/>
    <cellStyle name="Input cel 3 3 2 3 11" xfId="29916" xr:uid="{00000000-0005-0000-0000-00004A000000}"/>
    <cellStyle name="Input cel 3 3 2 3 2" xfId="1917" xr:uid="{00000000-0005-0000-0000-00004A000000}"/>
    <cellStyle name="Input cel 3 3 2 3 2 2" xfId="3156" xr:uid="{00000000-0005-0000-0000-00004A000000}"/>
    <cellStyle name="Input cel 3 3 2 3 2 2 2" xfId="7814" xr:uid="{00000000-0005-0000-0000-00004A000000}"/>
    <cellStyle name="Input cel 3 3 2 3 2 2 2 2" xfId="28110" xr:uid="{00000000-0005-0000-0000-00004A000000}"/>
    <cellStyle name="Input cel 3 3 2 3 2 2 2 3" xfId="23520" xr:uid="{00000000-0005-0000-0000-00004A000000}"/>
    <cellStyle name="Input cel 3 3 2 3 2 2 2 4" xfId="38262" xr:uid="{00000000-0005-0000-0000-00004A000000}"/>
    <cellStyle name="Input cel 3 3 2 3 2 2 3" xfId="18743" xr:uid="{00000000-0005-0000-0000-00004A000000}"/>
    <cellStyle name="Input cel 3 3 2 3 2 2 4" xfId="14378" xr:uid="{00000000-0005-0000-0000-00004A000000}"/>
    <cellStyle name="Input cel 3 3 2 3 2 2 5" xfId="33580" xr:uid="{00000000-0005-0000-0000-00004A000000}"/>
    <cellStyle name="Input cel 3 3 2 3 2 3" xfId="9226" xr:uid="{00000000-0005-0000-0000-00004A000000}"/>
    <cellStyle name="Input cel 3 3 2 3 2 3 2" xfId="24870" xr:uid="{00000000-0005-0000-0000-00004A000000}"/>
    <cellStyle name="Input cel 3 3 2 3 2 3 2 2" xfId="29457" xr:uid="{00000000-0005-0000-0000-00004A000000}"/>
    <cellStyle name="Input cel 3 3 2 3 2 3 2 3" xfId="39562" xr:uid="{00000000-0005-0000-0000-00004A000000}"/>
    <cellStyle name="Input cel 3 3 2 3 2 3 3" xfId="17094" xr:uid="{00000000-0005-0000-0000-00004A000000}"/>
    <cellStyle name="Input cel 3 3 2 3 2 3 4" xfId="10179" xr:uid="{00000000-0005-0000-0000-00004A000000}"/>
    <cellStyle name="Input cel 3 3 2 3 2 3 5" xfId="34991" xr:uid="{00000000-0005-0000-0000-00004A000000}"/>
    <cellStyle name="Input cel 3 3 2 3 2 4" xfId="6578" xr:uid="{00000000-0005-0000-0000-00004A000000}"/>
    <cellStyle name="Input cel 3 3 2 3 2 4 2" xfId="26874" xr:uid="{00000000-0005-0000-0000-00004A000000}"/>
    <cellStyle name="Input cel 3 3 2 3 2 4 3" xfId="12272" xr:uid="{00000000-0005-0000-0000-00004A000000}"/>
    <cellStyle name="Input cel 3 3 2 3 2 4 4" xfId="32344" xr:uid="{00000000-0005-0000-0000-00004A000000}"/>
    <cellStyle name="Input cel 3 3 2 3 2 5" xfId="5005" xr:uid="{00000000-0005-0000-0000-00004A000000}"/>
    <cellStyle name="Input cel 3 3 2 3 2 5 2" xfId="25308" xr:uid="{00000000-0005-0000-0000-00004A000000}"/>
    <cellStyle name="Input cel 3 3 2 3 2 5 3" xfId="20722" xr:uid="{00000000-0005-0000-0000-00004A000000}"/>
    <cellStyle name="Input cel 3 3 2 3 2 5 4" xfId="36478" xr:uid="{00000000-0005-0000-0000-00004A000000}"/>
    <cellStyle name="Input cel 3 3 2 3 2 6" xfId="18043" xr:uid="{00000000-0005-0000-0000-00004A000000}"/>
    <cellStyle name="Input cel 3 3 2 3 2 7" xfId="14630" xr:uid="{00000000-0005-0000-0000-00004A000000}"/>
    <cellStyle name="Input cel 3 3 2 3 2 8" xfId="30825" xr:uid="{00000000-0005-0000-0000-00004A000000}"/>
    <cellStyle name="Input cel 3 3 2 3 3" xfId="1599" xr:uid="{00000000-0005-0000-0000-00004A000000}"/>
    <cellStyle name="Input cel 3 3 2 3 3 2" xfId="2839" xr:uid="{00000000-0005-0000-0000-00004A000000}"/>
    <cellStyle name="Input cel 3 3 2 3 3 2 2" xfId="7497" xr:uid="{00000000-0005-0000-0000-00004A000000}"/>
    <cellStyle name="Input cel 3 3 2 3 3 2 2 2" xfId="27793" xr:uid="{00000000-0005-0000-0000-00004A000000}"/>
    <cellStyle name="Input cel 3 3 2 3 3 2 2 3" xfId="23203" xr:uid="{00000000-0005-0000-0000-00004A000000}"/>
    <cellStyle name="Input cel 3 3 2 3 3 2 2 4" xfId="37969" xr:uid="{00000000-0005-0000-0000-00004A000000}"/>
    <cellStyle name="Input cel 3 3 2 3 3 2 3" xfId="16245" xr:uid="{00000000-0005-0000-0000-00004A000000}"/>
    <cellStyle name="Input cel 3 3 2 3 3 2 4" xfId="13630" xr:uid="{00000000-0005-0000-0000-00004A000000}"/>
    <cellStyle name="Input cel 3 3 2 3 3 2 5" xfId="33263" xr:uid="{00000000-0005-0000-0000-00004A000000}"/>
    <cellStyle name="Input cel 3 3 2 3 3 3" xfId="8910" xr:uid="{00000000-0005-0000-0000-00004A000000}"/>
    <cellStyle name="Input cel 3 3 2 3 3 3 2" xfId="24573" xr:uid="{00000000-0005-0000-0000-00004A000000}"/>
    <cellStyle name="Input cel 3 3 2 3 3 3 2 2" xfId="29161" xr:uid="{00000000-0005-0000-0000-00004A000000}"/>
    <cellStyle name="Input cel 3 3 2 3 3 3 2 3" xfId="39266" xr:uid="{00000000-0005-0000-0000-00004A000000}"/>
    <cellStyle name="Input cel 3 3 2 3 3 3 3" xfId="18732" xr:uid="{00000000-0005-0000-0000-00004A000000}"/>
    <cellStyle name="Input cel 3 3 2 3 3 3 4" xfId="11637" xr:uid="{00000000-0005-0000-0000-00004A000000}"/>
    <cellStyle name="Input cel 3 3 2 3 3 3 5" xfId="34675" xr:uid="{00000000-0005-0000-0000-00004A000000}"/>
    <cellStyle name="Input cel 3 3 2 3 3 4" xfId="6294" xr:uid="{00000000-0005-0000-0000-00004A000000}"/>
    <cellStyle name="Input cel 3 3 2 3 3 4 2" xfId="26590" xr:uid="{00000000-0005-0000-0000-00004A000000}"/>
    <cellStyle name="Input cel 3 3 2 3 3 4 3" xfId="14715" xr:uid="{00000000-0005-0000-0000-00004A000000}"/>
    <cellStyle name="Input cel 3 3 2 3 3 4 4" xfId="32060" xr:uid="{00000000-0005-0000-0000-00004A000000}"/>
    <cellStyle name="Input cel 3 3 2 3 3 5" xfId="4688" xr:uid="{00000000-0005-0000-0000-00004A000000}"/>
    <cellStyle name="Input cel 3 3 2 3 3 5 2" xfId="25012" xr:uid="{00000000-0005-0000-0000-00004A000000}"/>
    <cellStyle name="Input cel 3 3 2 3 3 5 3" xfId="20424" xr:uid="{00000000-0005-0000-0000-00004A000000}"/>
    <cellStyle name="Input cel 3 3 2 3 3 5 4" xfId="36182" xr:uid="{00000000-0005-0000-0000-00004A000000}"/>
    <cellStyle name="Input cel 3 3 2 3 3 6" xfId="15034" xr:uid="{00000000-0005-0000-0000-00004A000000}"/>
    <cellStyle name="Input cel 3 3 2 3 3 7" xfId="13362" xr:uid="{00000000-0005-0000-0000-00004A000000}"/>
    <cellStyle name="Input cel 3 3 2 3 3 8" xfId="30509" xr:uid="{00000000-0005-0000-0000-00004A000000}"/>
    <cellStyle name="Input cel 3 3 2 3 4" xfId="991" xr:uid="{00000000-0005-0000-0000-00004A000000}"/>
    <cellStyle name="Input cel 3 3 2 3 4 2" xfId="5736" xr:uid="{00000000-0005-0000-0000-00004A000000}"/>
    <cellStyle name="Input cel 3 3 2 3 4 2 2" xfId="26032" xr:uid="{00000000-0005-0000-0000-00004A000000}"/>
    <cellStyle name="Input cel 3 3 2 3 4 2 3" xfId="21446" xr:uid="{00000000-0005-0000-0000-00004A000000}"/>
    <cellStyle name="Input cel 3 3 2 3 4 2 4" xfId="36960" xr:uid="{00000000-0005-0000-0000-00004A000000}"/>
    <cellStyle name="Input cel 3 3 2 3 4 3" xfId="15591" xr:uid="{00000000-0005-0000-0000-00004A000000}"/>
    <cellStyle name="Input cel 3 3 2 3 4 4" xfId="12236" xr:uid="{00000000-0005-0000-0000-00004A000000}"/>
    <cellStyle name="Input cel 3 3 2 3 4 5" xfId="31502" xr:uid="{00000000-0005-0000-0000-00004A000000}"/>
    <cellStyle name="Input cel 3 3 2 3 5" xfId="2234" xr:uid="{00000000-0005-0000-0000-00004A000000}"/>
    <cellStyle name="Input cel 3 3 2 3 5 2" xfId="6892" xr:uid="{00000000-0005-0000-0000-00004A000000}"/>
    <cellStyle name="Input cel 3 3 2 3 5 2 2" xfId="27188" xr:uid="{00000000-0005-0000-0000-00004A000000}"/>
    <cellStyle name="Input cel 3 3 2 3 5 2 3" xfId="22598" xr:uid="{00000000-0005-0000-0000-00004A000000}"/>
    <cellStyle name="Input cel 3 3 2 3 5 2 4" xfId="37383" xr:uid="{00000000-0005-0000-0000-00004A000000}"/>
    <cellStyle name="Input cel 3 3 2 3 5 3" xfId="16088" xr:uid="{00000000-0005-0000-0000-00004A000000}"/>
    <cellStyle name="Input cel 3 3 2 3 5 4" xfId="11974" xr:uid="{00000000-0005-0000-0000-00004A000000}"/>
    <cellStyle name="Input cel 3 3 2 3 5 5" xfId="32658" xr:uid="{00000000-0005-0000-0000-00004A000000}"/>
    <cellStyle name="Input cel 3 3 2 3 6" xfId="8317" xr:uid="{00000000-0005-0000-0000-00004A000000}"/>
    <cellStyle name="Input cel 3 3 2 3 6 2" xfId="24014" xr:uid="{00000000-0005-0000-0000-00004A000000}"/>
    <cellStyle name="Input cel 3 3 2 3 6 2 2" xfId="28603" xr:uid="{00000000-0005-0000-0000-00004A000000}"/>
    <cellStyle name="Input cel 3 3 2 3 6 2 3" xfId="38708" xr:uid="{00000000-0005-0000-0000-00004A000000}"/>
    <cellStyle name="Input cel 3 3 2 3 6 3" xfId="17062" xr:uid="{00000000-0005-0000-0000-00004A000000}"/>
    <cellStyle name="Input cel 3 3 2 3 6 4" xfId="14018" xr:uid="{00000000-0005-0000-0000-00004A000000}"/>
    <cellStyle name="Input cel 3 3 2 3 6 5" xfId="34082" xr:uid="{00000000-0005-0000-0000-00004A000000}"/>
    <cellStyle name="Input cel 3 3 2 3 7" xfId="5442" xr:uid="{00000000-0005-0000-0000-00004A000000}"/>
    <cellStyle name="Input cel 3 3 2 3 7 2" xfId="21153" xr:uid="{00000000-0005-0000-0000-00004A000000}"/>
    <cellStyle name="Input cel 3 3 2 3 7 2 2" xfId="25738" xr:uid="{00000000-0005-0000-0000-00004A000000}"/>
    <cellStyle name="Input cel 3 3 2 3 7 2 3" xfId="36802" xr:uid="{00000000-0005-0000-0000-00004A000000}"/>
    <cellStyle name="Input cel 3 3 2 3 7 3" xfId="16498" xr:uid="{00000000-0005-0000-0000-00004A000000}"/>
    <cellStyle name="Input cel 3 3 2 3 7 4" xfId="12072" xr:uid="{00000000-0005-0000-0000-00004A000000}"/>
    <cellStyle name="Input cel 3 3 2 3 7 5" xfId="31208" xr:uid="{00000000-0005-0000-0000-00004A000000}"/>
    <cellStyle name="Input cel 3 3 2 3 8" xfId="4092" xr:uid="{00000000-0005-0000-0000-00004A000000}"/>
    <cellStyle name="Input cel 3 3 2 3 8 2" xfId="15425" xr:uid="{00000000-0005-0000-0000-00004A000000}"/>
    <cellStyle name="Input cel 3 3 2 3 8 3" xfId="19872" xr:uid="{00000000-0005-0000-0000-00004A000000}"/>
    <cellStyle name="Input cel 3 3 2 3 8 4" xfId="35630" xr:uid="{00000000-0005-0000-0000-00004A000000}"/>
    <cellStyle name="Input cel 3 3 2 3 9" xfId="19213" xr:uid="{00000000-0005-0000-0000-00004A000000}"/>
    <cellStyle name="Input cel 3 3 2 4" xfId="749" xr:uid="{00000000-0005-0000-0000-00004A000000}"/>
    <cellStyle name="Input cel 3 3 2 4 10" xfId="12907" xr:uid="{00000000-0005-0000-0000-00004A000000}"/>
    <cellStyle name="Input cel 3 3 2 4 11" xfId="29978" xr:uid="{00000000-0005-0000-0000-00004A000000}"/>
    <cellStyle name="Input cel 3 3 2 4 2" xfId="1979" xr:uid="{00000000-0005-0000-0000-00004A000000}"/>
    <cellStyle name="Input cel 3 3 2 4 2 2" xfId="3218" xr:uid="{00000000-0005-0000-0000-00004A000000}"/>
    <cellStyle name="Input cel 3 3 2 4 2 2 2" xfId="7876" xr:uid="{00000000-0005-0000-0000-00004A000000}"/>
    <cellStyle name="Input cel 3 3 2 4 2 2 2 2" xfId="28172" xr:uid="{00000000-0005-0000-0000-00004A000000}"/>
    <cellStyle name="Input cel 3 3 2 4 2 2 2 3" xfId="23582" xr:uid="{00000000-0005-0000-0000-00004A000000}"/>
    <cellStyle name="Input cel 3 3 2 4 2 2 2 4" xfId="38324" xr:uid="{00000000-0005-0000-0000-00004A000000}"/>
    <cellStyle name="Input cel 3 3 2 4 2 2 3" xfId="18320" xr:uid="{00000000-0005-0000-0000-00004A000000}"/>
    <cellStyle name="Input cel 3 3 2 4 2 2 4" xfId="12891" xr:uid="{00000000-0005-0000-0000-00004A000000}"/>
    <cellStyle name="Input cel 3 3 2 4 2 2 5" xfId="33642" xr:uid="{00000000-0005-0000-0000-00004A000000}"/>
    <cellStyle name="Input cel 3 3 2 4 2 3" xfId="9288" xr:uid="{00000000-0005-0000-0000-00004A000000}"/>
    <cellStyle name="Input cel 3 3 2 4 2 3 2" xfId="24929" xr:uid="{00000000-0005-0000-0000-00004A000000}"/>
    <cellStyle name="Input cel 3 3 2 4 2 3 2 2" xfId="29516" xr:uid="{00000000-0005-0000-0000-00004A000000}"/>
    <cellStyle name="Input cel 3 3 2 4 2 3 2 3" xfId="39621" xr:uid="{00000000-0005-0000-0000-00004A000000}"/>
    <cellStyle name="Input cel 3 3 2 4 2 3 3" xfId="15663" xr:uid="{00000000-0005-0000-0000-00004A000000}"/>
    <cellStyle name="Input cel 3 3 2 4 2 3 4" xfId="14543" xr:uid="{00000000-0005-0000-0000-00004A000000}"/>
    <cellStyle name="Input cel 3 3 2 4 2 3 5" xfId="35053" xr:uid="{00000000-0005-0000-0000-00004A000000}"/>
    <cellStyle name="Input cel 3 3 2 4 2 4" xfId="6637" xr:uid="{00000000-0005-0000-0000-00004A000000}"/>
    <cellStyle name="Input cel 3 3 2 4 2 4 2" xfId="26933" xr:uid="{00000000-0005-0000-0000-00004A000000}"/>
    <cellStyle name="Input cel 3 3 2 4 2 4 3" xfId="10681" xr:uid="{00000000-0005-0000-0000-00004A000000}"/>
    <cellStyle name="Input cel 3 3 2 4 2 4 4" xfId="32403" xr:uid="{00000000-0005-0000-0000-00004A000000}"/>
    <cellStyle name="Input cel 3 3 2 4 2 5" xfId="5067" xr:uid="{00000000-0005-0000-0000-00004A000000}"/>
    <cellStyle name="Input cel 3 3 2 4 2 5 2" xfId="25367" xr:uid="{00000000-0005-0000-0000-00004A000000}"/>
    <cellStyle name="Input cel 3 3 2 4 2 5 3" xfId="20781" xr:uid="{00000000-0005-0000-0000-00004A000000}"/>
    <cellStyle name="Input cel 3 3 2 4 2 5 4" xfId="36537" xr:uid="{00000000-0005-0000-0000-00004A000000}"/>
    <cellStyle name="Input cel 3 3 2 4 2 6" xfId="17388" xr:uid="{00000000-0005-0000-0000-00004A000000}"/>
    <cellStyle name="Input cel 3 3 2 4 2 7" xfId="11012" xr:uid="{00000000-0005-0000-0000-00004A000000}"/>
    <cellStyle name="Input cel 3 3 2 4 2 8" xfId="30887" xr:uid="{00000000-0005-0000-0000-00004A000000}"/>
    <cellStyle name="Input cel 3 3 2 4 3" xfId="1657" xr:uid="{00000000-0005-0000-0000-00004A000000}"/>
    <cellStyle name="Input cel 3 3 2 4 3 2" xfId="2896" xr:uid="{00000000-0005-0000-0000-00004A000000}"/>
    <cellStyle name="Input cel 3 3 2 4 3 2 2" xfId="7554" xr:uid="{00000000-0005-0000-0000-00004A000000}"/>
    <cellStyle name="Input cel 3 3 2 4 3 2 2 2" xfId="27850" xr:uid="{00000000-0005-0000-0000-00004A000000}"/>
    <cellStyle name="Input cel 3 3 2 4 3 2 2 3" xfId="23260" xr:uid="{00000000-0005-0000-0000-00004A000000}"/>
    <cellStyle name="Input cel 3 3 2 4 3 2 2 4" xfId="38026" xr:uid="{00000000-0005-0000-0000-00004A000000}"/>
    <cellStyle name="Input cel 3 3 2 4 3 2 3" xfId="17338" xr:uid="{00000000-0005-0000-0000-00004A000000}"/>
    <cellStyle name="Input cel 3 3 2 4 3 2 4" xfId="12146" xr:uid="{00000000-0005-0000-0000-00004A000000}"/>
    <cellStyle name="Input cel 3 3 2 4 3 2 5" xfId="33320" xr:uid="{00000000-0005-0000-0000-00004A000000}"/>
    <cellStyle name="Input cel 3 3 2 4 3 3" xfId="8966" xr:uid="{00000000-0005-0000-0000-00004A000000}"/>
    <cellStyle name="Input cel 3 3 2 4 3 3 2" xfId="24626" xr:uid="{00000000-0005-0000-0000-00004A000000}"/>
    <cellStyle name="Input cel 3 3 2 4 3 3 2 2" xfId="29214" xr:uid="{00000000-0005-0000-0000-00004A000000}"/>
    <cellStyle name="Input cel 3 3 2 4 3 3 2 3" xfId="39319" xr:uid="{00000000-0005-0000-0000-00004A000000}"/>
    <cellStyle name="Input cel 3 3 2 4 3 3 3" xfId="14913" xr:uid="{00000000-0005-0000-0000-00004A000000}"/>
    <cellStyle name="Input cel 3 3 2 4 3 3 4" xfId="11375" xr:uid="{00000000-0005-0000-0000-00004A000000}"/>
    <cellStyle name="Input cel 3 3 2 4 3 3 5" xfId="34731" xr:uid="{00000000-0005-0000-0000-00004A000000}"/>
    <cellStyle name="Input cel 3 3 2 4 3 4" xfId="6348" xr:uid="{00000000-0005-0000-0000-00004A000000}"/>
    <cellStyle name="Input cel 3 3 2 4 3 4 2" xfId="26644" xr:uid="{00000000-0005-0000-0000-00004A000000}"/>
    <cellStyle name="Input cel 3 3 2 4 3 4 3" xfId="10097" xr:uid="{00000000-0005-0000-0000-00004A000000}"/>
    <cellStyle name="Input cel 3 3 2 4 3 4 4" xfId="32114" xr:uid="{00000000-0005-0000-0000-00004A000000}"/>
    <cellStyle name="Input cel 3 3 2 4 3 5" xfId="4745" xr:uid="{00000000-0005-0000-0000-00004A000000}"/>
    <cellStyle name="Input cel 3 3 2 4 3 5 2" xfId="25065" xr:uid="{00000000-0005-0000-0000-00004A000000}"/>
    <cellStyle name="Input cel 3 3 2 4 3 5 3" xfId="20477" xr:uid="{00000000-0005-0000-0000-00004A000000}"/>
    <cellStyle name="Input cel 3 3 2 4 3 5 4" xfId="36235" xr:uid="{00000000-0005-0000-0000-00004A000000}"/>
    <cellStyle name="Input cel 3 3 2 4 3 6" xfId="22080" xr:uid="{00000000-0005-0000-0000-00004A000000}"/>
    <cellStyle name="Input cel 3 3 2 4 3 7" xfId="10839" xr:uid="{00000000-0005-0000-0000-00004A000000}"/>
    <cellStyle name="Input cel 3 3 2 4 3 8" xfId="30565" xr:uid="{00000000-0005-0000-0000-00004A000000}"/>
    <cellStyle name="Input cel 3 3 2 4 4" xfId="1053" xr:uid="{00000000-0005-0000-0000-00004A000000}"/>
    <cellStyle name="Input cel 3 3 2 4 4 2" xfId="5798" xr:uid="{00000000-0005-0000-0000-00004A000000}"/>
    <cellStyle name="Input cel 3 3 2 4 4 2 2" xfId="26094" xr:uid="{00000000-0005-0000-0000-00004A000000}"/>
    <cellStyle name="Input cel 3 3 2 4 4 2 3" xfId="21508" xr:uid="{00000000-0005-0000-0000-00004A000000}"/>
    <cellStyle name="Input cel 3 3 2 4 4 2 4" xfId="37022" xr:uid="{00000000-0005-0000-0000-00004A000000}"/>
    <cellStyle name="Input cel 3 3 2 4 4 3" xfId="19210" xr:uid="{00000000-0005-0000-0000-00004A000000}"/>
    <cellStyle name="Input cel 3 3 2 4 4 4" xfId="12317" xr:uid="{00000000-0005-0000-0000-00004A000000}"/>
    <cellStyle name="Input cel 3 3 2 4 4 5" xfId="31564" xr:uid="{00000000-0005-0000-0000-00004A000000}"/>
    <cellStyle name="Input cel 3 3 2 4 5" xfId="2296" xr:uid="{00000000-0005-0000-0000-00004A000000}"/>
    <cellStyle name="Input cel 3 3 2 4 5 2" xfId="6954" xr:uid="{00000000-0005-0000-0000-00004A000000}"/>
    <cellStyle name="Input cel 3 3 2 4 5 2 2" xfId="27250" xr:uid="{00000000-0005-0000-0000-00004A000000}"/>
    <cellStyle name="Input cel 3 3 2 4 5 2 3" xfId="22660" xr:uid="{00000000-0005-0000-0000-00004A000000}"/>
    <cellStyle name="Input cel 3 3 2 4 5 2 4" xfId="37445" xr:uid="{00000000-0005-0000-0000-00004A000000}"/>
    <cellStyle name="Input cel 3 3 2 4 5 3" xfId="18504" xr:uid="{00000000-0005-0000-0000-00004A000000}"/>
    <cellStyle name="Input cel 3 3 2 4 5 4" xfId="12752" xr:uid="{00000000-0005-0000-0000-00004A000000}"/>
    <cellStyle name="Input cel 3 3 2 4 5 5" xfId="32720" xr:uid="{00000000-0005-0000-0000-00004A000000}"/>
    <cellStyle name="Input cel 3 3 2 4 6" xfId="8379" xr:uid="{00000000-0005-0000-0000-00004A000000}"/>
    <cellStyle name="Input cel 3 3 2 4 6 2" xfId="24076" xr:uid="{00000000-0005-0000-0000-00004A000000}"/>
    <cellStyle name="Input cel 3 3 2 4 6 2 2" xfId="28665" xr:uid="{00000000-0005-0000-0000-00004A000000}"/>
    <cellStyle name="Input cel 3 3 2 4 6 2 3" xfId="38770" xr:uid="{00000000-0005-0000-0000-00004A000000}"/>
    <cellStyle name="Input cel 3 3 2 4 6 3" xfId="15188" xr:uid="{00000000-0005-0000-0000-00004A000000}"/>
    <cellStyle name="Input cel 3 3 2 4 6 4" xfId="13706" xr:uid="{00000000-0005-0000-0000-00004A000000}"/>
    <cellStyle name="Input cel 3 3 2 4 6 5" xfId="34144" xr:uid="{00000000-0005-0000-0000-00004A000000}"/>
    <cellStyle name="Input cel 3 3 2 4 7" xfId="5501" xr:uid="{00000000-0005-0000-0000-00004A000000}"/>
    <cellStyle name="Input cel 3 3 2 4 7 2" xfId="21212" xr:uid="{00000000-0005-0000-0000-00004A000000}"/>
    <cellStyle name="Input cel 3 3 2 4 7 2 2" xfId="25797" xr:uid="{00000000-0005-0000-0000-00004A000000}"/>
    <cellStyle name="Input cel 3 3 2 4 7 2 3" xfId="36861" xr:uid="{00000000-0005-0000-0000-00004A000000}"/>
    <cellStyle name="Input cel 3 3 2 4 7 3" xfId="20962" xr:uid="{00000000-0005-0000-0000-00004A000000}"/>
    <cellStyle name="Input cel 3 3 2 4 7 4" xfId="12594" xr:uid="{00000000-0005-0000-0000-00004A000000}"/>
    <cellStyle name="Input cel 3 3 2 4 7 5" xfId="31267" xr:uid="{00000000-0005-0000-0000-00004A000000}"/>
    <cellStyle name="Input cel 3 3 2 4 8" xfId="4154" xr:uid="{00000000-0005-0000-0000-00004A000000}"/>
    <cellStyle name="Input cel 3 3 2 4 8 2" xfId="19166" xr:uid="{00000000-0005-0000-0000-00004A000000}"/>
    <cellStyle name="Input cel 3 3 2 4 8 3" xfId="19931" xr:uid="{00000000-0005-0000-0000-00004A000000}"/>
    <cellStyle name="Input cel 3 3 2 4 8 4" xfId="35689" xr:uid="{00000000-0005-0000-0000-00004A000000}"/>
    <cellStyle name="Input cel 3 3 2 4 9" xfId="15399" xr:uid="{00000000-0005-0000-0000-00004A000000}"/>
    <cellStyle name="Input cel 3 3 2 5" xfId="574" xr:uid="{00000000-0005-0000-0000-00004A000000}"/>
    <cellStyle name="Input cel 3 3 2 5 10" xfId="30411" xr:uid="{00000000-0005-0000-0000-00004A000000}"/>
    <cellStyle name="Input cel 3 3 2 5 2" xfId="1816" xr:uid="{00000000-0005-0000-0000-00004A000000}"/>
    <cellStyle name="Input cel 3 3 2 5 2 2" xfId="3055" xr:uid="{00000000-0005-0000-0000-00004A000000}"/>
    <cellStyle name="Input cel 3 3 2 5 2 2 2" xfId="7713" xr:uid="{00000000-0005-0000-0000-00004A000000}"/>
    <cellStyle name="Input cel 3 3 2 5 2 2 2 2" xfId="28009" xr:uid="{00000000-0005-0000-0000-00004A000000}"/>
    <cellStyle name="Input cel 3 3 2 5 2 2 2 3" xfId="23419" xr:uid="{00000000-0005-0000-0000-00004A000000}"/>
    <cellStyle name="Input cel 3 3 2 5 2 2 2 4" xfId="38161" xr:uid="{00000000-0005-0000-0000-00004A000000}"/>
    <cellStyle name="Input cel 3 3 2 5 2 2 3" xfId="18490" xr:uid="{00000000-0005-0000-0000-00004A000000}"/>
    <cellStyle name="Input cel 3 3 2 5 2 2 4" xfId="3558" xr:uid="{00000000-0005-0000-0000-00004A000000}"/>
    <cellStyle name="Input cel 3 3 2 5 2 2 5" xfId="33479" xr:uid="{00000000-0005-0000-0000-00004A000000}"/>
    <cellStyle name="Input cel 3 3 2 5 2 3" xfId="9125" xr:uid="{00000000-0005-0000-0000-00004A000000}"/>
    <cellStyle name="Input cel 3 3 2 5 2 3 2" xfId="24774" xr:uid="{00000000-0005-0000-0000-00004A000000}"/>
    <cellStyle name="Input cel 3 3 2 5 2 3 2 2" xfId="29361" xr:uid="{00000000-0005-0000-0000-00004A000000}"/>
    <cellStyle name="Input cel 3 3 2 5 2 3 2 3" xfId="39466" xr:uid="{00000000-0005-0000-0000-00004A000000}"/>
    <cellStyle name="Input cel 3 3 2 5 2 3 3" xfId="15701" xr:uid="{00000000-0005-0000-0000-00004A000000}"/>
    <cellStyle name="Input cel 3 3 2 5 2 3 4" xfId="10466" xr:uid="{00000000-0005-0000-0000-00004A000000}"/>
    <cellStyle name="Input cel 3 3 2 5 2 3 5" xfId="34890" xr:uid="{00000000-0005-0000-0000-00004A000000}"/>
    <cellStyle name="Input cel 3 3 2 5 2 4" xfId="6482" xr:uid="{00000000-0005-0000-0000-00004A000000}"/>
    <cellStyle name="Input cel 3 3 2 5 2 4 2" xfId="26778" xr:uid="{00000000-0005-0000-0000-00004A000000}"/>
    <cellStyle name="Input cel 3 3 2 5 2 4 3" xfId="13541" xr:uid="{00000000-0005-0000-0000-00004A000000}"/>
    <cellStyle name="Input cel 3 3 2 5 2 4 4" xfId="32248" xr:uid="{00000000-0005-0000-0000-00004A000000}"/>
    <cellStyle name="Input cel 3 3 2 5 2 5" xfId="4904" xr:uid="{00000000-0005-0000-0000-00004A000000}"/>
    <cellStyle name="Input cel 3 3 2 5 2 5 2" xfId="25212" xr:uid="{00000000-0005-0000-0000-00004A000000}"/>
    <cellStyle name="Input cel 3 3 2 5 2 5 3" xfId="20626" xr:uid="{00000000-0005-0000-0000-00004A000000}"/>
    <cellStyle name="Input cel 3 3 2 5 2 5 4" xfId="36382" xr:uid="{00000000-0005-0000-0000-00004A000000}"/>
    <cellStyle name="Input cel 3 3 2 5 2 6" xfId="17408" xr:uid="{00000000-0005-0000-0000-00004A000000}"/>
    <cellStyle name="Input cel 3 3 2 5 2 7" xfId="11784" xr:uid="{00000000-0005-0000-0000-00004A000000}"/>
    <cellStyle name="Input cel 3 3 2 5 2 8" xfId="30724" xr:uid="{00000000-0005-0000-0000-00004A000000}"/>
    <cellStyle name="Input cel 3 3 2 5 3" xfId="1500" xr:uid="{00000000-0005-0000-0000-00004A000000}"/>
    <cellStyle name="Input cel 3 3 2 5 3 2" xfId="6198" xr:uid="{00000000-0005-0000-0000-00004A000000}"/>
    <cellStyle name="Input cel 3 3 2 5 3 2 2" xfId="26494" xr:uid="{00000000-0005-0000-0000-00004A000000}"/>
    <cellStyle name="Input cel 3 3 2 5 3 2 3" xfId="21906" xr:uid="{00000000-0005-0000-0000-00004A000000}"/>
    <cellStyle name="Input cel 3 3 2 5 3 2 4" xfId="37125" xr:uid="{00000000-0005-0000-0000-00004A000000}"/>
    <cellStyle name="Input cel 3 3 2 5 3 3" xfId="21535" xr:uid="{00000000-0005-0000-0000-00004A000000}"/>
    <cellStyle name="Input cel 3 3 2 5 3 4" xfId="13689" xr:uid="{00000000-0005-0000-0000-00004A000000}"/>
    <cellStyle name="Input cel 3 3 2 5 3 5" xfId="31964" xr:uid="{00000000-0005-0000-0000-00004A000000}"/>
    <cellStyle name="Input cel 3 3 2 5 4" xfId="2740" xr:uid="{00000000-0005-0000-0000-00004A000000}"/>
    <cellStyle name="Input cel 3 3 2 5 4 2" xfId="7398" xr:uid="{00000000-0005-0000-0000-00004A000000}"/>
    <cellStyle name="Input cel 3 3 2 5 4 2 2" xfId="27694" xr:uid="{00000000-0005-0000-0000-00004A000000}"/>
    <cellStyle name="Input cel 3 3 2 5 4 2 3" xfId="23104" xr:uid="{00000000-0005-0000-0000-00004A000000}"/>
    <cellStyle name="Input cel 3 3 2 5 4 2 4" xfId="37870" xr:uid="{00000000-0005-0000-0000-00004A000000}"/>
    <cellStyle name="Input cel 3 3 2 5 4 3" xfId="19279" xr:uid="{00000000-0005-0000-0000-00004A000000}"/>
    <cellStyle name="Input cel 3 3 2 5 4 4" xfId="12429" xr:uid="{00000000-0005-0000-0000-00004A000000}"/>
    <cellStyle name="Input cel 3 3 2 5 4 5" xfId="33164" xr:uid="{00000000-0005-0000-0000-00004A000000}"/>
    <cellStyle name="Input cel 3 3 2 5 5" xfId="8812" xr:uid="{00000000-0005-0000-0000-00004A000000}"/>
    <cellStyle name="Input cel 3 3 2 5 5 2" xfId="24479" xr:uid="{00000000-0005-0000-0000-00004A000000}"/>
    <cellStyle name="Input cel 3 3 2 5 5 2 2" xfId="29067" xr:uid="{00000000-0005-0000-0000-00004A000000}"/>
    <cellStyle name="Input cel 3 3 2 5 5 2 3" xfId="39172" xr:uid="{00000000-0005-0000-0000-00004A000000}"/>
    <cellStyle name="Input cel 3 3 2 5 5 3" xfId="16040" xr:uid="{00000000-0005-0000-0000-00004A000000}"/>
    <cellStyle name="Input cel 3 3 2 5 5 4" xfId="9876" xr:uid="{00000000-0005-0000-0000-00004A000000}"/>
    <cellStyle name="Input cel 3 3 2 5 5 5" xfId="34577" xr:uid="{00000000-0005-0000-0000-00004A000000}"/>
    <cellStyle name="Input cel 3 3 2 5 6" xfId="5360" xr:uid="{00000000-0005-0000-0000-00004A000000}"/>
    <cellStyle name="Input cel 3 3 2 5 6 2" xfId="25656" xr:uid="{00000000-0005-0000-0000-00004A000000}"/>
    <cellStyle name="Input cel 3 3 2 5 6 3" xfId="13611" xr:uid="{00000000-0005-0000-0000-00004A000000}"/>
    <cellStyle name="Input cel 3 3 2 5 6 4" xfId="31126" xr:uid="{00000000-0005-0000-0000-00004A000000}"/>
    <cellStyle name="Input cel 3 3 2 5 7" xfId="4590" xr:uid="{00000000-0005-0000-0000-00004A000000}"/>
    <cellStyle name="Input cel 3 3 2 5 7 2" xfId="16290" xr:uid="{00000000-0005-0000-0000-00004A000000}"/>
    <cellStyle name="Input cel 3 3 2 5 7 3" xfId="20332" xr:uid="{00000000-0005-0000-0000-00004A000000}"/>
    <cellStyle name="Input cel 3 3 2 5 7 4" xfId="36090" xr:uid="{00000000-0005-0000-0000-00004A000000}"/>
    <cellStyle name="Input cel 3 3 2 5 8" xfId="18117" xr:uid="{00000000-0005-0000-0000-00004A000000}"/>
    <cellStyle name="Input cel 3 3 2 5 9" xfId="10864" xr:uid="{00000000-0005-0000-0000-00004A000000}"/>
    <cellStyle name="Input cel 3 3 2 6" xfId="1420" xr:uid="{00000000-0005-0000-0000-00004A000000}"/>
    <cellStyle name="Input cel 3 3 2 6 2" xfId="2660" xr:uid="{00000000-0005-0000-0000-00004A000000}"/>
    <cellStyle name="Input cel 3 3 2 6 2 2" xfId="7318" xr:uid="{00000000-0005-0000-0000-00004A000000}"/>
    <cellStyle name="Input cel 3 3 2 6 2 2 2" xfId="27614" xr:uid="{00000000-0005-0000-0000-00004A000000}"/>
    <cellStyle name="Input cel 3 3 2 6 2 2 3" xfId="23024" xr:uid="{00000000-0005-0000-0000-00004A000000}"/>
    <cellStyle name="Input cel 3 3 2 6 2 2 4" xfId="37800" xr:uid="{00000000-0005-0000-0000-00004A000000}"/>
    <cellStyle name="Input cel 3 3 2 6 2 3" xfId="16226" xr:uid="{00000000-0005-0000-0000-00004A000000}"/>
    <cellStyle name="Input cel 3 3 2 6 2 4" xfId="11098" xr:uid="{00000000-0005-0000-0000-00004A000000}"/>
    <cellStyle name="Input cel 3 3 2 6 2 5" xfId="33084" xr:uid="{00000000-0005-0000-0000-00004A000000}"/>
    <cellStyle name="Input cel 3 3 2 6 3" xfId="8732" xr:uid="{00000000-0005-0000-0000-00004A000000}"/>
    <cellStyle name="Input cel 3 3 2 6 3 2" xfId="24403" xr:uid="{00000000-0005-0000-0000-00004A000000}"/>
    <cellStyle name="Input cel 3 3 2 6 3 2 2" xfId="28992" xr:uid="{00000000-0005-0000-0000-00004A000000}"/>
    <cellStyle name="Input cel 3 3 2 6 3 2 3" xfId="39097" xr:uid="{00000000-0005-0000-0000-00004A000000}"/>
    <cellStyle name="Input cel 3 3 2 6 3 3" xfId="17217" xr:uid="{00000000-0005-0000-0000-00004A000000}"/>
    <cellStyle name="Input cel 3 3 2 6 3 4" xfId="14085" xr:uid="{00000000-0005-0000-0000-00004A000000}"/>
    <cellStyle name="Input cel 3 3 2 6 3 5" xfId="34497" xr:uid="{00000000-0005-0000-0000-00004A000000}"/>
    <cellStyle name="Input cel 3 3 2 6 4" xfId="6131" xr:uid="{00000000-0005-0000-0000-00004A000000}"/>
    <cellStyle name="Input cel 3 3 2 6 4 2" xfId="26427" xr:uid="{00000000-0005-0000-0000-00004A000000}"/>
    <cellStyle name="Input cel 3 3 2 6 4 3" xfId="13235" xr:uid="{00000000-0005-0000-0000-00004A000000}"/>
    <cellStyle name="Input cel 3 3 2 6 4 4" xfId="31897" xr:uid="{00000000-0005-0000-0000-00004A000000}"/>
    <cellStyle name="Input cel 3 3 2 6 5" xfId="4510" xr:uid="{00000000-0005-0000-0000-00004A000000}"/>
    <cellStyle name="Input cel 3 3 2 6 5 2" xfId="22229" xr:uid="{00000000-0005-0000-0000-00004A000000}"/>
    <cellStyle name="Input cel 3 3 2 6 5 3" xfId="20257" xr:uid="{00000000-0005-0000-0000-00004A000000}"/>
    <cellStyle name="Input cel 3 3 2 6 5 4" xfId="36015" xr:uid="{00000000-0005-0000-0000-00004A000000}"/>
    <cellStyle name="Input cel 3 3 2 6 6" xfId="21621" xr:uid="{00000000-0005-0000-0000-00004A000000}"/>
    <cellStyle name="Input cel 3 3 2 6 7" xfId="9461" xr:uid="{00000000-0005-0000-0000-00004A000000}"/>
    <cellStyle name="Input cel 3 3 2 6 8" xfId="30331" xr:uid="{00000000-0005-0000-0000-00004A000000}"/>
    <cellStyle name="Input cel 3 3 2 7" xfId="1109" xr:uid="{00000000-0005-0000-0000-00004A000000}"/>
    <cellStyle name="Input cel 3 3 2 7 2" xfId="2352" xr:uid="{00000000-0005-0000-0000-00004A000000}"/>
    <cellStyle name="Input cel 3 3 2 7 2 2" xfId="7010" xr:uid="{00000000-0005-0000-0000-00004A000000}"/>
    <cellStyle name="Input cel 3 3 2 7 2 2 2" xfId="27306" xr:uid="{00000000-0005-0000-0000-00004A000000}"/>
    <cellStyle name="Input cel 3 3 2 7 2 2 3" xfId="22716" xr:uid="{00000000-0005-0000-0000-00004A000000}"/>
    <cellStyle name="Input cel 3 3 2 7 2 2 4" xfId="37501" xr:uid="{00000000-0005-0000-0000-00004A000000}"/>
    <cellStyle name="Input cel 3 3 2 7 2 3" xfId="16129" xr:uid="{00000000-0005-0000-0000-00004A000000}"/>
    <cellStyle name="Input cel 3 3 2 7 2 4" xfId="12991" xr:uid="{00000000-0005-0000-0000-00004A000000}"/>
    <cellStyle name="Input cel 3 3 2 7 2 5" xfId="32776" xr:uid="{00000000-0005-0000-0000-00004A000000}"/>
    <cellStyle name="Input cel 3 3 2 7 3" xfId="8435" xr:uid="{00000000-0005-0000-0000-00004A000000}"/>
    <cellStyle name="Input cel 3 3 2 7 3 2" xfId="24130" xr:uid="{00000000-0005-0000-0000-00004A000000}"/>
    <cellStyle name="Input cel 3 3 2 7 3 2 2" xfId="28719" xr:uid="{00000000-0005-0000-0000-00004A000000}"/>
    <cellStyle name="Input cel 3 3 2 7 3 2 3" xfId="38824" xr:uid="{00000000-0005-0000-0000-00004A000000}"/>
    <cellStyle name="Input cel 3 3 2 7 3 3" xfId="16752" xr:uid="{00000000-0005-0000-0000-00004A000000}"/>
    <cellStyle name="Input cel 3 3 2 7 3 4" xfId="12975" xr:uid="{00000000-0005-0000-0000-00004A000000}"/>
    <cellStyle name="Input cel 3 3 2 7 3 5" xfId="34200" xr:uid="{00000000-0005-0000-0000-00004A000000}"/>
    <cellStyle name="Input cel 3 3 2 7 4" xfId="5852" xr:uid="{00000000-0005-0000-0000-00004A000000}"/>
    <cellStyle name="Input cel 3 3 2 7 4 2" xfId="26148" xr:uid="{00000000-0005-0000-0000-00004A000000}"/>
    <cellStyle name="Input cel 3 3 2 7 4 3" xfId="10545" xr:uid="{00000000-0005-0000-0000-00004A000000}"/>
    <cellStyle name="Input cel 3 3 2 7 4 4" xfId="31618" xr:uid="{00000000-0005-0000-0000-00004A000000}"/>
    <cellStyle name="Input cel 3 3 2 7 5" xfId="4210" xr:uid="{00000000-0005-0000-0000-00004A000000}"/>
    <cellStyle name="Input cel 3 3 2 7 5 2" xfId="16337" xr:uid="{00000000-0005-0000-0000-00004A000000}"/>
    <cellStyle name="Input cel 3 3 2 7 5 3" xfId="19985" xr:uid="{00000000-0005-0000-0000-00004A000000}"/>
    <cellStyle name="Input cel 3 3 2 7 5 4" xfId="35743" xr:uid="{00000000-0005-0000-0000-00004A000000}"/>
    <cellStyle name="Input cel 3 3 2 7 6" xfId="14825" xr:uid="{00000000-0005-0000-0000-00004A000000}"/>
    <cellStyle name="Input cel 3 3 2 7 7" xfId="9371" xr:uid="{00000000-0005-0000-0000-00004A000000}"/>
    <cellStyle name="Input cel 3 3 2 7 8" xfId="30034" xr:uid="{00000000-0005-0000-0000-00004A000000}"/>
    <cellStyle name="Input cel 3 3 2 8" xfId="1311" xr:uid="{00000000-0005-0000-0000-00004A000000}"/>
    <cellStyle name="Input cel 3 3 2 8 2" xfId="2552" xr:uid="{00000000-0005-0000-0000-00004A000000}"/>
    <cellStyle name="Input cel 3 3 2 8 2 2" xfId="7210" xr:uid="{00000000-0005-0000-0000-00004A000000}"/>
    <cellStyle name="Input cel 3 3 2 8 2 2 2" xfId="27506" xr:uid="{00000000-0005-0000-0000-00004A000000}"/>
    <cellStyle name="Input cel 3 3 2 8 2 2 3" xfId="22916" xr:uid="{00000000-0005-0000-0000-00004A000000}"/>
    <cellStyle name="Input cel 3 3 2 8 2 2 4" xfId="37696" xr:uid="{00000000-0005-0000-0000-00004A000000}"/>
    <cellStyle name="Input cel 3 3 2 8 2 3" xfId="15168" xr:uid="{00000000-0005-0000-0000-00004A000000}"/>
    <cellStyle name="Input cel 3 3 2 8 2 4" xfId="14643" xr:uid="{00000000-0005-0000-0000-00004A000000}"/>
    <cellStyle name="Input cel 3 3 2 8 2 5" xfId="32976" xr:uid="{00000000-0005-0000-0000-00004A000000}"/>
    <cellStyle name="Input cel 3 3 2 8 3" xfId="8630" xr:uid="{00000000-0005-0000-0000-00004A000000}"/>
    <cellStyle name="Input cel 3 3 2 8 3 2" xfId="24308" xr:uid="{00000000-0005-0000-0000-00004A000000}"/>
    <cellStyle name="Input cel 3 3 2 8 3 2 2" xfId="28897" xr:uid="{00000000-0005-0000-0000-00004A000000}"/>
    <cellStyle name="Input cel 3 3 2 8 3 2 3" xfId="39002" xr:uid="{00000000-0005-0000-0000-00004A000000}"/>
    <cellStyle name="Input cel 3 3 2 8 3 3" xfId="15826" xr:uid="{00000000-0005-0000-0000-00004A000000}"/>
    <cellStyle name="Input cel 3 3 2 8 3 4" xfId="11024" xr:uid="{00000000-0005-0000-0000-00004A000000}"/>
    <cellStyle name="Input cel 3 3 2 8 3 5" xfId="34395" xr:uid="{00000000-0005-0000-0000-00004A000000}"/>
    <cellStyle name="Input cel 3 3 2 8 4" xfId="6034" xr:uid="{00000000-0005-0000-0000-00004A000000}"/>
    <cellStyle name="Input cel 3 3 2 8 4 2" xfId="26330" xr:uid="{00000000-0005-0000-0000-00004A000000}"/>
    <cellStyle name="Input cel 3 3 2 8 4 3" xfId="13297" xr:uid="{00000000-0005-0000-0000-00004A000000}"/>
    <cellStyle name="Input cel 3 3 2 8 4 4" xfId="31800" xr:uid="{00000000-0005-0000-0000-00004A000000}"/>
    <cellStyle name="Input cel 3 3 2 8 5" xfId="4407" xr:uid="{00000000-0005-0000-0000-00004A000000}"/>
    <cellStyle name="Input cel 3 3 2 8 5 2" xfId="15180" xr:uid="{00000000-0005-0000-0000-00004A000000}"/>
    <cellStyle name="Input cel 3 3 2 8 5 3" xfId="20163" xr:uid="{00000000-0005-0000-0000-00004A000000}"/>
    <cellStyle name="Input cel 3 3 2 8 5 4" xfId="35921" xr:uid="{00000000-0005-0000-0000-00004A000000}"/>
    <cellStyle name="Input cel 3 3 2 8 6" xfId="18018" xr:uid="{00000000-0005-0000-0000-00004A000000}"/>
    <cellStyle name="Input cel 3 3 2 8 7" xfId="10741" xr:uid="{00000000-0005-0000-0000-00004A000000}"/>
    <cellStyle name="Input cel 3 3 2 8 8" xfId="30229" xr:uid="{00000000-0005-0000-0000-00004A000000}"/>
    <cellStyle name="Input cel 3 3 2 9" xfId="878" xr:uid="{00000000-0005-0000-0000-00004A000000}"/>
    <cellStyle name="Input cel 3 3 2 9 2" xfId="3352" xr:uid="{00000000-0005-0000-0000-00004A000000}"/>
    <cellStyle name="Input cel 3 3 2 9 2 2" xfId="8205" xr:uid="{00000000-0005-0000-0000-00004A000000}"/>
    <cellStyle name="Input cel 3 3 2 9 2 2 2" xfId="28494" xr:uid="{00000000-0005-0000-0000-00004A000000}"/>
    <cellStyle name="Input cel 3 3 2 9 2 2 3" xfId="23905" xr:uid="{00000000-0005-0000-0000-00004A000000}"/>
    <cellStyle name="Input cel 3 3 2 9 2 2 4" xfId="38599" xr:uid="{00000000-0005-0000-0000-00004A000000}"/>
    <cellStyle name="Input cel 3 3 2 9 2 3" xfId="19362" xr:uid="{00000000-0005-0000-0000-00004A000000}"/>
    <cellStyle name="Input cel 3 3 2 9 2 4" xfId="11341" xr:uid="{00000000-0005-0000-0000-00004A000000}"/>
    <cellStyle name="Input cel 3 3 2 9 2 5" xfId="33970" xr:uid="{00000000-0005-0000-0000-00004A000000}"/>
    <cellStyle name="Input cel 3 3 2 9 3" xfId="5627" xr:uid="{00000000-0005-0000-0000-00004A000000}"/>
    <cellStyle name="Input cel 3 3 2 9 3 2" xfId="25923" xr:uid="{00000000-0005-0000-0000-00004A000000}"/>
    <cellStyle name="Input cel 3 3 2 9 3 3" xfId="9690" xr:uid="{00000000-0005-0000-0000-00004A000000}"/>
    <cellStyle name="Input cel 3 3 2 9 3 4" xfId="31393" xr:uid="{00000000-0005-0000-0000-00004A000000}"/>
    <cellStyle name="Input cel 3 3 2 9 4" xfId="3980" xr:uid="{00000000-0005-0000-0000-00004A000000}"/>
    <cellStyle name="Input cel 3 3 2 9 4 2" xfId="14789" xr:uid="{00000000-0005-0000-0000-00004A000000}"/>
    <cellStyle name="Input cel 3 3 2 9 4 3" xfId="19765" xr:uid="{00000000-0005-0000-0000-00004A000000}"/>
    <cellStyle name="Input cel 3 3 2 9 4 4" xfId="35523" xr:uid="{00000000-0005-0000-0000-00004A000000}"/>
    <cellStyle name="Input cel 3 3 2 9 5" xfId="22095" xr:uid="{00000000-0005-0000-0000-00004A000000}"/>
    <cellStyle name="Input cel 3 3 2 9 6" xfId="13985" xr:uid="{00000000-0005-0000-0000-00004A000000}"/>
    <cellStyle name="Input cel 3 3 2 9 7" xfId="29804" xr:uid="{00000000-0005-0000-0000-00004A000000}"/>
    <cellStyle name="Input cel 3 3 3" xfId="278" xr:uid="{00000000-0005-0000-0000-00004A000000}"/>
    <cellStyle name="Input cel 3 3 3 10" xfId="11332" xr:uid="{00000000-0005-0000-0000-00004A000000}"/>
    <cellStyle name="Input cel 3 3 3 11" xfId="29611" xr:uid="{00000000-0005-0000-0000-00004A000000}"/>
    <cellStyle name="Input cel 3 3 3 2" xfId="1758" xr:uid="{00000000-0005-0000-0000-00004A000000}"/>
    <cellStyle name="Input cel 3 3 3 2 2" xfId="2997" xr:uid="{00000000-0005-0000-0000-00004A000000}"/>
    <cellStyle name="Input cel 3 3 3 2 2 2" xfId="9067" xr:uid="{00000000-0005-0000-0000-00004A000000}"/>
    <cellStyle name="Input cel 3 3 3 2 2 2 2" xfId="24719" xr:uid="{00000000-0005-0000-0000-00004A000000}"/>
    <cellStyle name="Input cel 3 3 3 2 2 2 2 2" xfId="29307" xr:uid="{00000000-0005-0000-0000-00004A000000}"/>
    <cellStyle name="Input cel 3 3 3 2 2 2 2 3" xfId="39412" xr:uid="{00000000-0005-0000-0000-00004A000000}"/>
    <cellStyle name="Input cel 3 3 3 2 2 2 3" xfId="16589" xr:uid="{00000000-0005-0000-0000-00004A000000}"/>
    <cellStyle name="Input cel 3 3 3 2 2 2 4" xfId="12856" xr:uid="{00000000-0005-0000-0000-00004A000000}"/>
    <cellStyle name="Input cel 3 3 3 2 2 2 5" xfId="34832" xr:uid="{00000000-0005-0000-0000-00004A000000}"/>
    <cellStyle name="Input cel 3 3 3 2 2 3" xfId="7655" xr:uid="{00000000-0005-0000-0000-00004A000000}"/>
    <cellStyle name="Input cel 3 3 3 2 2 3 2" xfId="27951" xr:uid="{00000000-0005-0000-0000-00004A000000}"/>
    <cellStyle name="Input cel 3 3 3 2 2 3 3" xfId="10955" xr:uid="{00000000-0005-0000-0000-00004A000000}"/>
    <cellStyle name="Input cel 3 3 3 2 2 3 4" xfId="33421" xr:uid="{00000000-0005-0000-0000-00004A000000}"/>
    <cellStyle name="Input cel 3 3 3 2 2 4" xfId="4846" xr:uid="{00000000-0005-0000-0000-00004A000000}"/>
    <cellStyle name="Input cel 3 3 3 2 2 4 2" xfId="25158" xr:uid="{00000000-0005-0000-0000-00004A000000}"/>
    <cellStyle name="Input cel 3 3 3 2 2 4 3" xfId="20571" xr:uid="{00000000-0005-0000-0000-00004A000000}"/>
    <cellStyle name="Input cel 3 3 3 2 2 4 4" xfId="36328" xr:uid="{00000000-0005-0000-0000-00004A000000}"/>
    <cellStyle name="Input cel 3 3 3 2 2 5" xfId="16229" xr:uid="{00000000-0005-0000-0000-00004A000000}"/>
    <cellStyle name="Input cel 3 3 3 2 2 6" xfId="3522" xr:uid="{00000000-0005-0000-0000-00004A000000}"/>
    <cellStyle name="Input cel 3 3 3 2 2 7" xfId="30666" xr:uid="{00000000-0005-0000-0000-00004A000000}"/>
    <cellStyle name="Input cel 3 3 3 2 3" xfId="8104" xr:uid="{00000000-0005-0000-0000-00004A000000}"/>
    <cellStyle name="Input cel 3 3 3 2 3 2" xfId="23806" xr:uid="{00000000-0005-0000-0000-00004A000000}"/>
    <cellStyle name="Input cel 3 3 3 2 3 2 2" xfId="28395" xr:uid="{00000000-0005-0000-0000-00004A000000}"/>
    <cellStyle name="Input cel 3 3 3 2 3 2 3" xfId="38500" xr:uid="{00000000-0005-0000-0000-00004A000000}"/>
    <cellStyle name="Input cel 3 3 3 2 3 3" xfId="22358" xr:uid="{00000000-0005-0000-0000-00004A000000}"/>
    <cellStyle name="Input cel 3 3 3 2 3 4" xfId="9465" xr:uid="{00000000-0005-0000-0000-00004A000000}"/>
    <cellStyle name="Input cel 3 3 3 2 3 5" xfId="33869" xr:uid="{00000000-0005-0000-0000-00004A000000}"/>
    <cellStyle name="Input cel 3 3 3 2 4" xfId="3879" xr:uid="{00000000-0005-0000-0000-00004A000000}"/>
    <cellStyle name="Input cel 3 3 3 2 4 2" xfId="17862" xr:uid="{00000000-0005-0000-0000-00004A000000}"/>
    <cellStyle name="Input cel 3 3 3 2 4 3" xfId="19668" xr:uid="{00000000-0005-0000-0000-00004A000000}"/>
    <cellStyle name="Input cel 3 3 3 2 4 4" xfId="35426" xr:uid="{00000000-0005-0000-0000-00004A000000}"/>
    <cellStyle name="Input cel 3 3 3 2 5" xfId="18645" xr:uid="{00000000-0005-0000-0000-00004A000000}"/>
    <cellStyle name="Input cel 3 3 3 2 6" xfId="12383" xr:uid="{00000000-0005-0000-0000-00004A000000}"/>
    <cellStyle name="Input cel 3 3 3 2 7" xfId="29703" xr:uid="{00000000-0005-0000-0000-00004A000000}"/>
    <cellStyle name="Input cel 3 3 3 3" xfId="1174" xr:uid="{00000000-0005-0000-0000-00004A000000}"/>
    <cellStyle name="Input cel 3 3 3 3 2" xfId="2416" xr:uid="{00000000-0005-0000-0000-00004A000000}"/>
    <cellStyle name="Input cel 3 3 3 3 2 2" xfId="7074" xr:uid="{00000000-0005-0000-0000-00004A000000}"/>
    <cellStyle name="Input cel 3 3 3 3 2 2 2" xfId="27370" xr:uid="{00000000-0005-0000-0000-00004A000000}"/>
    <cellStyle name="Input cel 3 3 3 3 2 2 3" xfId="22780" xr:uid="{00000000-0005-0000-0000-00004A000000}"/>
    <cellStyle name="Input cel 3 3 3 3 2 2 4" xfId="37563" xr:uid="{00000000-0005-0000-0000-00004A000000}"/>
    <cellStyle name="Input cel 3 3 3 3 2 3" xfId="17886" xr:uid="{00000000-0005-0000-0000-00004A000000}"/>
    <cellStyle name="Input cel 3 3 3 3 2 4" xfId="9947" xr:uid="{00000000-0005-0000-0000-00004A000000}"/>
    <cellStyle name="Input cel 3 3 3 3 2 5" xfId="32840" xr:uid="{00000000-0005-0000-0000-00004A000000}"/>
    <cellStyle name="Input cel 3 3 3 3 3" xfId="8497" xr:uid="{00000000-0005-0000-0000-00004A000000}"/>
    <cellStyle name="Input cel 3 3 3 3 3 2" xfId="24186" xr:uid="{00000000-0005-0000-0000-00004A000000}"/>
    <cellStyle name="Input cel 3 3 3 3 3 2 2" xfId="28775" xr:uid="{00000000-0005-0000-0000-00004A000000}"/>
    <cellStyle name="Input cel 3 3 3 3 3 2 3" xfId="38880" xr:uid="{00000000-0005-0000-0000-00004A000000}"/>
    <cellStyle name="Input cel 3 3 3 3 3 3" xfId="18004" xr:uid="{00000000-0005-0000-0000-00004A000000}"/>
    <cellStyle name="Input cel 3 3 3 3 3 4" xfId="11155" xr:uid="{00000000-0005-0000-0000-00004A000000}"/>
    <cellStyle name="Input cel 3 3 3 3 3 5" xfId="34262" xr:uid="{00000000-0005-0000-0000-00004A000000}"/>
    <cellStyle name="Input cel 3 3 3 3 4" xfId="5910" xr:uid="{00000000-0005-0000-0000-00004A000000}"/>
    <cellStyle name="Input cel 3 3 3 3 4 2" xfId="26206" xr:uid="{00000000-0005-0000-0000-00004A000000}"/>
    <cellStyle name="Input cel 3 3 3 3 4 3" xfId="10095" xr:uid="{00000000-0005-0000-0000-00004A000000}"/>
    <cellStyle name="Input cel 3 3 3 3 4 4" xfId="31676" xr:uid="{00000000-0005-0000-0000-00004A000000}"/>
    <cellStyle name="Input cel 3 3 3 3 5" xfId="4273" xr:uid="{00000000-0005-0000-0000-00004A000000}"/>
    <cellStyle name="Input cel 3 3 3 3 5 2" xfId="17791" xr:uid="{00000000-0005-0000-0000-00004A000000}"/>
    <cellStyle name="Input cel 3 3 3 3 5 3" xfId="20041" xr:uid="{00000000-0005-0000-0000-00004A000000}"/>
    <cellStyle name="Input cel 3 3 3 3 5 4" xfId="35799" xr:uid="{00000000-0005-0000-0000-00004A000000}"/>
    <cellStyle name="Input cel 3 3 3 3 6" xfId="16276" xr:uid="{00000000-0005-0000-0000-00004A000000}"/>
    <cellStyle name="Input cel 3 3 3 3 7" xfId="13332" xr:uid="{00000000-0005-0000-0000-00004A000000}"/>
    <cellStyle name="Input cel 3 3 3 3 8" xfId="30096" xr:uid="{00000000-0005-0000-0000-00004A000000}"/>
    <cellStyle name="Input cel 3 3 3 4" xfId="773" xr:uid="{00000000-0005-0000-0000-00004A000000}"/>
    <cellStyle name="Input cel 3 3 3 4 2" xfId="3287" xr:uid="{00000000-0005-0000-0000-00004A000000}"/>
    <cellStyle name="Input cel 3 3 3 4 2 2" xfId="7979" xr:uid="{00000000-0005-0000-0000-00004A000000}"/>
    <cellStyle name="Input cel 3 3 3 4 2 2 2" xfId="28272" xr:uid="{00000000-0005-0000-0000-00004A000000}"/>
    <cellStyle name="Input cel 3 3 3 4 2 2 3" xfId="23683" xr:uid="{00000000-0005-0000-0000-00004A000000}"/>
    <cellStyle name="Input cel 3 3 3 4 2 2 4" xfId="38424" xr:uid="{00000000-0005-0000-0000-00004A000000}"/>
    <cellStyle name="Input cel 3 3 3 4 2 3" xfId="17543" xr:uid="{00000000-0005-0000-0000-00004A000000}"/>
    <cellStyle name="Input cel 3 3 3 4 2 4" xfId="5135" xr:uid="{00000000-0005-0000-0000-00004A000000}"/>
    <cellStyle name="Input cel 3 3 3 4 2 5" xfId="33744" xr:uid="{00000000-0005-0000-0000-00004A000000}"/>
    <cellStyle name="Input cel 3 3 3 4 3" xfId="5525" xr:uid="{00000000-0005-0000-0000-00004A000000}"/>
    <cellStyle name="Input cel 3 3 3 4 3 2" xfId="25821" xr:uid="{00000000-0005-0000-0000-00004A000000}"/>
    <cellStyle name="Input cel 3 3 3 4 3 3" xfId="10952" xr:uid="{00000000-0005-0000-0000-00004A000000}"/>
    <cellStyle name="Input cel 3 3 3 4 3 4" xfId="31291" xr:uid="{00000000-0005-0000-0000-00004A000000}"/>
    <cellStyle name="Input cel 3 3 3 4 4" xfId="3733" xr:uid="{00000000-0005-0000-0000-00004A000000}"/>
    <cellStyle name="Input cel 3 3 3 4 4 2" xfId="20902" xr:uid="{00000000-0005-0000-0000-00004A000000}"/>
    <cellStyle name="Input cel 3 3 3 4 4 3" xfId="19528" xr:uid="{00000000-0005-0000-0000-00004A000000}"/>
    <cellStyle name="Input cel 3 3 3 4 4 4" xfId="35287" xr:uid="{00000000-0005-0000-0000-00004A000000}"/>
    <cellStyle name="Input cel 3 3 3 4 5" xfId="15624" xr:uid="{00000000-0005-0000-0000-00004A000000}"/>
    <cellStyle name="Input cel 3 3 3 4 6" xfId="9604" xr:uid="{00000000-0005-0000-0000-00004A000000}"/>
    <cellStyle name="Input cel 3 3 3 4 7" xfId="29560" xr:uid="{00000000-0005-0000-0000-00004A000000}"/>
    <cellStyle name="Input cel 3 3 3 5" xfId="2021" xr:uid="{00000000-0005-0000-0000-00004A000000}"/>
    <cellStyle name="Input cel 3 3 3 5 2" xfId="6679" xr:uid="{00000000-0005-0000-0000-00004A000000}"/>
    <cellStyle name="Input cel 3 3 3 5 2 2" xfId="26975" xr:uid="{00000000-0005-0000-0000-00004A000000}"/>
    <cellStyle name="Input cel 3 3 3 5 2 3" xfId="22385" xr:uid="{00000000-0005-0000-0000-00004A000000}"/>
    <cellStyle name="Input cel 3 3 3 5 2 4" xfId="37170" xr:uid="{00000000-0005-0000-0000-00004A000000}"/>
    <cellStyle name="Input cel 3 3 3 5 3" xfId="18884" xr:uid="{00000000-0005-0000-0000-00004A000000}"/>
    <cellStyle name="Input cel 3 3 3 5 4" xfId="10862" xr:uid="{00000000-0005-0000-0000-00004A000000}"/>
    <cellStyle name="Input cel 3 3 3 5 5" xfId="32445" xr:uid="{00000000-0005-0000-0000-00004A000000}"/>
    <cellStyle name="Input cel 3 3 3 6" xfId="8018" xr:uid="{00000000-0005-0000-0000-00004A000000}"/>
    <cellStyle name="Input cel 3 3 3 6 2" xfId="23720" xr:uid="{00000000-0005-0000-0000-00004A000000}"/>
    <cellStyle name="Input cel 3 3 3 6 2 2" xfId="28309" xr:uid="{00000000-0005-0000-0000-00004A000000}"/>
    <cellStyle name="Input cel 3 3 3 6 2 3" xfId="38444" xr:uid="{00000000-0005-0000-0000-00004A000000}"/>
    <cellStyle name="Input cel 3 3 3 6 3" xfId="21541" xr:uid="{00000000-0005-0000-0000-00004A000000}"/>
    <cellStyle name="Input cel 3 3 3 6 4" xfId="13513" xr:uid="{00000000-0005-0000-0000-00004A000000}"/>
    <cellStyle name="Input cel 3 3 3 6 5" xfId="33783" xr:uid="{00000000-0005-0000-0000-00004A000000}"/>
    <cellStyle name="Input cel 3 3 3 7" xfId="3784" xr:uid="{00000000-0005-0000-0000-00004A000000}"/>
    <cellStyle name="Input cel 3 3 3 7 2" xfId="15558" xr:uid="{00000000-0005-0000-0000-00004A000000}"/>
    <cellStyle name="Input cel 3 3 3 7 3" xfId="18230" xr:uid="{00000000-0005-0000-0000-00004A000000}"/>
    <cellStyle name="Input cel 3 3 3 7 4" xfId="35122" xr:uid="{00000000-0005-0000-0000-00004A000000}"/>
    <cellStyle name="Input cel 3 3 3 8" xfId="19575" xr:uid="{00000000-0005-0000-0000-00004A000000}"/>
    <cellStyle name="Input cel 3 3 3 8 2" xfId="15852" xr:uid="{00000000-0005-0000-0000-00004A000000}"/>
    <cellStyle name="Input cel 3 3 3 8 3" xfId="35334" xr:uid="{00000000-0005-0000-0000-00004A000000}"/>
    <cellStyle name="Input cel 3 3 3 9" xfId="14812" xr:uid="{00000000-0005-0000-0000-00004A000000}"/>
    <cellStyle name="Input cel 3 3 4" xfId="1128" xr:uid="{00000000-0005-0000-0000-00004A000000}"/>
    <cellStyle name="Input cel 3 3 4 2" xfId="2370" xr:uid="{00000000-0005-0000-0000-00004A000000}"/>
    <cellStyle name="Input cel 3 3 4 2 2" xfId="8452" xr:uid="{00000000-0005-0000-0000-00004A000000}"/>
    <cellStyle name="Input cel 3 3 4 2 2 2" xfId="24147" xr:uid="{00000000-0005-0000-0000-00004A000000}"/>
    <cellStyle name="Input cel 3 3 4 2 2 2 2" xfId="28736" xr:uid="{00000000-0005-0000-0000-00004A000000}"/>
    <cellStyle name="Input cel 3 3 4 2 2 2 3" xfId="38841" xr:uid="{00000000-0005-0000-0000-00004A000000}"/>
    <cellStyle name="Input cel 3 3 4 2 2 3" xfId="16448" xr:uid="{00000000-0005-0000-0000-00004A000000}"/>
    <cellStyle name="Input cel 3 3 4 2 2 4" xfId="10796" xr:uid="{00000000-0005-0000-0000-00004A000000}"/>
    <cellStyle name="Input cel 3 3 4 2 2 5" xfId="34217" xr:uid="{00000000-0005-0000-0000-00004A000000}"/>
    <cellStyle name="Input cel 3 3 4 2 3" xfId="7028" xr:uid="{00000000-0005-0000-0000-00004A000000}"/>
    <cellStyle name="Input cel 3 3 4 2 3 2" xfId="27324" xr:uid="{00000000-0005-0000-0000-00004A000000}"/>
    <cellStyle name="Input cel 3 3 4 2 3 3" xfId="12805" xr:uid="{00000000-0005-0000-0000-00004A000000}"/>
    <cellStyle name="Input cel 3 3 4 2 3 4" xfId="32794" xr:uid="{00000000-0005-0000-0000-00004A000000}"/>
    <cellStyle name="Input cel 3 3 4 2 4" xfId="4228" xr:uid="{00000000-0005-0000-0000-00004A000000}"/>
    <cellStyle name="Input cel 3 3 4 2 4 2" xfId="18371" xr:uid="{00000000-0005-0000-0000-00004A000000}"/>
    <cellStyle name="Input cel 3 3 4 2 4 3" xfId="20002" xr:uid="{00000000-0005-0000-0000-00004A000000}"/>
    <cellStyle name="Input cel 3 3 4 2 4 4" xfId="35760" xr:uid="{00000000-0005-0000-0000-00004A000000}"/>
    <cellStyle name="Input cel 3 3 4 2 5" xfId="22366" xr:uid="{00000000-0005-0000-0000-00004A000000}"/>
    <cellStyle name="Input cel 3 3 4 2 6" xfId="12031" xr:uid="{00000000-0005-0000-0000-00004A000000}"/>
    <cellStyle name="Input cel 3 3 4 2 7" xfId="30051" xr:uid="{00000000-0005-0000-0000-00004A000000}"/>
    <cellStyle name="Input cel 3 3 4 3" xfId="7949" xr:uid="{00000000-0005-0000-0000-00004A000000}"/>
    <cellStyle name="Input cel 3 3 4 3 2" xfId="23653" xr:uid="{00000000-0005-0000-0000-00004A000000}"/>
    <cellStyle name="Input cel 3 3 4 3 2 2" xfId="28242" xr:uid="{00000000-0005-0000-0000-00004A000000}"/>
    <cellStyle name="Input cel 3 3 4 3 2 3" xfId="38394" xr:uid="{00000000-0005-0000-0000-00004A000000}"/>
    <cellStyle name="Input cel 3 3 4 3 3" xfId="15030" xr:uid="{00000000-0005-0000-0000-00004A000000}"/>
    <cellStyle name="Input cel 3 3 4 3 4" xfId="10789" xr:uid="{00000000-0005-0000-0000-00004A000000}"/>
    <cellStyle name="Input cel 3 3 4 3 5" xfId="33714" xr:uid="{00000000-0005-0000-0000-00004A000000}"/>
    <cellStyle name="Input cel 3 3 4 4" xfId="5870" xr:uid="{00000000-0005-0000-0000-00004A000000}"/>
    <cellStyle name="Input cel 3 3 4 4 2" xfId="26166" xr:uid="{00000000-0005-0000-0000-00004A000000}"/>
    <cellStyle name="Input cel 3 3 4 4 3" xfId="10134" xr:uid="{00000000-0005-0000-0000-00004A000000}"/>
    <cellStyle name="Input cel 3 3 4 4 4" xfId="31636" xr:uid="{00000000-0005-0000-0000-00004A000000}"/>
    <cellStyle name="Input cel 3 3 4 5" xfId="3703" xr:uid="{00000000-0005-0000-0000-00004A000000}"/>
    <cellStyle name="Input cel 3 3 4 5 2" xfId="16599" xr:uid="{00000000-0005-0000-0000-00004A000000}"/>
    <cellStyle name="Input cel 3 3 4 5 3" xfId="19499" xr:uid="{00000000-0005-0000-0000-00004A000000}"/>
    <cellStyle name="Input cel 3 3 4 5 4" xfId="35258" xr:uid="{00000000-0005-0000-0000-00004A000000}"/>
    <cellStyle name="Input cel 3 3 4 6" xfId="16890" xr:uid="{00000000-0005-0000-0000-00004A000000}"/>
    <cellStyle name="Input cel 3 3 4 7" xfId="13414" xr:uid="{00000000-0005-0000-0000-00004A000000}"/>
    <cellStyle name="Input cel 3 3 4 8" xfId="13690" xr:uid="{00000000-0005-0000-0000-00004A000000}"/>
    <cellStyle name="Input cel 3 3 5" xfId="1416" xr:uid="{00000000-0005-0000-0000-00004A000000}"/>
    <cellStyle name="Input cel 3 3 5 2" xfId="2656" xr:uid="{00000000-0005-0000-0000-00004A000000}"/>
    <cellStyle name="Input cel 3 3 5 2 2" xfId="7314" xr:uid="{00000000-0005-0000-0000-00004A000000}"/>
    <cellStyle name="Input cel 3 3 5 2 2 2" xfId="27610" xr:uid="{00000000-0005-0000-0000-00004A000000}"/>
    <cellStyle name="Input cel 3 3 5 2 2 3" xfId="23020" xr:uid="{00000000-0005-0000-0000-00004A000000}"/>
    <cellStyle name="Input cel 3 3 5 2 2 4" xfId="37796" xr:uid="{00000000-0005-0000-0000-00004A000000}"/>
    <cellStyle name="Input cel 3 3 5 2 3" xfId="15996" xr:uid="{00000000-0005-0000-0000-00004A000000}"/>
    <cellStyle name="Input cel 3 3 5 2 4" xfId="14562" xr:uid="{00000000-0005-0000-0000-00004A000000}"/>
    <cellStyle name="Input cel 3 3 5 2 5" xfId="33080" xr:uid="{00000000-0005-0000-0000-00004A000000}"/>
    <cellStyle name="Input cel 3 3 5 3" xfId="7922" xr:uid="{00000000-0005-0000-0000-00004A000000}"/>
    <cellStyle name="Input cel 3 3 5 3 2" xfId="23627" xr:uid="{00000000-0005-0000-0000-00004A000000}"/>
    <cellStyle name="Input cel 3 3 5 3 2 2" xfId="28217" xr:uid="{00000000-0005-0000-0000-00004A000000}"/>
    <cellStyle name="Input cel 3 3 5 3 2 3" xfId="38369" xr:uid="{00000000-0005-0000-0000-00004A000000}"/>
    <cellStyle name="Input cel 3 3 5 3 3" xfId="15734" xr:uid="{00000000-0005-0000-0000-00004A000000}"/>
    <cellStyle name="Input cel 3 3 5 3 4" xfId="9627" xr:uid="{00000000-0005-0000-0000-00004A000000}"/>
    <cellStyle name="Input cel 3 3 5 3 5" xfId="33688" xr:uid="{00000000-0005-0000-0000-00004A000000}"/>
    <cellStyle name="Input cel 3 3 5 4" xfId="6127" xr:uid="{00000000-0005-0000-0000-00004A000000}"/>
    <cellStyle name="Input cel 3 3 5 4 2" xfId="26423" xr:uid="{00000000-0005-0000-0000-00004A000000}"/>
    <cellStyle name="Input cel 3 3 5 4 3" xfId="12952" xr:uid="{00000000-0005-0000-0000-00004A000000}"/>
    <cellStyle name="Input cel 3 3 5 4 4" xfId="31893" xr:uid="{00000000-0005-0000-0000-00004A000000}"/>
    <cellStyle name="Input cel 3 3 5 5" xfId="3676" xr:uid="{00000000-0005-0000-0000-00004A000000}"/>
    <cellStyle name="Input cel 3 3 5 5 2" xfId="16507" xr:uid="{00000000-0005-0000-0000-00004A000000}"/>
    <cellStyle name="Input cel 3 3 5 5 3" xfId="19473" xr:uid="{00000000-0005-0000-0000-00004A000000}"/>
    <cellStyle name="Input cel 3 3 5 5 4" xfId="35233" xr:uid="{00000000-0005-0000-0000-00004A000000}"/>
    <cellStyle name="Input cel 3 3 5 6" xfId="17038" xr:uid="{00000000-0005-0000-0000-00004A000000}"/>
    <cellStyle name="Input cel 3 3 5 7" xfId="3628" xr:uid="{00000000-0005-0000-0000-00004A000000}"/>
    <cellStyle name="Input cel 3 3 5 8" xfId="11908" xr:uid="{00000000-0005-0000-0000-00004A000000}"/>
    <cellStyle name="Input cel 3 3 6" xfId="1169" xr:uid="{00000000-0005-0000-0000-00004A000000}"/>
    <cellStyle name="Input cel 3 3 6 2" xfId="2411" xr:uid="{00000000-0005-0000-0000-00004A000000}"/>
    <cellStyle name="Input cel 3 3 6 2 2" xfId="7069" xr:uid="{00000000-0005-0000-0000-00004A000000}"/>
    <cellStyle name="Input cel 3 3 6 2 2 2" xfId="27365" xr:uid="{00000000-0005-0000-0000-00004A000000}"/>
    <cellStyle name="Input cel 3 3 6 2 2 3" xfId="22775" xr:uid="{00000000-0005-0000-0000-00004A000000}"/>
    <cellStyle name="Input cel 3 3 6 2 2 4" xfId="37558" xr:uid="{00000000-0005-0000-0000-00004A000000}"/>
    <cellStyle name="Input cel 3 3 6 2 3" xfId="18727" xr:uid="{00000000-0005-0000-0000-00004A000000}"/>
    <cellStyle name="Input cel 3 3 6 2 4" xfId="13484" xr:uid="{00000000-0005-0000-0000-00004A000000}"/>
    <cellStyle name="Input cel 3 3 6 2 5" xfId="32835" xr:uid="{00000000-0005-0000-0000-00004A000000}"/>
    <cellStyle name="Input cel 3 3 6 3" xfId="8492" xr:uid="{00000000-0005-0000-0000-00004A000000}"/>
    <cellStyle name="Input cel 3 3 6 3 2" xfId="24181" xr:uid="{00000000-0005-0000-0000-00004A000000}"/>
    <cellStyle name="Input cel 3 3 6 3 2 2" xfId="28770" xr:uid="{00000000-0005-0000-0000-00004A000000}"/>
    <cellStyle name="Input cel 3 3 6 3 2 3" xfId="38875" xr:uid="{00000000-0005-0000-0000-00004A000000}"/>
    <cellStyle name="Input cel 3 3 6 3 3" xfId="21960" xr:uid="{00000000-0005-0000-0000-00004A000000}"/>
    <cellStyle name="Input cel 3 3 6 3 4" xfId="13288" xr:uid="{00000000-0005-0000-0000-00004A000000}"/>
    <cellStyle name="Input cel 3 3 6 3 5" xfId="34257" xr:uid="{00000000-0005-0000-0000-00004A000000}"/>
    <cellStyle name="Input cel 3 3 6 4" xfId="5905" xr:uid="{00000000-0005-0000-0000-00004A000000}"/>
    <cellStyle name="Input cel 3 3 6 4 2" xfId="26201" xr:uid="{00000000-0005-0000-0000-00004A000000}"/>
    <cellStyle name="Input cel 3 3 6 4 3" xfId="13407" xr:uid="{00000000-0005-0000-0000-00004A000000}"/>
    <cellStyle name="Input cel 3 3 6 4 4" xfId="31671" xr:uid="{00000000-0005-0000-0000-00004A000000}"/>
    <cellStyle name="Input cel 3 3 6 5" xfId="4268" xr:uid="{00000000-0005-0000-0000-00004A000000}"/>
    <cellStyle name="Input cel 3 3 6 5 2" xfId="15782" xr:uid="{00000000-0005-0000-0000-00004A000000}"/>
    <cellStyle name="Input cel 3 3 6 5 3" xfId="20036" xr:uid="{00000000-0005-0000-0000-00004A000000}"/>
    <cellStyle name="Input cel 3 3 6 5 4" xfId="35794" xr:uid="{00000000-0005-0000-0000-00004A000000}"/>
    <cellStyle name="Input cel 3 3 6 6" xfId="21612" xr:uid="{00000000-0005-0000-0000-00004A000000}"/>
    <cellStyle name="Input cel 3 3 6 7" xfId="14373" xr:uid="{00000000-0005-0000-0000-00004A000000}"/>
    <cellStyle name="Input cel 3 3 6 8" xfId="30091" xr:uid="{00000000-0005-0000-0000-00004A000000}"/>
    <cellStyle name="Input cel 3 3 7" xfId="779" xr:uid="{00000000-0005-0000-0000-00004A000000}"/>
    <cellStyle name="Input cel 3 3 7 2" xfId="5531" xr:uid="{00000000-0005-0000-0000-00004A000000}"/>
    <cellStyle name="Input cel 3 3 7 2 2" xfId="25827" xr:uid="{00000000-0005-0000-0000-00004A000000}"/>
    <cellStyle name="Input cel 3 3 7 2 3" xfId="21242" xr:uid="{00000000-0005-0000-0000-00004A000000}"/>
    <cellStyle name="Input cel 3 3 7 2 4" xfId="36887" xr:uid="{00000000-0005-0000-0000-00004A000000}"/>
    <cellStyle name="Input cel 3 3 7 3" xfId="19072" xr:uid="{00000000-0005-0000-0000-00004A000000}"/>
    <cellStyle name="Input cel 3 3 7 4" xfId="13510" xr:uid="{00000000-0005-0000-0000-00004A000000}"/>
    <cellStyle name="Input cel 3 3 7 5" xfId="31297" xr:uid="{00000000-0005-0000-0000-00004A000000}"/>
    <cellStyle name="Input cel 3 3 8" xfId="2027" xr:uid="{00000000-0005-0000-0000-00004A000000}"/>
    <cellStyle name="Input cel 3 3 8 2" xfId="6685" xr:uid="{00000000-0005-0000-0000-00004A000000}"/>
    <cellStyle name="Input cel 3 3 8 2 2" xfId="26981" xr:uid="{00000000-0005-0000-0000-00004A000000}"/>
    <cellStyle name="Input cel 3 3 8 2 3" xfId="22391" xr:uid="{00000000-0005-0000-0000-00004A000000}"/>
    <cellStyle name="Input cel 3 3 8 2 4" xfId="37176" xr:uid="{00000000-0005-0000-0000-00004A000000}"/>
    <cellStyle name="Input cel 3 3 8 3" xfId="17268" xr:uid="{00000000-0005-0000-0000-00004A000000}"/>
    <cellStyle name="Input cel 3 3 8 4" xfId="11724" xr:uid="{00000000-0005-0000-0000-00004A000000}"/>
    <cellStyle name="Input cel 3 3 8 5" xfId="32451" xr:uid="{00000000-0005-0000-0000-00004A000000}"/>
    <cellStyle name="Input cel 3 3 9" xfId="285" xr:uid="{00000000-0005-0000-0000-00004A000000}"/>
    <cellStyle name="Input cel 3 3 9 2" xfId="20863" xr:uid="{00000000-0005-0000-0000-00004A000000}"/>
    <cellStyle name="Input cel 3 3 9 2 2" xfId="25448" xr:uid="{00000000-0005-0000-0000-00004A000000}"/>
    <cellStyle name="Input cel 3 3 9 2 3" xfId="36618" xr:uid="{00000000-0005-0000-0000-00004A000000}"/>
    <cellStyle name="Input cel 3 3 9 3" xfId="15050" xr:uid="{00000000-0005-0000-0000-00004A000000}"/>
    <cellStyle name="Input cel 3 3 9 3 2" xfId="35079" xr:uid="{00000000-0005-0000-0000-00004A000000}"/>
    <cellStyle name="Input cel 3 3 9 4" xfId="14888" xr:uid="{00000000-0005-0000-0000-00004A000000}"/>
    <cellStyle name="Input cel 3 4" xfId="305" xr:uid="{00000000-0005-0000-0000-00001B000000}"/>
    <cellStyle name="Input cel 3 4 2" xfId="20832" xr:uid="{00000000-0005-0000-0000-00001B000000}"/>
    <cellStyle name="Input cel 3 4 2 2" xfId="36588" xr:uid="{00000000-0005-0000-0000-00001B000000}"/>
    <cellStyle name="Input cel 3 4 3" xfId="25418" xr:uid="{00000000-0005-0000-0000-00001B000000}"/>
    <cellStyle name="Input cel 3 5" xfId="5096" xr:uid="{00000000-0005-0000-0000-00001B000000}"/>
    <cellStyle name="Input cel 3 5 2" xfId="20810" xr:uid="{00000000-0005-0000-0000-00001B000000}"/>
    <cellStyle name="Input cel 3 5 2 2" xfId="36566" xr:uid="{00000000-0005-0000-0000-00001B000000}"/>
    <cellStyle name="Input cel 3 5 3" xfId="25396" xr:uid="{00000000-0005-0000-0000-00001B000000}"/>
    <cellStyle name="Input cel 3 6" xfId="19410" xr:uid="{00000000-0005-0000-0000-00001B000000}"/>
    <cellStyle name="Input cel 3 6 2" xfId="17645" xr:uid="{00000000-0005-0000-0000-00001B000000}"/>
    <cellStyle name="Input cel 3 6 3" xfId="35172" xr:uid="{00000000-0005-0000-0000-00001B000000}"/>
    <cellStyle name="Input cel 4" xfId="253" xr:uid="{00000000-0005-0000-0000-00004C000000}"/>
    <cellStyle name="Input cel 4 10" xfId="498" xr:uid="{00000000-0005-0000-0000-00004C000000}"/>
    <cellStyle name="Input cel 4 10 2" xfId="5288" xr:uid="{00000000-0005-0000-0000-00004C000000}"/>
    <cellStyle name="Input cel 4 10 2 2" xfId="25584" xr:uid="{00000000-0005-0000-0000-00004C000000}"/>
    <cellStyle name="Input cel 4 10 2 3" xfId="20999" xr:uid="{00000000-0005-0000-0000-00004C000000}"/>
    <cellStyle name="Input cel 4 10 2 4" xfId="36709" xr:uid="{00000000-0005-0000-0000-00004C000000}"/>
    <cellStyle name="Input cel 4 10 3" xfId="18331" xr:uid="{00000000-0005-0000-0000-00004C000000}"/>
    <cellStyle name="Input cel 4 10 4" xfId="13143" xr:uid="{00000000-0005-0000-0000-00004C000000}"/>
    <cellStyle name="Input cel 4 10 5" xfId="31054" xr:uid="{00000000-0005-0000-0000-00004C000000}"/>
    <cellStyle name="Input cel 4 11" xfId="5153" xr:uid="{00000000-0005-0000-0000-00004C000000}"/>
    <cellStyle name="Input cel 4 11 2" xfId="20866" xr:uid="{00000000-0005-0000-0000-00004C000000}"/>
    <cellStyle name="Input cel 4 11 2 2" xfId="25451" xr:uid="{00000000-0005-0000-0000-00004C000000}"/>
    <cellStyle name="Input cel 4 11 2 3" xfId="36621" xr:uid="{00000000-0005-0000-0000-00004C000000}"/>
    <cellStyle name="Input cel 4 11 3" xfId="22104" xr:uid="{00000000-0005-0000-0000-00004C000000}"/>
    <cellStyle name="Input cel 4 11 4" xfId="11247" xr:uid="{00000000-0005-0000-0000-00004C000000}"/>
    <cellStyle name="Input cel 4 11 5" xfId="30922" xr:uid="{00000000-0005-0000-0000-00004C000000}"/>
    <cellStyle name="Input cel 4 12" xfId="3639" xr:uid="{00000000-0005-0000-0000-00004C000000}"/>
    <cellStyle name="Input cel 4 12 2" xfId="16971" xr:uid="{00000000-0005-0000-0000-00004C000000}"/>
    <cellStyle name="Input cel 4 12 3" xfId="19441" xr:uid="{00000000-0005-0000-0000-00004C000000}"/>
    <cellStyle name="Input cel 4 12 4" xfId="35201" xr:uid="{00000000-0005-0000-0000-00004C000000}"/>
    <cellStyle name="Input cel 4 13" xfId="15138" xr:uid="{00000000-0005-0000-0000-00004C000000}"/>
    <cellStyle name="Input cel 4 14" xfId="3450" xr:uid="{00000000-0005-0000-0000-00004C000000}"/>
    <cellStyle name="Input cel 4 15" xfId="10640" xr:uid="{00000000-0005-0000-0000-00004C000000}"/>
    <cellStyle name="Input cel 4 2" xfId="398" xr:uid="{00000000-0005-0000-0000-00004C000000}"/>
    <cellStyle name="Input cel 4 2 10" xfId="5234" xr:uid="{00000000-0005-0000-0000-00004C000000}"/>
    <cellStyle name="Input cel 4 2 10 2" xfId="20947" xr:uid="{00000000-0005-0000-0000-00004C000000}"/>
    <cellStyle name="Input cel 4 2 10 2 2" xfId="25532" xr:uid="{00000000-0005-0000-0000-00004C000000}"/>
    <cellStyle name="Input cel 4 2 10 2 3" xfId="36674" xr:uid="{00000000-0005-0000-0000-00004C000000}"/>
    <cellStyle name="Input cel 4 2 10 3" xfId="16157" xr:uid="{00000000-0005-0000-0000-00004C000000}"/>
    <cellStyle name="Input cel 4 2 10 4" xfId="11516" xr:uid="{00000000-0005-0000-0000-00004C000000}"/>
    <cellStyle name="Input cel 4 2 10 5" xfId="31001" xr:uid="{00000000-0005-0000-0000-00004C000000}"/>
    <cellStyle name="Input cel 4 2 11" xfId="8004" xr:uid="{00000000-0005-0000-0000-00004C000000}"/>
    <cellStyle name="Input cel 4 2 11 2" xfId="28296" xr:uid="{00000000-0005-0000-0000-00004C000000}"/>
    <cellStyle name="Input cel 4 2 11 3" xfId="11514" xr:uid="{00000000-0005-0000-0000-00004C000000}"/>
    <cellStyle name="Input cel 4 2 11 4" xfId="33769" xr:uid="{00000000-0005-0000-0000-00004C000000}"/>
    <cellStyle name="Input cel 4 2 12" xfId="3763" xr:uid="{00000000-0005-0000-0000-00004C000000}"/>
    <cellStyle name="Input cel 4 2 12 2" xfId="15327" xr:uid="{00000000-0005-0000-0000-00004C000000}"/>
    <cellStyle name="Input cel 4 2 12 3" xfId="19556" xr:uid="{00000000-0005-0000-0000-00004C000000}"/>
    <cellStyle name="Input cel 4 2 12 4" xfId="35315" xr:uid="{00000000-0005-0000-0000-00004C000000}"/>
    <cellStyle name="Input cel 4 2 13" xfId="17515" xr:uid="{00000000-0005-0000-0000-00004C000000}"/>
    <cellStyle name="Input cel 4 2 14" xfId="10863" xr:uid="{00000000-0005-0000-0000-00004C000000}"/>
    <cellStyle name="Input cel 4 2 15" xfId="29590" xr:uid="{00000000-0005-0000-0000-00004C000000}"/>
    <cellStyle name="Input cel 4 2 2" xfId="456" xr:uid="{00000000-0005-0000-0000-00004C000000}"/>
    <cellStyle name="Input cel 4 2 2 10" xfId="18563" xr:uid="{00000000-0005-0000-0000-00004C000000}"/>
    <cellStyle name="Input cel 4 2 2 11" xfId="10355" xr:uid="{00000000-0005-0000-0000-00004C000000}"/>
    <cellStyle name="Input cel 4 2 2 12" xfId="29682" xr:uid="{00000000-0005-0000-0000-00004C000000}"/>
    <cellStyle name="Input cel 4 2 2 2" xfId="556" xr:uid="{00000000-0005-0000-0000-00004C000000}"/>
    <cellStyle name="Input cel 4 2 2 2 10" xfId="30393" xr:uid="{00000000-0005-0000-0000-00004C000000}"/>
    <cellStyle name="Input cel 4 2 2 2 2" xfId="1801" xr:uid="{00000000-0005-0000-0000-00004C000000}"/>
    <cellStyle name="Input cel 4 2 2 2 2 2" xfId="3040" xr:uid="{00000000-0005-0000-0000-00004C000000}"/>
    <cellStyle name="Input cel 4 2 2 2 2 2 2" xfId="7698" xr:uid="{00000000-0005-0000-0000-00004C000000}"/>
    <cellStyle name="Input cel 4 2 2 2 2 2 2 2" xfId="27994" xr:uid="{00000000-0005-0000-0000-00004C000000}"/>
    <cellStyle name="Input cel 4 2 2 2 2 2 2 3" xfId="23404" xr:uid="{00000000-0005-0000-0000-00004C000000}"/>
    <cellStyle name="Input cel 4 2 2 2 2 2 2 4" xfId="38147" xr:uid="{00000000-0005-0000-0000-00004C000000}"/>
    <cellStyle name="Input cel 4 2 2 2 2 2 3" xfId="16453" xr:uid="{00000000-0005-0000-0000-00004C000000}"/>
    <cellStyle name="Input cel 4 2 2 2 2 2 4" xfId="10251" xr:uid="{00000000-0005-0000-0000-00004C000000}"/>
    <cellStyle name="Input cel 4 2 2 2 2 2 5" xfId="33464" xr:uid="{00000000-0005-0000-0000-00004C000000}"/>
    <cellStyle name="Input cel 4 2 2 2 2 3" xfId="9110" xr:uid="{00000000-0005-0000-0000-00004C000000}"/>
    <cellStyle name="Input cel 4 2 2 2 2 3 2" xfId="24761" xr:uid="{00000000-0005-0000-0000-00004C000000}"/>
    <cellStyle name="Input cel 4 2 2 2 2 3 2 2" xfId="29348" xr:uid="{00000000-0005-0000-0000-00004C000000}"/>
    <cellStyle name="Input cel 4 2 2 2 2 3 2 3" xfId="39453" xr:uid="{00000000-0005-0000-0000-00004C000000}"/>
    <cellStyle name="Input cel 4 2 2 2 2 3 3" xfId="16393" xr:uid="{00000000-0005-0000-0000-00004C000000}"/>
    <cellStyle name="Input cel 4 2 2 2 2 3 4" xfId="11496" xr:uid="{00000000-0005-0000-0000-00004C000000}"/>
    <cellStyle name="Input cel 4 2 2 2 2 3 5" xfId="34875" xr:uid="{00000000-0005-0000-0000-00004C000000}"/>
    <cellStyle name="Input cel 4 2 2 2 2 4" xfId="6469" xr:uid="{00000000-0005-0000-0000-00004C000000}"/>
    <cellStyle name="Input cel 4 2 2 2 2 4 2" xfId="26765" xr:uid="{00000000-0005-0000-0000-00004C000000}"/>
    <cellStyle name="Input cel 4 2 2 2 2 4 3" xfId="14492" xr:uid="{00000000-0005-0000-0000-00004C000000}"/>
    <cellStyle name="Input cel 4 2 2 2 2 4 4" xfId="32235" xr:uid="{00000000-0005-0000-0000-00004C000000}"/>
    <cellStyle name="Input cel 4 2 2 2 2 5" xfId="4889" xr:uid="{00000000-0005-0000-0000-00004C000000}"/>
    <cellStyle name="Input cel 4 2 2 2 2 5 2" xfId="25199" xr:uid="{00000000-0005-0000-0000-00004C000000}"/>
    <cellStyle name="Input cel 4 2 2 2 2 5 3" xfId="20613" xr:uid="{00000000-0005-0000-0000-00004C000000}"/>
    <cellStyle name="Input cel 4 2 2 2 2 5 4" xfId="36369" xr:uid="{00000000-0005-0000-0000-00004C000000}"/>
    <cellStyle name="Input cel 4 2 2 2 2 6" xfId="18605" xr:uid="{00000000-0005-0000-0000-00004C000000}"/>
    <cellStyle name="Input cel 4 2 2 2 2 7" xfId="12352" xr:uid="{00000000-0005-0000-0000-00004C000000}"/>
    <cellStyle name="Input cel 4 2 2 2 2 8" xfId="30709" xr:uid="{00000000-0005-0000-0000-00004C000000}"/>
    <cellStyle name="Input cel 4 2 2 2 3" xfId="1482" xr:uid="{00000000-0005-0000-0000-00004C000000}"/>
    <cellStyle name="Input cel 4 2 2 2 3 2" xfId="6180" xr:uid="{00000000-0005-0000-0000-00004C000000}"/>
    <cellStyle name="Input cel 4 2 2 2 3 2 2" xfId="26476" xr:uid="{00000000-0005-0000-0000-00004C000000}"/>
    <cellStyle name="Input cel 4 2 2 2 3 2 3" xfId="21888" xr:uid="{00000000-0005-0000-0000-00004C000000}"/>
    <cellStyle name="Input cel 4 2 2 2 3 2 4" xfId="37107" xr:uid="{00000000-0005-0000-0000-00004C000000}"/>
    <cellStyle name="Input cel 4 2 2 2 3 3" xfId="19118" xr:uid="{00000000-0005-0000-0000-00004C000000}"/>
    <cellStyle name="Input cel 4 2 2 2 3 4" xfId="12391" xr:uid="{00000000-0005-0000-0000-00004C000000}"/>
    <cellStyle name="Input cel 4 2 2 2 3 5" xfId="31946" xr:uid="{00000000-0005-0000-0000-00004C000000}"/>
    <cellStyle name="Input cel 4 2 2 2 4" xfId="2722" xr:uid="{00000000-0005-0000-0000-00004C000000}"/>
    <cellStyle name="Input cel 4 2 2 2 4 2" xfId="7380" xr:uid="{00000000-0005-0000-0000-00004C000000}"/>
    <cellStyle name="Input cel 4 2 2 2 4 2 2" xfId="27676" xr:uid="{00000000-0005-0000-0000-00004C000000}"/>
    <cellStyle name="Input cel 4 2 2 2 4 2 3" xfId="23086" xr:uid="{00000000-0005-0000-0000-00004C000000}"/>
    <cellStyle name="Input cel 4 2 2 2 4 2 4" xfId="37852" xr:uid="{00000000-0005-0000-0000-00004C000000}"/>
    <cellStyle name="Input cel 4 2 2 2 4 3" xfId="22021" xr:uid="{00000000-0005-0000-0000-00004C000000}"/>
    <cellStyle name="Input cel 4 2 2 2 4 4" xfId="13952" xr:uid="{00000000-0005-0000-0000-00004C000000}"/>
    <cellStyle name="Input cel 4 2 2 2 4 5" xfId="33146" xr:uid="{00000000-0005-0000-0000-00004C000000}"/>
    <cellStyle name="Input cel 4 2 2 2 5" xfId="8794" xr:uid="{00000000-0005-0000-0000-00004C000000}"/>
    <cellStyle name="Input cel 4 2 2 2 5 2" xfId="24462" xr:uid="{00000000-0005-0000-0000-00004C000000}"/>
    <cellStyle name="Input cel 4 2 2 2 5 2 2" xfId="29050" xr:uid="{00000000-0005-0000-0000-00004C000000}"/>
    <cellStyle name="Input cel 4 2 2 2 5 2 3" xfId="39155" xr:uid="{00000000-0005-0000-0000-00004C000000}"/>
    <cellStyle name="Input cel 4 2 2 2 5 3" xfId="18830" xr:uid="{00000000-0005-0000-0000-00004C000000}"/>
    <cellStyle name="Input cel 4 2 2 2 5 4" xfId="12361" xr:uid="{00000000-0005-0000-0000-00004C000000}"/>
    <cellStyle name="Input cel 4 2 2 2 5 5" xfId="34559" xr:uid="{00000000-0005-0000-0000-00004C000000}"/>
    <cellStyle name="Input cel 4 2 2 2 6" xfId="5343" xr:uid="{00000000-0005-0000-0000-00004C000000}"/>
    <cellStyle name="Input cel 4 2 2 2 6 2" xfId="21054" xr:uid="{00000000-0005-0000-0000-00004C000000}"/>
    <cellStyle name="Input cel 4 2 2 2 6 2 2" xfId="25639" xr:uid="{00000000-0005-0000-0000-00004C000000}"/>
    <cellStyle name="Input cel 4 2 2 2 6 2 3" xfId="36733" xr:uid="{00000000-0005-0000-0000-00004C000000}"/>
    <cellStyle name="Input cel 4 2 2 2 6 3" xfId="16447" xr:uid="{00000000-0005-0000-0000-00004C000000}"/>
    <cellStyle name="Input cel 4 2 2 2 6 4" xfId="14336" xr:uid="{00000000-0005-0000-0000-00004C000000}"/>
    <cellStyle name="Input cel 4 2 2 2 6 5" xfId="31109" xr:uid="{00000000-0005-0000-0000-00004C000000}"/>
    <cellStyle name="Input cel 4 2 2 2 7" xfId="4572" xr:uid="{00000000-0005-0000-0000-00004C000000}"/>
    <cellStyle name="Input cel 4 2 2 2 7 2" xfId="16001" xr:uid="{00000000-0005-0000-0000-00004C000000}"/>
    <cellStyle name="Input cel 4 2 2 2 7 3" xfId="20315" xr:uid="{00000000-0005-0000-0000-00004C000000}"/>
    <cellStyle name="Input cel 4 2 2 2 7 4" xfId="36073" xr:uid="{00000000-0005-0000-0000-00004C000000}"/>
    <cellStyle name="Input cel 4 2 2 2 8" xfId="16998" xr:uid="{00000000-0005-0000-0000-00004C000000}"/>
    <cellStyle name="Input cel 4 2 2 2 9" xfId="10178" xr:uid="{00000000-0005-0000-0000-00004C000000}"/>
    <cellStyle name="Input cel 4 2 2 3" xfId="1399" xr:uid="{00000000-0005-0000-0000-00004C000000}"/>
    <cellStyle name="Input cel 4 2 2 3 2" xfId="2639" xr:uid="{00000000-0005-0000-0000-00004C000000}"/>
    <cellStyle name="Input cel 4 2 2 3 2 2" xfId="7297" xr:uid="{00000000-0005-0000-0000-00004C000000}"/>
    <cellStyle name="Input cel 4 2 2 3 2 2 2" xfId="27593" xr:uid="{00000000-0005-0000-0000-00004C000000}"/>
    <cellStyle name="Input cel 4 2 2 3 2 2 3" xfId="23003" xr:uid="{00000000-0005-0000-0000-00004C000000}"/>
    <cellStyle name="Input cel 4 2 2 3 2 2 4" xfId="37779" xr:uid="{00000000-0005-0000-0000-00004C000000}"/>
    <cellStyle name="Input cel 4 2 2 3 2 3" xfId="18500" xr:uid="{00000000-0005-0000-0000-00004C000000}"/>
    <cellStyle name="Input cel 4 2 2 3 2 4" xfId="11622" xr:uid="{00000000-0005-0000-0000-00004C000000}"/>
    <cellStyle name="Input cel 4 2 2 3 2 5" xfId="33063" xr:uid="{00000000-0005-0000-0000-00004C000000}"/>
    <cellStyle name="Input cel 4 2 2 3 3" xfId="8713" xr:uid="{00000000-0005-0000-0000-00004C000000}"/>
    <cellStyle name="Input cel 4 2 2 3 3 2" xfId="24386" xr:uid="{00000000-0005-0000-0000-00004C000000}"/>
    <cellStyle name="Input cel 4 2 2 3 3 2 2" xfId="28975" xr:uid="{00000000-0005-0000-0000-00004C000000}"/>
    <cellStyle name="Input cel 4 2 2 3 3 2 3" xfId="39080" xr:uid="{00000000-0005-0000-0000-00004C000000}"/>
    <cellStyle name="Input cel 4 2 2 3 3 3" xfId="14962" xr:uid="{00000000-0005-0000-0000-00004C000000}"/>
    <cellStyle name="Input cel 4 2 2 3 3 4" xfId="9621" xr:uid="{00000000-0005-0000-0000-00004C000000}"/>
    <cellStyle name="Input cel 4 2 2 3 3 5" xfId="34478" xr:uid="{00000000-0005-0000-0000-00004C000000}"/>
    <cellStyle name="Input cel 4 2 2 3 4" xfId="6112" xr:uid="{00000000-0005-0000-0000-00004C000000}"/>
    <cellStyle name="Input cel 4 2 2 3 4 2" xfId="26408" xr:uid="{00000000-0005-0000-0000-00004C000000}"/>
    <cellStyle name="Input cel 4 2 2 3 4 3" xfId="13636" xr:uid="{00000000-0005-0000-0000-00004C000000}"/>
    <cellStyle name="Input cel 4 2 2 3 4 4" xfId="31878" xr:uid="{00000000-0005-0000-0000-00004C000000}"/>
    <cellStyle name="Input cel 4 2 2 3 5" xfId="4491" xr:uid="{00000000-0005-0000-0000-00004C000000}"/>
    <cellStyle name="Input cel 4 2 2 3 5 2" xfId="16891" xr:uid="{00000000-0005-0000-0000-00004C000000}"/>
    <cellStyle name="Input cel 4 2 2 3 5 3" xfId="20240" xr:uid="{00000000-0005-0000-0000-00004C000000}"/>
    <cellStyle name="Input cel 4 2 2 3 5 4" xfId="35998" xr:uid="{00000000-0005-0000-0000-00004C000000}"/>
    <cellStyle name="Input cel 4 2 2 3 6" xfId="19154" xr:uid="{00000000-0005-0000-0000-00004C000000}"/>
    <cellStyle name="Input cel 4 2 2 3 7" xfId="11264" xr:uid="{00000000-0005-0000-0000-00004C000000}"/>
    <cellStyle name="Input cel 4 2 2 3 8" xfId="30312" xr:uid="{00000000-0005-0000-0000-00004C000000}"/>
    <cellStyle name="Input cel 4 2 2 4" xfId="1715" xr:uid="{00000000-0005-0000-0000-00004C000000}"/>
    <cellStyle name="Input cel 4 2 2 4 2" xfId="2954" xr:uid="{00000000-0005-0000-0000-00004C000000}"/>
    <cellStyle name="Input cel 4 2 2 4 2 2" xfId="7612" xr:uid="{00000000-0005-0000-0000-00004C000000}"/>
    <cellStyle name="Input cel 4 2 2 4 2 2 2" xfId="27908" xr:uid="{00000000-0005-0000-0000-00004C000000}"/>
    <cellStyle name="Input cel 4 2 2 4 2 2 3" xfId="23318" xr:uid="{00000000-0005-0000-0000-00004C000000}"/>
    <cellStyle name="Input cel 4 2 2 4 2 2 4" xfId="38084" xr:uid="{00000000-0005-0000-0000-00004C000000}"/>
    <cellStyle name="Input cel 4 2 2 4 2 3" xfId="19266" xr:uid="{00000000-0005-0000-0000-00004C000000}"/>
    <cellStyle name="Input cel 4 2 2 4 2 4" xfId="13987" xr:uid="{00000000-0005-0000-0000-00004C000000}"/>
    <cellStyle name="Input cel 4 2 2 4 2 5" xfId="33378" xr:uid="{00000000-0005-0000-0000-00004C000000}"/>
    <cellStyle name="Input cel 4 2 2 4 3" xfId="9024" xr:uid="{00000000-0005-0000-0000-00004C000000}"/>
    <cellStyle name="Input cel 4 2 2 4 3 2" xfId="24681" xr:uid="{00000000-0005-0000-0000-00004C000000}"/>
    <cellStyle name="Input cel 4 2 2 4 3 2 2" xfId="29269" xr:uid="{00000000-0005-0000-0000-00004C000000}"/>
    <cellStyle name="Input cel 4 2 2 4 3 2 3" xfId="39374" xr:uid="{00000000-0005-0000-0000-00004C000000}"/>
    <cellStyle name="Input cel 4 2 2 4 3 3" xfId="18357" xr:uid="{00000000-0005-0000-0000-00004C000000}"/>
    <cellStyle name="Input cel 4 2 2 4 3 4" xfId="14551" xr:uid="{00000000-0005-0000-0000-00004C000000}"/>
    <cellStyle name="Input cel 4 2 2 4 3 5" xfId="34789" xr:uid="{00000000-0005-0000-0000-00004C000000}"/>
    <cellStyle name="Input cel 4 2 2 4 4" xfId="6403" xr:uid="{00000000-0005-0000-0000-00004C000000}"/>
    <cellStyle name="Input cel 4 2 2 4 4 2" xfId="26699" xr:uid="{00000000-0005-0000-0000-00004C000000}"/>
    <cellStyle name="Input cel 4 2 2 4 4 3" xfId="11431" xr:uid="{00000000-0005-0000-0000-00004C000000}"/>
    <cellStyle name="Input cel 4 2 2 4 4 4" xfId="32169" xr:uid="{00000000-0005-0000-0000-00004C000000}"/>
    <cellStyle name="Input cel 4 2 2 4 5" xfId="4803" xr:uid="{00000000-0005-0000-0000-00004C000000}"/>
    <cellStyle name="Input cel 4 2 2 4 5 2" xfId="25120" xr:uid="{00000000-0005-0000-0000-00004C000000}"/>
    <cellStyle name="Input cel 4 2 2 4 5 3" xfId="20533" xr:uid="{00000000-0005-0000-0000-00004C000000}"/>
    <cellStyle name="Input cel 4 2 2 4 5 4" xfId="36290" xr:uid="{00000000-0005-0000-0000-00004C000000}"/>
    <cellStyle name="Input cel 4 2 2 4 6" xfId="17506" xr:uid="{00000000-0005-0000-0000-00004C000000}"/>
    <cellStyle name="Input cel 4 2 2 4 7" xfId="14748" xr:uid="{00000000-0005-0000-0000-00004C000000}"/>
    <cellStyle name="Input cel 4 2 2 4 8" xfId="30623" xr:uid="{00000000-0005-0000-0000-00004C000000}"/>
    <cellStyle name="Input cel 4 2 2 5" xfId="1221" xr:uid="{00000000-0005-0000-0000-00004C000000}"/>
    <cellStyle name="Input cel 4 2 2 5 2" xfId="2462" xr:uid="{00000000-0005-0000-0000-00004C000000}"/>
    <cellStyle name="Input cel 4 2 2 5 2 2" xfId="7120" xr:uid="{00000000-0005-0000-0000-00004C000000}"/>
    <cellStyle name="Input cel 4 2 2 5 2 2 2" xfId="27416" xr:uid="{00000000-0005-0000-0000-00004C000000}"/>
    <cellStyle name="Input cel 4 2 2 5 2 2 3" xfId="22826" xr:uid="{00000000-0005-0000-0000-00004C000000}"/>
    <cellStyle name="Input cel 4 2 2 5 2 2 4" xfId="37608" xr:uid="{00000000-0005-0000-0000-00004C000000}"/>
    <cellStyle name="Input cel 4 2 2 5 2 3" xfId="21995" xr:uid="{00000000-0005-0000-0000-00004C000000}"/>
    <cellStyle name="Input cel 4 2 2 5 2 4" xfId="12474" xr:uid="{00000000-0005-0000-0000-00004C000000}"/>
    <cellStyle name="Input cel 4 2 2 5 2 5" xfId="32886" xr:uid="{00000000-0005-0000-0000-00004C000000}"/>
    <cellStyle name="Input cel 4 2 2 5 3" xfId="8540" xr:uid="{00000000-0005-0000-0000-00004C000000}"/>
    <cellStyle name="Input cel 4 2 2 5 3 2" xfId="24225" xr:uid="{00000000-0005-0000-0000-00004C000000}"/>
    <cellStyle name="Input cel 4 2 2 5 3 2 2" xfId="28814" xr:uid="{00000000-0005-0000-0000-00004C000000}"/>
    <cellStyle name="Input cel 4 2 2 5 3 2 3" xfId="38919" xr:uid="{00000000-0005-0000-0000-00004C000000}"/>
    <cellStyle name="Input cel 4 2 2 5 3 3" xfId="16071" xr:uid="{00000000-0005-0000-0000-00004C000000}"/>
    <cellStyle name="Input cel 4 2 2 5 3 4" xfId="13091" xr:uid="{00000000-0005-0000-0000-00004C000000}"/>
    <cellStyle name="Input cel 4 2 2 5 3 5" xfId="34305" xr:uid="{00000000-0005-0000-0000-00004C000000}"/>
    <cellStyle name="Input cel 4 2 2 5 4" xfId="5952" xr:uid="{00000000-0005-0000-0000-00004C000000}"/>
    <cellStyle name="Input cel 4 2 2 5 4 2" xfId="26248" xr:uid="{00000000-0005-0000-0000-00004C000000}"/>
    <cellStyle name="Input cel 4 2 2 5 4 3" xfId="13811" xr:uid="{00000000-0005-0000-0000-00004C000000}"/>
    <cellStyle name="Input cel 4 2 2 5 4 4" xfId="31718" xr:uid="{00000000-0005-0000-0000-00004C000000}"/>
    <cellStyle name="Input cel 4 2 2 5 5" xfId="4317" xr:uid="{00000000-0005-0000-0000-00004C000000}"/>
    <cellStyle name="Input cel 4 2 2 5 5 2" xfId="18681" xr:uid="{00000000-0005-0000-0000-00004C000000}"/>
    <cellStyle name="Input cel 4 2 2 5 5 3" xfId="20080" xr:uid="{00000000-0005-0000-0000-00004C000000}"/>
    <cellStyle name="Input cel 4 2 2 5 5 4" xfId="35838" xr:uid="{00000000-0005-0000-0000-00004C000000}"/>
    <cellStyle name="Input cel 4 2 2 5 6" xfId="17806" xr:uid="{00000000-0005-0000-0000-00004C000000}"/>
    <cellStyle name="Input cel 4 2 2 5 7" xfId="10813" xr:uid="{00000000-0005-0000-0000-00004C000000}"/>
    <cellStyle name="Input cel 4 2 2 5 8" xfId="30139" xr:uid="{00000000-0005-0000-0000-00004C000000}"/>
    <cellStyle name="Input cel 4 2 2 6" xfId="860" xr:uid="{00000000-0005-0000-0000-00004C000000}"/>
    <cellStyle name="Input cel 4 2 2 6 2" xfId="3335" xr:uid="{00000000-0005-0000-0000-00004C000000}"/>
    <cellStyle name="Input cel 4 2 2 6 2 2" xfId="8187" xr:uid="{00000000-0005-0000-0000-00004C000000}"/>
    <cellStyle name="Input cel 4 2 2 6 2 2 2" xfId="28476" xr:uid="{00000000-0005-0000-0000-00004C000000}"/>
    <cellStyle name="Input cel 4 2 2 6 2 2 3" xfId="23887" xr:uid="{00000000-0005-0000-0000-00004C000000}"/>
    <cellStyle name="Input cel 4 2 2 6 2 2 4" xfId="38581" xr:uid="{00000000-0005-0000-0000-00004C000000}"/>
    <cellStyle name="Input cel 4 2 2 6 2 3" xfId="21781" xr:uid="{00000000-0005-0000-0000-00004C000000}"/>
    <cellStyle name="Input cel 4 2 2 6 2 4" xfId="11729" xr:uid="{00000000-0005-0000-0000-00004C000000}"/>
    <cellStyle name="Input cel 4 2 2 6 2 5" xfId="33952" xr:uid="{00000000-0005-0000-0000-00004C000000}"/>
    <cellStyle name="Input cel 4 2 2 6 3" xfId="5609" xr:uid="{00000000-0005-0000-0000-00004C000000}"/>
    <cellStyle name="Input cel 4 2 2 6 3 2" xfId="25905" xr:uid="{00000000-0005-0000-0000-00004C000000}"/>
    <cellStyle name="Input cel 4 2 2 6 3 3" xfId="9808" xr:uid="{00000000-0005-0000-0000-00004C000000}"/>
    <cellStyle name="Input cel 4 2 2 6 3 4" xfId="31375" xr:uid="{00000000-0005-0000-0000-00004C000000}"/>
    <cellStyle name="Input cel 4 2 2 6 4" xfId="3962" xr:uid="{00000000-0005-0000-0000-00004C000000}"/>
    <cellStyle name="Input cel 4 2 2 6 4 2" xfId="16405" xr:uid="{00000000-0005-0000-0000-00004C000000}"/>
    <cellStyle name="Input cel 4 2 2 6 4 3" xfId="19748" xr:uid="{00000000-0005-0000-0000-00004C000000}"/>
    <cellStyle name="Input cel 4 2 2 6 4 4" xfId="35506" xr:uid="{00000000-0005-0000-0000-00004C000000}"/>
    <cellStyle name="Input cel 4 2 2 6 5" xfId="21629" xr:uid="{00000000-0005-0000-0000-00004C000000}"/>
    <cellStyle name="Input cel 4 2 2 6 6" xfId="11135" xr:uid="{00000000-0005-0000-0000-00004C000000}"/>
    <cellStyle name="Input cel 4 2 2 6 7" xfId="29786" xr:uid="{00000000-0005-0000-0000-00004C000000}"/>
    <cellStyle name="Input cel 4 2 2 7" xfId="2104" xr:uid="{00000000-0005-0000-0000-00004C000000}"/>
    <cellStyle name="Input cel 4 2 2 7 2" xfId="6762" xr:uid="{00000000-0005-0000-0000-00004C000000}"/>
    <cellStyle name="Input cel 4 2 2 7 2 2" xfId="27058" xr:uid="{00000000-0005-0000-0000-00004C000000}"/>
    <cellStyle name="Input cel 4 2 2 7 2 3" xfId="22468" xr:uid="{00000000-0005-0000-0000-00004C000000}"/>
    <cellStyle name="Input cel 4 2 2 7 2 4" xfId="37253" xr:uid="{00000000-0005-0000-0000-00004C000000}"/>
    <cellStyle name="Input cel 4 2 2 7 3" xfId="18902" xr:uid="{00000000-0005-0000-0000-00004C000000}"/>
    <cellStyle name="Input cel 4 2 2 7 4" xfId="14437" xr:uid="{00000000-0005-0000-0000-00004C000000}"/>
    <cellStyle name="Input cel 4 2 2 7 5" xfId="32528" xr:uid="{00000000-0005-0000-0000-00004C000000}"/>
    <cellStyle name="Input cel 4 2 2 8" xfId="8083" xr:uid="{00000000-0005-0000-0000-00004C000000}"/>
    <cellStyle name="Input cel 4 2 2 8 2" xfId="23785" xr:uid="{00000000-0005-0000-0000-00004C000000}"/>
    <cellStyle name="Input cel 4 2 2 8 2 2" xfId="28374" xr:uid="{00000000-0005-0000-0000-00004C000000}"/>
    <cellStyle name="Input cel 4 2 2 8 2 3" xfId="38479" xr:uid="{00000000-0005-0000-0000-00004C000000}"/>
    <cellStyle name="Input cel 4 2 2 8 3" xfId="18750" xr:uid="{00000000-0005-0000-0000-00004C000000}"/>
    <cellStyle name="Input cel 4 2 2 8 4" xfId="13608" xr:uid="{00000000-0005-0000-0000-00004C000000}"/>
    <cellStyle name="Input cel 4 2 2 8 5" xfId="33848" xr:uid="{00000000-0005-0000-0000-00004C000000}"/>
    <cellStyle name="Input cel 4 2 2 9" xfId="3858" xr:uid="{00000000-0005-0000-0000-00004C000000}"/>
    <cellStyle name="Input cel 4 2 2 9 2" xfId="16718" xr:uid="{00000000-0005-0000-0000-00004C000000}"/>
    <cellStyle name="Input cel 4 2 2 9 3" xfId="19647" xr:uid="{00000000-0005-0000-0000-00004C000000}"/>
    <cellStyle name="Input cel 4 2 2 9 4" xfId="35405" xr:uid="{00000000-0005-0000-0000-00004C000000}"/>
    <cellStyle name="Input cel 4 2 3" xfId="605" xr:uid="{00000000-0005-0000-0000-00004C000000}"/>
    <cellStyle name="Input cel 4 2 3 10" xfId="12863" xr:uid="{00000000-0005-0000-0000-00004C000000}"/>
    <cellStyle name="Input cel 4 2 3 11" xfId="29834" xr:uid="{00000000-0005-0000-0000-00004C000000}"/>
    <cellStyle name="Input cel 4 2 3 2" xfId="1835" xr:uid="{00000000-0005-0000-0000-00004C000000}"/>
    <cellStyle name="Input cel 4 2 3 2 2" xfId="3074" xr:uid="{00000000-0005-0000-0000-00004C000000}"/>
    <cellStyle name="Input cel 4 2 3 2 2 2" xfId="7732" xr:uid="{00000000-0005-0000-0000-00004C000000}"/>
    <cellStyle name="Input cel 4 2 3 2 2 2 2" xfId="28028" xr:uid="{00000000-0005-0000-0000-00004C000000}"/>
    <cellStyle name="Input cel 4 2 3 2 2 2 3" xfId="23438" xr:uid="{00000000-0005-0000-0000-00004C000000}"/>
    <cellStyle name="Input cel 4 2 3 2 2 2 4" xfId="38180" xr:uid="{00000000-0005-0000-0000-00004C000000}"/>
    <cellStyle name="Input cel 4 2 3 2 2 3" xfId="17507" xr:uid="{00000000-0005-0000-0000-00004C000000}"/>
    <cellStyle name="Input cel 4 2 3 2 2 4" xfId="12488" xr:uid="{00000000-0005-0000-0000-00004C000000}"/>
    <cellStyle name="Input cel 4 2 3 2 2 5" xfId="33498" xr:uid="{00000000-0005-0000-0000-00004C000000}"/>
    <cellStyle name="Input cel 4 2 3 2 3" xfId="9144" xr:uid="{00000000-0005-0000-0000-00004C000000}"/>
    <cellStyle name="Input cel 4 2 3 2 3 2" xfId="24793" xr:uid="{00000000-0005-0000-0000-00004C000000}"/>
    <cellStyle name="Input cel 4 2 3 2 3 2 2" xfId="29380" xr:uid="{00000000-0005-0000-0000-00004C000000}"/>
    <cellStyle name="Input cel 4 2 3 2 3 2 3" xfId="39485" xr:uid="{00000000-0005-0000-0000-00004C000000}"/>
    <cellStyle name="Input cel 4 2 3 2 3 3" xfId="21568" xr:uid="{00000000-0005-0000-0000-00004C000000}"/>
    <cellStyle name="Input cel 4 2 3 2 3 4" xfId="11102" xr:uid="{00000000-0005-0000-0000-00004C000000}"/>
    <cellStyle name="Input cel 4 2 3 2 3 5" xfId="34909" xr:uid="{00000000-0005-0000-0000-00004C000000}"/>
    <cellStyle name="Input cel 4 2 3 2 4" xfId="6501" xr:uid="{00000000-0005-0000-0000-00004C000000}"/>
    <cellStyle name="Input cel 4 2 3 2 4 2" xfId="26797" xr:uid="{00000000-0005-0000-0000-00004C000000}"/>
    <cellStyle name="Input cel 4 2 3 2 4 3" xfId="12507" xr:uid="{00000000-0005-0000-0000-00004C000000}"/>
    <cellStyle name="Input cel 4 2 3 2 4 4" xfId="32267" xr:uid="{00000000-0005-0000-0000-00004C000000}"/>
    <cellStyle name="Input cel 4 2 3 2 5" xfId="4923" xr:uid="{00000000-0005-0000-0000-00004C000000}"/>
    <cellStyle name="Input cel 4 2 3 2 5 2" xfId="25231" xr:uid="{00000000-0005-0000-0000-00004C000000}"/>
    <cellStyle name="Input cel 4 2 3 2 5 3" xfId="20645" xr:uid="{00000000-0005-0000-0000-00004C000000}"/>
    <cellStyle name="Input cel 4 2 3 2 5 4" xfId="36401" xr:uid="{00000000-0005-0000-0000-00004C000000}"/>
    <cellStyle name="Input cel 4 2 3 2 6" xfId="15089" xr:uid="{00000000-0005-0000-0000-00004C000000}"/>
    <cellStyle name="Input cel 4 2 3 2 7" xfId="11041" xr:uid="{00000000-0005-0000-0000-00004C000000}"/>
    <cellStyle name="Input cel 4 2 3 2 8" xfId="30743" xr:uid="{00000000-0005-0000-0000-00004C000000}"/>
    <cellStyle name="Input cel 4 2 3 3" xfId="1283" xr:uid="{00000000-0005-0000-0000-00004C000000}"/>
    <cellStyle name="Input cel 4 2 3 3 2" xfId="2524" xr:uid="{00000000-0005-0000-0000-00004C000000}"/>
    <cellStyle name="Input cel 4 2 3 3 2 2" xfId="7182" xr:uid="{00000000-0005-0000-0000-00004C000000}"/>
    <cellStyle name="Input cel 4 2 3 3 2 2 2" xfId="27478" xr:uid="{00000000-0005-0000-0000-00004C000000}"/>
    <cellStyle name="Input cel 4 2 3 3 2 2 3" xfId="22888" xr:uid="{00000000-0005-0000-0000-00004C000000}"/>
    <cellStyle name="Input cel 4 2 3 3 2 2 4" xfId="37668" xr:uid="{00000000-0005-0000-0000-00004C000000}"/>
    <cellStyle name="Input cel 4 2 3 3 2 3" xfId="16996" xr:uid="{00000000-0005-0000-0000-00004C000000}"/>
    <cellStyle name="Input cel 4 2 3 3 2 4" xfId="10085" xr:uid="{00000000-0005-0000-0000-00004C000000}"/>
    <cellStyle name="Input cel 4 2 3 3 2 5" xfId="32948" xr:uid="{00000000-0005-0000-0000-00004C000000}"/>
    <cellStyle name="Input cel 4 2 3 3 3" xfId="8602" xr:uid="{00000000-0005-0000-0000-00004C000000}"/>
    <cellStyle name="Input cel 4 2 3 3 3 2" xfId="24282" xr:uid="{00000000-0005-0000-0000-00004C000000}"/>
    <cellStyle name="Input cel 4 2 3 3 3 2 2" xfId="28871" xr:uid="{00000000-0005-0000-0000-00004C000000}"/>
    <cellStyle name="Input cel 4 2 3 3 3 2 3" xfId="38976" xr:uid="{00000000-0005-0000-0000-00004C000000}"/>
    <cellStyle name="Input cel 4 2 3 3 3 3" xfId="15159" xr:uid="{00000000-0005-0000-0000-00004C000000}"/>
    <cellStyle name="Input cel 4 2 3 3 3 4" xfId="12295" xr:uid="{00000000-0005-0000-0000-00004C000000}"/>
    <cellStyle name="Input cel 4 2 3 3 3 5" xfId="34367" xr:uid="{00000000-0005-0000-0000-00004C000000}"/>
    <cellStyle name="Input cel 4 2 3 3 4" xfId="6008" xr:uid="{00000000-0005-0000-0000-00004C000000}"/>
    <cellStyle name="Input cel 4 2 3 3 4 2" xfId="26304" xr:uid="{00000000-0005-0000-0000-00004C000000}"/>
    <cellStyle name="Input cel 4 2 3 3 4 3" xfId="14040" xr:uid="{00000000-0005-0000-0000-00004C000000}"/>
    <cellStyle name="Input cel 4 2 3 3 4 4" xfId="31774" xr:uid="{00000000-0005-0000-0000-00004C000000}"/>
    <cellStyle name="Input cel 4 2 3 3 5" xfId="4379" xr:uid="{00000000-0005-0000-0000-00004C000000}"/>
    <cellStyle name="Input cel 4 2 3 3 5 2" xfId="21840" xr:uid="{00000000-0005-0000-0000-00004C000000}"/>
    <cellStyle name="Input cel 4 2 3 3 5 3" xfId="20137" xr:uid="{00000000-0005-0000-0000-00004C000000}"/>
    <cellStyle name="Input cel 4 2 3 3 5 4" xfId="35895" xr:uid="{00000000-0005-0000-0000-00004C000000}"/>
    <cellStyle name="Input cel 4 2 3 3 6" xfId="16054" xr:uid="{00000000-0005-0000-0000-00004C000000}"/>
    <cellStyle name="Input cel 4 2 3 3 7" xfId="12667" xr:uid="{00000000-0005-0000-0000-00004C000000}"/>
    <cellStyle name="Input cel 4 2 3 3 8" xfId="30201" xr:uid="{00000000-0005-0000-0000-00004C000000}"/>
    <cellStyle name="Input cel 4 2 3 4" xfId="909" xr:uid="{00000000-0005-0000-0000-00004C000000}"/>
    <cellStyle name="Input cel 4 2 3 4 2" xfId="5657" xr:uid="{00000000-0005-0000-0000-00004C000000}"/>
    <cellStyle name="Input cel 4 2 3 4 2 2" xfId="25953" xr:uid="{00000000-0005-0000-0000-00004C000000}"/>
    <cellStyle name="Input cel 4 2 3 4 2 3" xfId="21367" xr:uid="{00000000-0005-0000-0000-00004C000000}"/>
    <cellStyle name="Input cel 4 2 3 4 2 4" xfId="36907" xr:uid="{00000000-0005-0000-0000-00004C000000}"/>
    <cellStyle name="Input cel 4 2 3 4 3" xfId="18531" xr:uid="{00000000-0005-0000-0000-00004C000000}"/>
    <cellStyle name="Input cel 4 2 3 4 4" xfId="11487" xr:uid="{00000000-0005-0000-0000-00004C000000}"/>
    <cellStyle name="Input cel 4 2 3 4 5" xfId="31423" xr:uid="{00000000-0005-0000-0000-00004C000000}"/>
    <cellStyle name="Input cel 4 2 3 5" xfId="2152" xr:uid="{00000000-0005-0000-0000-00004C000000}"/>
    <cellStyle name="Input cel 4 2 3 5 2" xfId="6810" xr:uid="{00000000-0005-0000-0000-00004C000000}"/>
    <cellStyle name="Input cel 4 2 3 5 2 2" xfId="27106" xr:uid="{00000000-0005-0000-0000-00004C000000}"/>
    <cellStyle name="Input cel 4 2 3 5 2 3" xfId="22516" xr:uid="{00000000-0005-0000-0000-00004C000000}"/>
    <cellStyle name="Input cel 4 2 3 5 2 4" xfId="37301" xr:uid="{00000000-0005-0000-0000-00004C000000}"/>
    <cellStyle name="Input cel 4 2 3 5 3" xfId="17072" xr:uid="{00000000-0005-0000-0000-00004C000000}"/>
    <cellStyle name="Input cel 4 2 3 5 4" xfId="14495" xr:uid="{00000000-0005-0000-0000-00004C000000}"/>
    <cellStyle name="Input cel 4 2 3 5 5" xfId="32576" xr:uid="{00000000-0005-0000-0000-00004C000000}"/>
    <cellStyle name="Input cel 4 2 3 6" xfId="8235" xr:uid="{00000000-0005-0000-0000-00004C000000}"/>
    <cellStyle name="Input cel 4 2 3 6 2" xfId="23935" xr:uid="{00000000-0005-0000-0000-00004C000000}"/>
    <cellStyle name="Input cel 4 2 3 6 2 2" xfId="28524" xr:uid="{00000000-0005-0000-0000-00004C000000}"/>
    <cellStyle name="Input cel 4 2 3 6 2 3" xfId="38629" xr:uid="{00000000-0005-0000-0000-00004C000000}"/>
    <cellStyle name="Input cel 4 2 3 6 3" xfId="22236" xr:uid="{00000000-0005-0000-0000-00004C000000}"/>
    <cellStyle name="Input cel 4 2 3 6 4" xfId="9706" xr:uid="{00000000-0005-0000-0000-00004C000000}"/>
    <cellStyle name="Input cel 4 2 3 6 5" xfId="34000" xr:uid="{00000000-0005-0000-0000-00004C000000}"/>
    <cellStyle name="Input cel 4 2 3 7" xfId="5391" xr:uid="{00000000-0005-0000-0000-00004C000000}"/>
    <cellStyle name="Input cel 4 2 3 7 2" xfId="21102" xr:uid="{00000000-0005-0000-0000-00004C000000}"/>
    <cellStyle name="Input cel 4 2 3 7 2 2" xfId="25687" xr:uid="{00000000-0005-0000-0000-00004C000000}"/>
    <cellStyle name="Input cel 4 2 3 7 2 3" xfId="36751" xr:uid="{00000000-0005-0000-0000-00004C000000}"/>
    <cellStyle name="Input cel 4 2 3 7 3" xfId="15518" xr:uid="{00000000-0005-0000-0000-00004C000000}"/>
    <cellStyle name="Input cel 4 2 3 7 4" xfId="14739" xr:uid="{00000000-0005-0000-0000-00004C000000}"/>
    <cellStyle name="Input cel 4 2 3 7 5" xfId="31157" xr:uid="{00000000-0005-0000-0000-00004C000000}"/>
    <cellStyle name="Input cel 4 2 3 8" xfId="4010" xr:uid="{00000000-0005-0000-0000-00004C000000}"/>
    <cellStyle name="Input cel 4 2 3 8 2" xfId="16772" xr:uid="{00000000-0005-0000-0000-00004C000000}"/>
    <cellStyle name="Input cel 4 2 3 8 3" xfId="19795" xr:uid="{00000000-0005-0000-0000-00004C000000}"/>
    <cellStyle name="Input cel 4 2 3 8 4" xfId="35553" xr:uid="{00000000-0005-0000-0000-00004C000000}"/>
    <cellStyle name="Input cel 4 2 3 9" xfId="16372" xr:uid="{00000000-0005-0000-0000-00004C000000}"/>
    <cellStyle name="Input cel 4 2 4" xfId="669" xr:uid="{00000000-0005-0000-0000-00004C000000}"/>
    <cellStyle name="Input cel 4 2 4 10" xfId="14278" xr:uid="{00000000-0005-0000-0000-00004C000000}"/>
    <cellStyle name="Input cel 4 2 4 11" xfId="29898" xr:uid="{00000000-0005-0000-0000-00004C000000}"/>
    <cellStyle name="Input cel 4 2 4 2" xfId="1899" xr:uid="{00000000-0005-0000-0000-00004C000000}"/>
    <cellStyle name="Input cel 4 2 4 2 2" xfId="3138" xr:uid="{00000000-0005-0000-0000-00004C000000}"/>
    <cellStyle name="Input cel 4 2 4 2 2 2" xfId="7796" xr:uid="{00000000-0005-0000-0000-00004C000000}"/>
    <cellStyle name="Input cel 4 2 4 2 2 2 2" xfId="28092" xr:uid="{00000000-0005-0000-0000-00004C000000}"/>
    <cellStyle name="Input cel 4 2 4 2 2 2 3" xfId="23502" xr:uid="{00000000-0005-0000-0000-00004C000000}"/>
    <cellStyle name="Input cel 4 2 4 2 2 2 4" xfId="38244" xr:uid="{00000000-0005-0000-0000-00004C000000}"/>
    <cellStyle name="Input cel 4 2 4 2 2 3" xfId="18458" xr:uid="{00000000-0005-0000-0000-00004C000000}"/>
    <cellStyle name="Input cel 4 2 4 2 2 4" xfId="11114" xr:uid="{00000000-0005-0000-0000-00004C000000}"/>
    <cellStyle name="Input cel 4 2 4 2 2 5" xfId="33562" xr:uid="{00000000-0005-0000-0000-00004C000000}"/>
    <cellStyle name="Input cel 4 2 4 2 3" xfId="9208" xr:uid="{00000000-0005-0000-0000-00004C000000}"/>
    <cellStyle name="Input cel 4 2 4 2 3 2" xfId="24853" xr:uid="{00000000-0005-0000-0000-00004C000000}"/>
    <cellStyle name="Input cel 4 2 4 2 3 2 2" xfId="29440" xr:uid="{00000000-0005-0000-0000-00004C000000}"/>
    <cellStyle name="Input cel 4 2 4 2 3 2 3" xfId="39545" xr:uid="{00000000-0005-0000-0000-00004C000000}"/>
    <cellStyle name="Input cel 4 2 4 2 3 3" xfId="21758" xr:uid="{00000000-0005-0000-0000-00004C000000}"/>
    <cellStyle name="Input cel 4 2 4 2 3 4" xfId="10225" xr:uid="{00000000-0005-0000-0000-00004C000000}"/>
    <cellStyle name="Input cel 4 2 4 2 3 5" xfId="34973" xr:uid="{00000000-0005-0000-0000-00004C000000}"/>
    <cellStyle name="Input cel 4 2 4 2 4" xfId="6561" xr:uid="{00000000-0005-0000-0000-00004C000000}"/>
    <cellStyle name="Input cel 4 2 4 2 4 2" xfId="26857" xr:uid="{00000000-0005-0000-0000-00004C000000}"/>
    <cellStyle name="Input cel 4 2 4 2 4 3" xfId="12918" xr:uid="{00000000-0005-0000-0000-00004C000000}"/>
    <cellStyle name="Input cel 4 2 4 2 4 4" xfId="32327" xr:uid="{00000000-0005-0000-0000-00004C000000}"/>
    <cellStyle name="Input cel 4 2 4 2 5" xfId="4987" xr:uid="{00000000-0005-0000-0000-00004C000000}"/>
    <cellStyle name="Input cel 4 2 4 2 5 2" xfId="25291" xr:uid="{00000000-0005-0000-0000-00004C000000}"/>
    <cellStyle name="Input cel 4 2 4 2 5 3" xfId="20705" xr:uid="{00000000-0005-0000-0000-00004C000000}"/>
    <cellStyle name="Input cel 4 2 4 2 5 4" xfId="36461" xr:uid="{00000000-0005-0000-0000-00004C000000}"/>
    <cellStyle name="Input cel 4 2 4 2 6" xfId="19073" xr:uid="{00000000-0005-0000-0000-00004C000000}"/>
    <cellStyle name="Input cel 4 2 4 2 7" xfId="9783" xr:uid="{00000000-0005-0000-0000-00004C000000}"/>
    <cellStyle name="Input cel 4 2 4 2 8" xfId="30807" xr:uid="{00000000-0005-0000-0000-00004C000000}"/>
    <cellStyle name="Input cel 4 2 4 3" xfId="1581" xr:uid="{00000000-0005-0000-0000-00004C000000}"/>
    <cellStyle name="Input cel 4 2 4 3 2" xfId="2821" xr:uid="{00000000-0005-0000-0000-00004C000000}"/>
    <cellStyle name="Input cel 4 2 4 3 2 2" xfId="7479" xr:uid="{00000000-0005-0000-0000-00004C000000}"/>
    <cellStyle name="Input cel 4 2 4 3 2 2 2" xfId="27775" xr:uid="{00000000-0005-0000-0000-00004C000000}"/>
    <cellStyle name="Input cel 4 2 4 3 2 2 3" xfId="23185" xr:uid="{00000000-0005-0000-0000-00004C000000}"/>
    <cellStyle name="Input cel 4 2 4 3 2 2 4" xfId="37951" xr:uid="{00000000-0005-0000-0000-00004C000000}"/>
    <cellStyle name="Input cel 4 2 4 3 2 3" xfId="16302" xr:uid="{00000000-0005-0000-0000-00004C000000}"/>
    <cellStyle name="Input cel 4 2 4 3 2 4" xfId="11286" xr:uid="{00000000-0005-0000-0000-00004C000000}"/>
    <cellStyle name="Input cel 4 2 4 3 2 5" xfId="33245" xr:uid="{00000000-0005-0000-0000-00004C000000}"/>
    <cellStyle name="Input cel 4 2 4 3 3" xfId="8892" xr:uid="{00000000-0005-0000-0000-00004C000000}"/>
    <cellStyle name="Input cel 4 2 4 3 3 2" xfId="24556" xr:uid="{00000000-0005-0000-0000-00004C000000}"/>
    <cellStyle name="Input cel 4 2 4 3 3 2 2" xfId="29144" xr:uid="{00000000-0005-0000-0000-00004C000000}"/>
    <cellStyle name="Input cel 4 2 4 3 3 2 3" xfId="39249" xr:uid="{00000000-0005-0000-0000-00004C000000}"/>
    <cellStyle name="Input cel 4 2 4 3 3 3" xfId="18447" xr:uid="{00000000-0005-0000-0000-00004C000000}"/>
    <cellStyle name="Input cel 4 2 4 3 3 4" xfId="9825" xr:uid="{00000000-0005-0000-0000-00004C000000}"/>
    <cellStyle name="Input cel 4 2 4 3 3 5" xfId="34657" xr:uid="{00000000-0005-0000-0000-00004C000000}"/>
    <cellStyle name="Input cel 4 2 4 3 4" xfId="6277" xr:uid="{00000000-0005-0000-0000-00004C000000}"/>
    <cellStyle name="Input cel 4 2 4 3 4 2" xfId="26573" xr:uid="{00000000-0005-0000-0000-00004C000000}"/>
    <cellStyle name="Input cel 4 2 4 3 4 3" xfId="14267" xr:uid="{00000000-0005-0000-0000-00004C000000}"/>
    <cellStyle name="Input cel 4 2 4 3 4 4" xfId="32043" xr:uid="{00000000-0005-0000-0000-00004C000000}"/>
    <cellStyle name="Input cel 4 2 4 3 5" xfId="4670" xr:uid="{00000000-0005-0000-0000-00004C000000}"/>
    <cellStyle name="Input cel 4 2 4 3 5 2" xfId="24995" xr:uid="{00000000-0005-0000-0000-00004C000000}"/>
    <cellStyle name="Input cel 4 2 4 3 5 3" xfId="20407" xr:uid="{00000000-0005-0000-0000-00004C000000}"/>
    <cellStyle name="Input cel 4 2 4 3 5 4" xfId="36165" xr:uid="{00000000-0005-0000-0000-00004C000000}"/>
    <cellStyle name="Input cel 4 2 4 3 6" xfId="18413" xr:uid="{00000000-0005-0000-0000-00004C000000}"/>
    <cellStyle name="Input cel 4 2 4 3 7" xfId="14051" xr:uid="{00000000-0005-0000-0000-00004C000000}"/>
    <cellStyle name="Input cel 4 2 4 3 8" xfId="30491" xr:uid="{00000000-0005-0000-0000-00004C000000}"/>
    <cellStyle name="Input cel 4 2 4 4" xfId="973" xr:uid="{00000000-0005-0000-0000-00004C000000}"/>
    <cellStyle name="Input cel 4 2 4 4 2" xfId="5718" xr:uid="{00000000-0005-0000-0000-00004C000000}"/>
    <cellStyle name="Input cel 4 2 4 4 2 2" xfId="26014" xr:uid="{00000000-0005-0000-0000-00004C000000}"/>
    <cellStyle name="Input cel 4 2 4 4 2 3" xfId="21428" xr:uid="{00000000-0005-0000-0000-00004C000000}"/>
    <cellStyle name="Input cel 4 2 4 4 2 4" xfId="36942" xr:uid="{00000000-0005-0000-0000-00004C000000}"/>
    <cellStyle name="Input cel 4 2 4 4 3" xfId="15631" xr:uid="{00000000-0005-0000-0000-00004C000000}"/>
    <cellStyle name="Input cel 4 2 4 4 4" xfId="9855" xr:uid="{00000000-0005-0000-0000-00004C000000}"/>
    <cellStyle name="Input cel 4 2 4 4 5" xfId="31484" xr:uid="{00000000-0005-0000-0000-00004C000000}"/>
    <cellStyle name="Input cel 4 2 4 5" xfId="2216" xr:uid="{00000000-0005-0000-0000-00004C000000}"/>
    <cellStyle name="Input cel 4 2 4 5 2" xfId="6874" xr:uid="{00000000-0005-0000-0000-00004C000000}"/>
    <cellStyle name="Input cel 4 2 4 5 2 2" xfId="27170" xr:uid="{00000000-0005-0000-0000-00004C000000}"/>
    <cellStyle name="Input cel 4 2 4 5 2 3" xfId="22580" xr:uid="{00000000-0005-0000-0000-00004C000000}"/>
    <cellStyle name="Input cel 4 2 4 5 2 4" xfId="37365" xr:uid="{00000000-0005-0000-0000-00004C000000}"/>
    <cellStyle name="Input cel 4 2 4 5 3" xfId="17339" xr:uid="{00000000-0005-0000-0000-00004C000000}"/>
    <cellStyle name="Input cel 4 2 4 5 4" xfId="11568" xr:uid="{00000000-0005-0000-0000-00004C000000}"/>
    <cellStyle name="Input cel 4 2 4 5 5" xfId="32640" xr:uid="{00000000-0005-0000-0000-00004C000000}"/>
    <cellStyle name="Input cel 4 2 4 6" xfId="8299" xr:uid="{00000000-0005-0000-0000-00004C000000}"/>
    <cellStyle name="Input cel 4 2 4 6 2" xfId="23996" xr:uid="{00000000-0005-0000-0000-00004C000000}"/>
    <cellStyle name="Input cel 4 2 4 6 2 2" xfId="28585" xr:uid="{00000000-0005-0000-0000-00004C000000}"/>
    <cellStyle name="Input cel 4 2 4 6 2 3" xfId="38690" xr:uid="{00000000-0005-0000-0000-00004C000000}"/>
    <cellStyle name="Input cel 4 2 4 6 3" xfId="19300" xr:uid="{00000000-0005-0000-0000-00004C000000}"/>
    <cellStyle name="Input cel 4 2 4 6 4" xfId="13731" xr:uid="{00000000-0005-0000-0000-00004C000000}"/>
    <cellStyle name="Input cel 4 2 4 6 5" xfId="34064" xr:uid="{00000000-0005-0000-0000-00004C000000}"/>
    <cellStyle name="Input cel 4 2 4 7" xfId="5425" xr:uid="{00000000-0005-0000-0000-00004C000000}"/>
    <cellStyle name="Input cel 4 2 4 7 2" xfId="21136" xr:uid="{00000000-0005-0000-0000-00004C000000}"/>
    <cellStyle name="Input cel 4 2 4 7 2 2" xfId="25721" xr:uid="{00000000-0005-0000-0000-00004C000000}"/>
    <cellStyle name="Input cel 4 2 4 7 2 3" xfId="36785" xr:uid="{00000000-0005-0000-0000-00004C000000}"/>
    <cellStyle name="Input cel 4 2 4 7 3" xfId="21338" xr:uid="{00000000-0005-0000-0000-00004C000000}"/>
    <cellStyle name="Input cel 4 2 4 7 4" xfId="13634" xr:uid="{00000000-0005-0000-0000-00004C000000}"/>
    <cellStyle name="Input cel 4 2 4 7 5" xfId="31191" xr:uid="{00000000-0005-0000-0000-00004C000000}"/>
    <cellStyle name="Input cel 4 2 4 8" xfId="4074" xr:uid="{00000000-0005-0000-0000-00004C000000}"/>
    <cellStyle name="Input cel 4 2 4 8 2" xfId="16544" xr:uid="{00000000-0005-0000-0000-00004C000000}"/>
    <cellStyle name="Input cel 4 2 4 8 3" xfId="19855" xr:uid="{00000000-0005-0000-0000-00004C000000}"/>
    <cellStyle name="Input cel 4 2 4 8 4" xfId="35613" xr:uid="{00000000-0005-0000-0000-00004C000000}"/>
    <cellStyle name="Input cel 4 2 4 9" xfId="15902" xr:uid="{00000000-0005-0000-0000-00004C000000}"/>
    <cellStyle name="Input cel 4 2 5" xfId="731" xr:uid="{00000000-0005-0000-0000-00004C000000}"/>
    <cellStyle name="Input cel 4 2 5 10" xfId="12328" xr:uid="{00000000-0005-0000-0000-00004C000000}"/>
    <cellStyle name="Input cel 4 2 5 11" xfId="29960" xr:uid="{00000000-0005-0000-0000-00004C000000}"/>
    <cellStyle name="Input cel 4 2 5 2" xfId="1961" xr:uid="{00000000-0005-0000-0000-00004C000000}"/>
    <cellStyle name="Input cel 4 2 5 2 2" xfId="3200" xr:uid="{00000000-0005-0000-0000-00004C000000}"/>
    <cellStyle name="Input cel 4 2 5 2 2 2" xfId="7858" xr:uid="{00000000-0005-0000-0000-00004C000000}"/>
    <cellStyle name="Input cel 4 2 5 2 2 2 2" xfId="28154" xr:uid="{00000000-0005-0000-0000-00004C000000}"/>
    <cellStyle name="Input cel 4 2 5 2 2 2 3" xfId="23564" xr:uid="{00000000-0005-0000-0000-00004C000000}"/>
    <cellStyle name="Input cel 4 2 5 2 2 2 4" xfId="38306" xr:uid="{00000000-0005-0000-0000-00004C000000}"/>
    <cellStyle name="Input cel 4 2 5 2 2 3" xfId="15823" xr:uid="{00000000-0005-0000-0000-00004C000000}"/>
    <cellStyle name="Input cel 4 2 5 2 2 4" xfId="12946" xr:uid="{00000000-0005-0000-0000-00004C000000}"/>
    <cellStyle name="Input cel 4 2 5 2 2 5" xfId="33624" xr:uid="{00000000-0005-0000-0000-00004C000000}"/>
    <cellStyle name="Input cel 4 2 5 2 3" xfId="9270" xr:uid="{00000000-0005-0000-0000-00004C000000}"/>
    <cellStyle name="Input cel 4 2 5 2 3 2" xfId="24912" xr:uid="{00000000-0005-0000-0000-00004C000000}"/>
    <cellStyle name="Input cel 4 2 5 2 3 2 2" xfId="29499" xr:uid="{00000000-0005-0000-0000-00004C000000}"/>
    <cellStyle name="Input cel 4 2 5 2 3 2 3" xfId="39604" xr:uid="{00000000-0005-0000-0000-00004C000000}"/>
    <cellStyle name="Input cel 4 2 5 2 3 3" xfId="19366" xr:uid="{00000000-0005-0000-0000-00004C000000}"/>
    <cellStyle name="Input cel 4 2 5 2 3 4" xfId="9623" xr:uid="{00000000-0005-0000-0000-00004C000000}"/>
    <cellStyle name="Input cel 4 2 5 2 3 5" xfId="35035" xr:uid="{00000000-0005-0000-0000-00004C000000}"/>
    <cellStyle name="Input cel 4 2 5 2 4" xfId="6620" xr:uid="{00000000-0005-0000-0000-00004C000000}"/>
    <cellStyle name="Input cel 4 2 5 2 4 2" xfId="26916" xr:uid="{00000000-0005-0000-0000-00004C000000}"/>
    <cellStyle name="Input cel 4 2 5 2 4 3" xfId="11789" xr:uid="{00000000-0005-0000-0000-00004C000000}"/>
    <cellStyle name="Input cel 4 2 5 2 4 4" xfId="32386" xr:uid="{00000000-0005-0000-0000-00004C000000}"/>
    <cellStyle name="Input cel 4 2 5 2 5" xfId="5049" xr:uid="{00000000-0005-0000-0000-00004C000000}"/>
    <cellStyle name="Input cel 4 2 5 2 5 2" xfId="25350" xr:uid="{00000000-0005-0000-0000-00004C000000}"/>
    <cellStyle name="Input cel 4 2 5 2 5 3" xfId="20764" xr:uid="{00000000-0005-0000-0000-00004C000000}"/>
    <cellStyle name="Input cel 4 2 5 2 5 4" xfId="36520" xr:uid="{00000000-0005-0000-0000-00004C000000}"/>
    <cellStyle name="Input cel 4 2 5 2 6" xfId="17221" xr:uid="{00000000-0005-0000-0000-00004C000000}"/>
    <cellStyle name="Input cel 4 2 5 2 7" xfId="12234" xr:uid="{00000000-0005-0000-0000-00004C000000}"/>
    <cellStyle name="Input cel 4 2 5 2 8" xfId="30869" xr:uid="{00000000-0005-0000-0000-00004C000000}"/>
    <cellStyle name="Input cel 4 2 5 3" xfId="1639" xr:uid="{00000000-0005-0000-0000-00004C000000}"/>
    <cellStyle name="Input cel 4 2 5 3 2" xfId="2878" xr:uid="{00000000-0005-0000-0000-00004C000000}"/>
    <cellStyle name="Input cel 4 2 5 3 2 2" xfId="7536" xr:uid="{00000000-0005-0000-0000-00004C000000}"/>
    <cellStyle name="Input cel 4 2 5 3 2 2 2" xfId="27832" xr:uid="{00000000-0005-0000-0000-00004C000000}"/>
    <cellStyle name="Input cel 4 2 5 3 2 2 3" xfId="23242" xr:uid="{00000000-0005-0000-0000-00004C000000}"/>
    <cellStyle name="Input cel 4 2 5 3 2 2 4" xfId="38008" xr:uid="{00000000-0005-0000-0000-00004C000000}"/>
    <cellStyle name="Input cel 4 2 5 3 2 3" xfId="18158" xr:uid="{00000000-0005-0000-0000-00004C000000}"/>
    <cellStyle name="Input cel 4 2 5 3 2 4" xfId="11377" xr:uid="{00000000-0005-0000-0000-00004C000000}"/>
    <cellStyle name="Input cel 4 2 5 3 2 5" xfId="33302" xr:uid="{00000000-0005-0000-0000-00004C000000}"/>
    <cellStyle name="Input cel 4 2 5 3 3" xfId="8948" xr:uid="{00000000-0005-0000-0000-00004C000000}"/>
    <cellStyle name="Input cel 4 2 5 3 3 2" xfId="24609" xr:uid="{00000000-0005-0000-0000-00004C000000}"/>
    <cellStyle name="Input cel 4 2 5 3 3 2 2" xfId="29197" xr:uid="{00000000-0005-0000-0000-00004C000000}"/>
    <cellStyle name="Input cel 4 2 5 3 3 2 3" xfId="39302" xr:uid="{00000000-0005-0000-0000-00004C000000}"/>
    <cellStyle name="Input cel 4 2 5 3 3 3" xfId="15242" xr:uid="{00000000-0005-0000-0000-00004C000000}"/>
    <cellStyle name="Input cel 4 2 5 3 3 4" xfId="12294" xr:uid="{00000000-0005-0000-0000-00004C000000}"/>
    <cellStyle name="Input cel 4 2 5 3 3 5" xfId="34713" xr:uid="{00000000-0005-0000-0000-00004C000000}"/>
    <cellStyle name="Input cel 4 2 5 3 4" xfId="6331" xr:uid="{00000000-0005-0000-0000-00004C000000}"/>
    <cellStyle name="Input cel 4 2 5 3 4 2" xfId="26627" xr:uid="{00000000-0005-0000-0000-00004C000000}"/>
    <cellStyle name="Input cel 4 2 5 3 4 3" xfId="10254" xr:uid="{00000000-0005-0000-0000-00004C000000}"/>
    <cellStyle name="Input cel 4 2 5 3 4 4" xfId="32097" xr:uid="{00000000-0005-0000-0000-00004C000000}"/>
    <cellStyle name="Input cel 4 2 5 3 5" xfId="4727" xr:uid="{00000000-0005-0000-0000-00004C000000}"/>
    <cellStyle name="Input cel 4 2 5 3 5 2" xfId="25048" xr:uid="{00000000-0005-0000-0000-00004C000000}"/>
    <cellStyle name="Input cel 4 2 5 3 5 3" xfId="20460" xr:uid="{00000000-0005-0000-0000-00004C000000}"/>
    <cellStyle name="Input cel 4 2 5 3 5 4" xfId="36218" xr:uid="{00000000-0005-0000-0000-00004C000000}"/>
    <cellStyle name="Input cel 4 2 5 3 6" xfId="21770" xr:uid="{00000000-0005-0000-0000-00004C000000}"/>
    <cellStyle name="Input cel 4 2 5 3 7" xfId="14164" xr:uid="{00000000-0005-0000-0000-00004C000000}"/>
    <cellStyle name="Input cel 4 2 5 3 8" xfId="30547" xr:uid="{00000000-0005-0000-0000-00004C000000}"/>
    <cellStyle name="Input cel 4 2 5 4" xfId="1035" xr:uid="{00000000-0005-0000-0000-00004C000000}"/>
    <cellStyle name="Input cel 4 2 5 4 2" xfId="5780" xr:uid="{00000000-0005-0000-0000-00004C000000}"/>
    <cellStyle name="Input cel 4 2 5 4 2 2" xfId="26076" xr:uid="{00000000-0005-0000-0000-00004C000000}"/>
    <cellStyle name="Input cel 4 2 5 4 2 3" xfId="21490" xr:uid="{00000000-0005-0000-0000-00004C000000}"/>
    <cellStyle name="Input cel 4 2 5 4 2 4" xfId="37004" xr:uid="{00000000-0005-0000-0000-00004C000000}"/>
    <cellStyle name="Input cel 4 2 5 4 3" xfId="15899" xr:uid="{00000000-0005-0000-0000-00004C000000}"/>
    <cellStyle name="Input cel 4 2 5 4 4" xfId="12008" xr:uid="{00000000-0005-0000-0000-00004C000000}"/>
    <cellStyle name="Input cel 4 2 5 4 5" xfId="31546" xr:uid="{00000000-0005-0000-0000-00004C000000}"/>
    <cellStyle name="Input cel 4 2 5 5" xfId="2278" xr:uid="{00000000-0005-0000-0000-00004C000000}"/>
    <cellStyle name="Input cel 4 2 5 5 2" xfId="6936" xr:uid="{00000000-0005-0000-0000-00004C000000}"/>
    <cellStyle name="Input cel 4 2 5 5 2 2" xfId="27232" xr:uid="{00000000-0005-0000-0000-00004C000000}"/>
    <cellStyle name="Input cel 4 2 5 5 2 3" xfId="22642" xr:uid="{00000000-0005-0000-0000-00004C000000}"/>
    <cellStyle name="Input cel 4 2 5 5 2 4" xfId="37427" xr:uid="{00000000-0005-0000-0000-00004C000000}"/>
    <cellStyle name="Input cel 4 2 5 5 3" xfId="15145" xr:uid="{00000000-0005-0000-0000-00004C000000}"/>
    <cellStyle name="Input cel 4 2 5 5 4" xfId="11151" xr:uid="{00000000-0005-0000-0000-00004C000000}"/>
    <cellStyle name="Input cel 4 2 5 5 5" xfId="32702" xr:uid="{00000000-0005-0000-0000-00004C000000}"/>
    <cellStyle name="Input cel 4 2 5 6" xfId="8361" xr:uid="{00000000-0005-0000-0000-00004C000000}"/>
    <cellStyle name="Input cel 4 2 5 6 2" xfId="24058" xr:uid="{00000000-0005-0000-0000-00004C000000}"/>
    <cellStyle name="Input cel 4 2 5 6 2 2" xfId="28647" xr:uid="{00000000-0005-0000-0000-00004C000000}"/>
    <cellStyle name="Input cel 4 2 5 6 2 3" xfId="38752" xr:uid="{00000000-0005-0000-0000-00004C000000}"/>
    <cellStyle name="Input cel 4 2 5 6 3" xfId="23388" xr:uid="{00000000-0005-0000-0000-00004C000000}"/>
    <cellStyle name="Input cel 4 2 5 6 4" xfId="10491" xr:uid="{00000000-0005-0000-0000-00004C000000}"/>
    <cellStyle name="Input cel 4 2 5 6 5" xfId="34126" xr:uid="{00000000-0005-0000-0000-00004C000000}"/>
    <cellStyle name="Input cel 4 2 5 7" xfId="5484" xr:uid="{00000000-0005-0000-0000-00004C000000}"/>
    <cellStyle name="Input cel 4 2 5 7 2" xfId="21195" xr:uid="{00000000-0005-0000-0000-00004C000000}"/>
    <cellStyle name="Input cel 4 2 5 7 2 2" xfId="25780" xr:uid="{00000000-0005-0000-0000-00004C000000}"/>
    <cellStyle name="Input cel 4 2 5 7 2 3" xfId="36844" xr:uid="{00000000-0005-0000-0000-00004C000000}"/>
    <cellStyle name="Input cel 4 2 5 7 3" xfId="16681" xr:uid="{00000000-0005-0000-0000-00004C000000}"/>
    <cellStyle name="Input cel 4 2 5 7 4" xfId="13013" xr:uid="{00000000-0005-0000-0000-00004C000000}"/>
    <cellStyle name="Input cel 4 2 5 7 5" xfId="31250" xr:uid="{00000000-0005-0000-0000-00004C000000}"/>
    <cellStyle name="Input cel 4 2 5 8" xfId="4136" xr:uid="{00000000-0005-0000-0000-00004C000000}"/>
    <cellStyle name="Input cel 4 2 5 8 2" xfId="16979" xr:uid="{00000000-0005-0000-0000-00004C000000}"/>
    <cellStyle name="Input cel 4 2 5 8 3" xfId="19914" xr:uid="{00000000-0005-0000-0000-00004C000000}"/>
    <cellStyle name="Input cel 4 2 5 8 4" xfId="35672" xr:uid="{00000000-0005-0000-0000-00004C000000}"/>
    <cellStyle name="Input cel 4 2 5 9" xfId="19188" xr:uid="{00000000-0005-0000-0000-00004C000000}"/>
    <cellStyle name="Input cel 4 2 6" xfId="536" xr:uid="{00000000-0005-0000-0000-00004C000000}"/>
    <cellStyle name="Input cel 4 2 6 2" xfId="1463" xr:uid="{00000000-0005-0000-0000-00004C000000}"/>
    <cellStyle name="Input cel 4 2 6 2 2" xfId="6161" xr:uid="{00000000-0005-0000-0000-00004C000000}"/>
    <cellStyle name="Input cel 4 2 6 2 2 2" xfId="26457" xr:uid="{00000000-0005-0000-0000-00004C000000}"/>
    <cellStyle name="Input cel 4 2 6 2 2 3" xfId="21869" xr:uid="{00000000-0005-0000-0000-00004C000000}"/>
    <cellStyle name="Input cel 4 2 6 2 2 4" xfId="37090" xr:uid="{00000000-0005-0000-0000-00004C000000}"/>
    <cellStyle name="Input cel 4 2 6 2 3" xfId="22110" xr:uid="{00000000-0005-0000-0000-00004C000000}"/>
    <cellStyle name="Input cel 4 2 6 2 4" xfId="14711" xr:uid="{00000000-0005-0000-0000-00004C000000}"/>
    <cellStyle name="Input cel 4 2 6 2 5" xfId="31927" xr:uid="{00000000-0005-0000-0000-00004C000000}"/>
    <cellStyle name="Input cel 4 2 6 3" xfId="2703" xr:uid="{00000000-0005-0000-0000-00004C000000}"/>
    <cellStyle name="Input cel 4 2 6 3 2" xfId="7361" xr:uid="{00000000-0005-0000-0000-00004C000000}"/>
    <cellStyle name="Input cel 4 2 6 3 2 2" xfId="27657" xr:uid="{00000000-0005-0000-0000-00004C000000}"/>
    <cellStyle name="Input cel 4 2 6 3 2 3" xfId="23067" xr:uid="{00000000-0005-0000-0000-00004C000000}"/>
    <cellStyle name="Input cel 4 2 6 3 2 4" xfId="37833" xr:uid="{00000000-0005-0000-0000-00004C000000}"/>
    <cellStyle name="Input cel 4 2 6 3 3" xfId="16450" xr:uid="{00000000-0005-0000-0000-00004C000000}"/>
    <cellStyle name="Input cel 4 2 6 3 4" xfId="9558" xr:uid="{00000000-0005-0000-0000-00004C000000}"/>
    <cellStyle name="Input cel 4 2 6 3 5" xfId="33127" xr:uid="{00000000-0005-0000-0000-00004C000000}"/>
    <cellStyle name="Input cel 4 2 6 4" xfId="8775" xr:uid="{00000000-0005-0000-0000-00004C000000}"/>
    <cellStyle name="Input cel 4 2 6 4 2" xfId="24443" xr:uid="{00000000-0005-0000-0000-00004C000000}"/>
    <cellStyle name="Input cel 4 2 6 4 2 2" xfId="29031" xr:uid="{00000000-0005-0000-0000-00004C000000}"/>
    <cellStyle name="Input cel 4 2 6 4 2 3" xfId="39136" xr:uid="{00000000-0005-0000-0000-00004C000000}"/>
    <cellStyle name="Input cel 4 2 6 4 3" xfId="19190" xr:uid="{00000000-0005-0000-0000-00004C000000}"/>
    <cellStyle name="Input cel 4 2 6 4 4" xfId="12408" xr:uid="{00000000-0005-0000-0000-00004C000000}"/>
    <cellStyle name="Input cel 4 2 6 4 5" xfId="34540" xr:uid="{00000000-0005-0000-0000-00004C000000}"/>
    <cellStyle name="Input cel 4 2 6 5" xfId="5324" xr:uid="{00000000-0005-0000-0000-00004C000000}"/>
    <cellStyle name="Input cel 4 2 6 5 2" xfId="25620" xr:uid="{00000000-0005-0000-0000-00004C000000}"/>
    <cellStyle name="Input cel 4 2 6 5 3" xfId="12190" xr:uid="{00000000-0005-0000-0000-00004C000000}"/>
    <cellStyle name="Input cel 4 2 6 5 4" xfId="31090" xr:uid="{00000000-0005-0000-0000-00004C000000}"/>
    <cellStyle name="Input cel 4 2 6 6" xfId="4553" xr:uid="{00000000-0005-0000-0000-00004C000000}"/>
    <cellStyle name="Input cel 4 2 6 6 2" xfId="17616" xr:uid="{00000000-0005-0000-0000-00004C000000}"/>
    <cellStyle name="Input cel 4 2 6 6 3" xfId="20296" xr:uid="{00000000-0005-0000-0000-00004C000000}"/>
    <cellStyle name="Input cel 4 2 6 6 4" xfId="36054" xr:uid="{00000000-0005-0000-0000-00004C000000}"/>
    <cellStyle name="Input cel 4 2 6 7" xfId="17833" xr:uid="{00000000-0005-0000-0000-00004C000000}"/>
    <cellStyle name="Input cel 4 2 6 8" xfId="13204" xr:uid="{00000000-0005-0000-0000-00004C000000}"/>
    <cellStyle name="Input cel 4 2 6 9" xfId="30374" xr:uid="{00000000-0005-0000-0000-00004C000000}"/>
    <cellStyle name="Input cel 4 2 7" xfId="1350" xr:uid="{00000000-0005-0000-0000-00004C000000}"/>
    <cellStyle name="Input cel 4 2 7 2" xfId="2591" xr:uid="{00000000-0005-0000-0000-00004C000000}"/>
    <cellStyle name="Input cel 4 2 7 2 2" xfId="7249" xr:uid="{00000000-0005-0000-0000-00004C000000}"/>
    <cellStyle name="Input cel 4 2 7 2 2 2" xfId="27545" xr:uid="{00000000-0005-0000-0000-00004C000000}"/>
    <cellStyle name="Input cel 4 2 7 2 2 3" xfId="22955" xr:uid="{00000000-0005-0000-0000-00004C000000}"/>
    <cellStyle name="Input cel 4 2 7 2 2 4" xfId="37735" xr:uid="{00000000-0005-0000-0000-00004C000000}"/>
    <cellStyle name="Input cel 4 2 7 2 3" xfId="21999" xr:uid="{00000000-0005-0000-0000-00004C000000}"/>
    <cellStyle name="Input cel 4 2 7 2 4" xfId="14548" xr:uid="{00000000-0005-0000-0000-00004C000000}"/>
    <cellStyle name="Input cel 4 2 7 2 5" xfId="33015" xr:uid="{00000000-0005-0000-0000-00004C000000}"/>
    <cellStyle name="Input cel 4 2 7 3" xfId="8669" xr:uid="{00000000-0005-0000-0000-00004C000000}"/>
    <cellStyle name="Input cel 4 2 7 3 2" xfId="24345" xr:uid="{00000000-0005-0000-0000-00004C000000}"/>
    <cellStyle name="Input cel 4 2 7 3 2 2" xfId="28934" xr:uid="{00000000-0005-0000-0000-00004C000000}"/>
    <cellStyle name="Input cel 4 2 7 3 2 3" xfId="39039" xr:uid="{00000000-0005-0000-0000-00004C000000}"/>
    <cellStyle name="Input cel 4 2 7 3 3" xfId="22050" xr:uid="{00000000-0005-0000-0000-00004C000000}"/>
    <cellStyle name="Input cel 4 2 7 3 4" xfId="11700" xr:uid="{00000000-0005-0000-0000-00004C000000}"/>
    <cellStyle name="Input cel 4 2 7 3 5" xfId="34434" xr:uid="{00000000-0005-0000-0000-00004C000000}"/>
    <cellStyle name="Input cel 4 2 7 4" xfId="6071" xr:uid="{00000000-0005-0000-0000-00004C000000}"/>
    <cellStyle name="Input cel 4 2 7 4 2" xfId="26367" xr:uid="{00000000-0005-0000-0000-00004C000000}"/>
    <cellStyle name="Input cel 4 2 7 4 3" xfId="12541" xr:uid="{00000000-0005-0000-0000-00004C000000}"/>
    <cellStyle name="Input cel 4 2 7 4 4" xfId="31837" xr:uid="{00000000-0005-0000-0000-00004C000000}"/>
    <cellStyle name="Input cel 4 2 7 5" xfId="4446" xr:uid="{00000000-0005-0000-0000-00004C000000}"/>
    <cellStyle name="Input cel 4 2 7 5 2" xfId="21252" xr:uid="{00000000-0005-0000-0000-00004C000000}"/>
    <cellStyle name="Input cel 4 2 7 5 3" xfId="20200" xr:uid="{00000000-0005-0000-0000-00004C000000}"/>
    <cellStyle name="Input cel 4 2 7 5 4" xfId="35958" xr:uid="{00000000-0005-0000-0000-00004C000000}"/>
    <cellStyle name="Input cel 4 2 7 6" xfId="22074" xr:uid="{00000000-0005-0000-0000-00004C000000}"/>
    <cellStyle name="Input cel 4 2 7 7" xfId="11610" xr:uid="{00000000-0005-0000-0000-00004C000000}"/>
    <cellStyle name="Input cel 4 2 7 8" xfId="30268" xr:uid="{00000000-0005-0000-0000-00004C000000}"/>
    <cellStyle name="Input cel 4 2 8" xfId="837" xr:uid="{00000000-0005-0000-0000-00004C000000}"/>
    <cellStyle name="Input cel 4 2 8 2" xfId="3305" xr:uid="{00000000-0005-0000-0000-00004C000000}"/>
    <cellStyle name="Input cel 4 2 8 2 2" xfId="8153" xr:uid="{00000000-0005-0000-0000-00004C000000}"/>
    <cellStyle name="Input cel 4 2 8 2 2 2" xfId="28442" xr:uid="{00000000-0005-0000-0000-00004C000000}"/>
    <cellStyle name="Input cel 4 2 8 2 2 3" xfId="23853" xr:uid="{00000000-0005-0000-0000-00004C000000}"/>
    <cellStyle name="Input cel 4 2 8 2 2 4" xfId="38547" xr:uid="{00000000-0005-0000-0000-00004C000000}"/>
    <cellStyle name="Input cel 4 2 8 2 3" xfId="17709" xr:uid="{00000000-0005-0000-0000-00004C000000}"/>
    <cellStyle name="Input cel 4 2 8 2 4" xfId="13408" xr:uid="{00000000-0005-0000-0000-00004C000000}"/>
    <cellStyle name="Input cel 4 2 8 2 5" xfId="33918" xr:uid="{00000000-0005-0000-0000-00004C000000}"/>
    <cellStyle name="Input cel 4 2 8 3" xfId="5586" xr:uid="{00000000-0005-0000-0000-00004C000000}"/>
    <cellStyle name="Input cel 4 2 8 3 2" xfId="25882" xr:uid="{00000000-0005-0000-0000-00004C000000}"/>
    <cellStyle name="Input cel 4 2 8 3 3" xfId="12617" xr:uid="{00000000-0005-0000-0000-00004C000000}"/>
    <cellStyle name="Input cel 4 2 8 3 4" xfId="31352" xr:uid="{00000000-0005-0000-0000-00004C000000}"/>
    <cellStyle name="Input cel 4 2 8 4" xfId="3928" xr:uid="{00000000-0005-0000-0000-00004C000000}"/>
    <cellStyle name="Input cel 4 2 8 4 2" xfId="22269" xr:uid="{00000000-0005-0000-0000-00004C000000}"/>
    <cellStyle name="Input cel 4 2 8 4 3" xfId="19714" xr:uid="{00000000-0005-0000-0000-00004C000000}"/>
    <cellStyle name="Input cel 4 2 8 4 4" xfId="35472" xr:uid="{00000000-0005-0000-0000-00004C000000}"/>
    <cellStyle name="Input cel 4 2 8 5" xfId="22096" xr:uid="{00000000-0005-0000-0000-00004C000000}"/>
    <cellStyle name="Input cel 4 2 8 6" xfId="3446" xr:uid="{00000000-0005-0000-0000-00004C000000}"/>
    <cellStyle name="Input cel 4 2 8 7" xfId="29752" xr:uid="{00000000-0005-0000-0000-00004C000000}"/>
    <cellStyle name="Input cel 4 2 9" xfId="2081" xr:uid="{00000000-0005-0000-0000-00004C000000}"/>
    <cellStyle name="Input cel 4 2 9 2" xfId="6739" xr:uid="{00000000-0005-0000-0000-00004C000000}"/>
    <cellStyle name="Input cel 4 2 9 2 2" xfId="27035" xr:uid="{00000000-0005-0000-0000-00004C000000}"/>
    <cellStyle name="Input cel 4 2 9 2 3" xfId="22445" xr:uid="{00000000-0005-0000-0000-00004C000000}"/>
    <cellStyle name="Input cel 4 2 9 2 4" xfId="37230" xr:uid="{00000000-0005-0000-0000-00004C000000}"/>
    <cellStyle name="Input cel 4 2 9 3" xfId="21092" xr:uid="{00000000-0005-0000-0000-00004C000000}"/>
    <cellStyle name="Input cel 4 2 9 4" xfId="9520" xr:uid="{00000000-0005-0000-0000-00004C000000}"/>
    <cellStyle name="Input cel 4 2 9 5" xfId="32505" xr:uid="{00000000-0005-0000-0000-00004C000000}"/>
    <cellStyle name="Input cel 4 3" xfId="382" xr:uid="{00000000-0005-0000-0000-00004C000000}"/>
    <cellStyle name="Input cel 4 3 10" xfId="2065" xr:uid="{00000000-0005-0000-0000-00004C000000}"/>
    <cellStyle name="Input cel 4 3 10 2" xfId="6723" xr:uid="{00000000-0005-0000-0000-00004C000000}"/>
    <cellStyle name="Input cel 4 3 10 2 2" xfId="27019" xr:uid="{00000000-0005-0000-0000-00004C000000}"/>
    <cellStyle name="Input cel 4 3 10 2 3" xfId="22429" xr:uid="{00000000-0005-0000-0000-00004C000000}"/>
    <cellStyle name="Input cel 4 3 10 2 4" xfId="37214" xr:uid="{00000000-0005-0000-0000-00004C000000}"/>
    <cellStyle name="Input cel 4 3 10 3" xfId="17714" xr:uid="{00000000-0005-0000-0000-00004C000000}"/>
    <cellStyle name="Input cel 4 3 10 4" xfId="10591" xr:uid="{00000000-0005-0000-0000-00004C000000}"/>
    <cellStyle name="Input cel 4 3 10 5" xfId="32489" xr:uid="{00000000-0005-0000-0000-00004C000000}"/>
    <cellStyle name="Input cel 4 3 11" xfId="5218" xr:uid="{00000000-0005-0000-0000-00004C000000}"/>
    <cellStyle name="Input cel 4 3 11 2" xfId="20931" xr:uid="{00000000-0005-0000-0000-00004C000000}"/>
    <cellStyle name="Input cel 4 3 11 2 2" xfId="25516" xr:uid="{00000000-0005-0000-0000-00004C000000}"/>
    <cellStyle name="Input cel 4 3 11 2 3" xfId="36658" xr:uid="{00000000-0005-0000-0000-00004C000000}"/>
    <cellStyle name="Input cel 4 3 11 3" xfId="18939" xr:uid="{00000000-0005-0000-0000-00004C000000}"/>
    <cellStyle name="Input cel 4 3 11 4" xfId="13485" xr:uid="{00000000-0005-0000-0000-00004C000000}"/>
    <cellStyle name="Input cel 4 3 11 5" xfId="30985" xr:uid="{00000000-0005-0000-0000-00004C000000}"/>
    <cellStyle name="Input cel 4 3 12" xfId="8041" xr:uid="{00000000-0005-0000-0000-00004C000000}"/>
    <cellStyle name="Input cel 4 3 12 2" xfId="28332" xr:uid="{00000000-0005-0000-0000-00004C000000}"/>
    <cellStyle name="Input cel 4 3 12 3" xfId="14138" xr:uid="{00000000-0005-0000-0000-00004C000000}"/>
    <cellStyle name="Input cel 4 3 12 4" xfId="33806" xr:uid="{00000000-0005-0000-0000-00004C000000}"/>
    <cellStyle name="Input cel 4 3 13" xfId="3814" xr:uid="{00000000-0005-0000-0000-00004C000000}"/>
    <cellStyle name="Input cel 4 3 13 2" xfId="16313" xr:uid="{00000000-0005-0000-0000-00004C000000}"/>
    <cellStyle name="Input cel 4 3 13 3" xfId="19604" xr:uid="{00000000-0005-0000-0000-00004C000000}"/>
    <cellStyle name="Input cel 4 3 13 4" xfId="35362" xr:uid="{00000000-0005-0000-0000-00004C000000}"/>
    <cellStyle name="Input cel 4 3 14" xfId="17015" xr:uid="{00000000-0005-0000-0000-00004C000000}"/>
    <cellStyle name="Input cel 4 3 15" xfId="9697" xr:uid="{00000000-0005-0000-0000-00004C000000}"/>
    <cellStyle name="Input cel 4 3 16" xfId="29639" xr:uid="{00000000-0005-0000-0000-00004C000000}"/>
    <cellStyle name="Input cel 4 3 2" xfId="441" xr:uid="{00000000-0005-0000-0000-00004C000000}"/>
    <cellStyle name="Input cel 4 3 2 10" xfId="14254" xr:uid="{00000000-0005-0000-0000-00004C000000}"/>
    <cellStyle name="Input cel 4 3 2 11" xfId="29732" xr:uid="{00000000-0005-0000-0000-00004C000000}"/>
    <cellStyle name="Input cel 4 3 2 2" xfId="590" xr:uid="{00000000-0005-0000-0000-00004C000000}"/>
    <cellStyle name="Input cel 4 3 2 2 2" xfId="1515" xr:uid="{00000000-0005-0000-0000-00004C000000}"/>
    <cellStyle name="Input cel 4 3 2 2 2 2" xfId="6213" xr:uid="{00000000-0005-0000-0000-00004C000000}"/>
    <cellStyle name="Input cel 4 3 2 2 2 2 2" xfId="26509" xr:uid="{00000000-0005-0000-0000-00004C000000}"/>
    <cellStyle name="Input cel 4 3 2 2 2 2 3" xfId="21921" xr:uid="{00000000-0005-0000-0000-00004C000000}"/>
    <cellStyle name="Input cel 4 3 2 2 2 2 4" xfId="37140" xr:uid="{00000000-0005-0000-0000-00004C000000}"/>
    <cellStyle name="Input cel 4 3 2 2 2 3" xfId="15140" xr:uid="{00000000-0005-0000-0000-00004C000000}"/>
    <cellStyle name="Input cel 4 3 2 2 2 4" xfId="14262" xr:uid="{00000000-0005-0000-0000-00004C000000}"/>
    <cellStyle name="Input cel 4 3 2 2 2 5" xfId="31979" xr:uid="{00000000-0005-0000-0000-00004C000000}"/>
    <cellStyle name="Input cel 4 3 2 2 3" xfId="2755" xr:uid="{00000000-0005-0000-0000-00004C000000}"/>
    <cellStyle name="Input cel 4 3 2 2 3 2" xfId="7413" xr:uid="{00000000-0005-0000-0000-00004C000000}"/>
    <cellStyle name="Input cel 4 3 2 2 3 2 2" xfId="27709" xr:uid="{00000000-0005-0000-0000-00004C000000}"/>
    <cellStyle name="Input cel 4 3 2 2 3 2 3" xfId="23119" xr:uid="{00000000-0005-0000-0000-00004C000000}"/>
    <cellStyle name="Input cel 4 3 2 2 3 2 4" xfId="37885" xr:uid="{00000000-0005-0000-0000-00004C000000}"/>
    <cellStyle name="Input cel 4 3 2 2 3 3" xfId="17446" xr:uid="{00000000-0005-0000-0000-00004C000000}"/>
    <cellStyle name="Input cel 4 3 2 2 3 4" xfId="11149" xr:uid="{00000000-0005-0000-0000-00004C000000}"/>
    <cellStyle name="Input cel 4 3 2 2 3 5" xfId="33179" xr:uid="{00000000-0005-0000-0000-00004C000000}"/>
    <cellStyle name="Input cel 4 3 2 2 4" xfId="8827" xr:uid="{00000000-0005-0000-0000-00004C000000}"/>
    <cellStyle name="Input cel 4 3 2 2 4 2" xfId="24494" xr:uid="{00000000-0005-0000-0000-00004C000000}"/>
    <cellStyle name="Input cel 4 3 2 2 4 2 2" xfId="29082" xr:uid="{00000000-0005-0000-0000-00004C000000}"/>
    <cellStyle name="Input cel 4 3 2 2 4 2 3" xfId="39187" xr:uid="{00000000-0005-0000-0000-00004C000000}"/>
    <cellStyle name="Input cel 4 3 2 2 4 3" xfId="18778" xr:uid="{00000000-0005-0000-0000-00004C000000}"/>
    <cellStyle name="Input cel 4 3 2 2 4 4" xfId="13549" xr:uid="{00000000-0005-0000-0000-00004C000000}"/>
    <cellStyle name="Input cel 4 3 2 2 4 5" xfId="34592" xr:uid="{00000000-0005-0000-0000-00004C000000}"/>
    <cellStyle name="Input cel 4 3 2 2 5" xfId="5376" xr:uid="{00000000-0005-0000-0000-00004C000000}"/>
    <cellStyle name="Input cel 4 3 2 2 5 2" xfId="25672" xr:uid="{00000000-0005-0000-0000-00004C000000}"/>
    <cellStyle name="Input cel 4 3 2 2 5 3" xfId="9880" xr:uid="{00000000-0005-0000-0000-00004C000000}"/>
    <cellStyle name="Input cel 4 3 2 2 5 4" xfId="31142" xr:uid="{00000000-0005-0000-0000-00004C000000}"/>
    <cellStyle name="Input cel 4 3 2 2 6" xfId="4605" xr:uid="{00000000-0005-0000-0000-00004C000000}"/>
    <cellStyle name="Input cel 4 3 2 2 6 2" xfId="21623" xr:uid="{00000000-0005-0000-0000-00004C000000}"/>
    <cellStyle name="Input cel 4 3 2 2 6 3" xfId="20347" xr:uid="{00000000-0005-0000-0000-00004C000000}"/>
    <cellStyle name="Input cel 4 3 2 2 6 4" xfId="36105" xr:uid="{00000000-0005-0000-0000-00004C000000}"/>
    <cellStyle name="Input cel 4 3 2 2 7" xfId="18417" xr:uid="{00000000-0005-0000-0000-00004C000000}"/>
    <cellStyle name="Input cel 4 3 2 2 8" xfId="13382" xr:uid="{00000000-0005-0000-0000-00004C000000}"/>
    <cellStyle name="Input cel 4 3 2 2 9" xfId="30426" xr:uid="{00000000-0005-0000-0000-00004C000000}"/>
    <cellStyle name="Input cel 4 3 2 3" xfId="1719" xr:uid="{00000000-0005-0000-0000-00004C000000}"/>
    <cellStyle name="Input cel 4 3 2 3 2" xfId="2958" xr:uid="{00000000-0005-0000-0000-00004C000000}"/>
    <cellStyle name="Input cel 4 3 2 3 2 2" xfId="7616" xr:uid="{00000000-0005-0000-0000-00004C000000}"/>
    <cellStyle name="Input cel 4 3 2 3 2 2 2" xfId="27912" xr:uid="{00000000-0005-0000-0000-00004C000000}"/>
    <cellStyle name="Input cel 4 3 2 3 2 2 3" xfId="23322" xr:uid="{00000000-0005-0000-0000-00004C000000}"/>
    <cellStyle name="Input cel 4 3 2 3 2 2 4" xfId="38088" xr:uid="{00000000-0005-0000-0000-00004C000000}"/>
    <cellStyle name="Input cel 4 3 2 3 2 3" xfId="15099" xr:uid="{00000000-0005-0000-0000-00004C000000}"/>
    <cellStyle name="Input cel 4 3 2 3 2 4" xfId="13465" xr:uid="{00000000-0005-0000-0000-00004C000000}"/>
    <cellStyle name="Input cel 4 3 2 3 2 5" xfId="33382" xr:uid="{00000000-0005-0000-0000-00004C000000}"/>
    <cellStyle name="Input cel 4 3 2 3 3" xfId="9028" xr:uid="{00000000-0005-0000-0000-00004C000000}"/>
    <cellStyle name="Input cel 4 3 2 3 3 2" xfId="24685" xr:uid="{00000000-0005-0000-0000-00004C000000}"/>
    <cellStyle name="Input cel 4 3 2 3 3 2 2" xfId="29273" xr:uid="{00000000-0005-0000-0000-00004C000000}"/>
    <cellStyle name="Input cel 4 3 2 3 3 2 3" xfId="39378" xr:uid="{00000000-0005-0000-0000-00004C000000}"/>
    <cellStyle name="Input cel 4 3 2 3 3 3" xfId="17482" xr:uid="{00000000-0005-0000-0000-00004C000000}"/>
    <cellStyle name="Input cel 4 3 2 3 3 4" xfId="9532" xr:uid="{00000000-0005-0000-0000-00004C000000}"/>
    <cellStyle name="Input cel 4 3 2 3 3 5" xfId="34793" xr:uid="{00000000-0005-0000-0000-00004C000000}"/>
    <cellStyle name="Input cel 4 3 2 3 4" xfId="6407" xr:uid="{00000000-0005-0000-0000-00004C000000}"/>
    <cellStyle name="Input cel 4 3 2 3 4 2" xfId="26703" xr:uid="{00000000-0005-0000-0000-00004C000000}"/>
    <cellStyle name="Input cel 4 3 2 3 4 3" xfId="11470" xr:uid="{00000000-0005-0000-0000-00004C000000}"/>
    <cellStyle name="Input cel 4 3 2 3 4 4" xfId="32173" xr:uid="{00000000-0005-0000-0000-00004C000000}"/>
    <cellStyle name="Input cel 4 3 2 3 5" xfId="4807" xr:uid="{00000000-0005-0000-0000-00004C000000}"/>
    <cellStyle name="Input cel 4 3 2 3 5 2" xfId="25124" xr:uid="{00000000-0005-0000-0000-00004C000000}"/>
    <cellStyle name="Input cel 4 3 2 3 5 3" xfId="20537" xr:uid="{00000000-0005-0000-0000-00004C000000}"/>
    <cellStyle name="Input cel 4 3 2 3 5 4" xfId="36294" xr:uid="{00000000-0005-0000-0000-00004C000000}"/>
    <cellStyle name="Input cel 4 3 2 3 6" xfId="18008" xr:uid="{00000000-0005-0000-0000-00004C000000}"/>
    <cellStyle name="Input cel 4 3 2 3 7" xfId="3517" xr:uid="{00000000-0005-0000-0000-00004C000000}"/>
    <cellStyle name="Input cel 4 3 2 3 8" xfId="30627" xr:uid="{00000000-0005-0000-0000-00004C000000}"/>
    <cellStyle name="Input cel 4 3 2 4" xfId="1268" xr:uid="{00000000-0005-0000-0000-00004C000000}"/>
    <cellStyle name="Input cel 4 3 2 4 2" xfId="2509" xr:uid="{00000000-0005-0000-0000-00004C000000}"/>
    <cellStyle name="Input cel 4 3 2 4 2 2" xfId="7167" xr:uid="{00000000-0005-0000-0000-00004C000000}"/>
    <cellStyle name="Input cel 4 3 2 4 2 2 2" xfId="27463" xr:uid="{00000000-0005-0000-0000-00004C000000}"/>
    <cellStyle name="Input cel 4 3 2 4 2 2 3" xfId="22873" xr:uid="{00000000-0005-0000-0000-00004C000000}"/>
    <cellStyle name="Input cel 4 3 2 4 2 2 4" xfId="37653" xr:uid="{00000000-0005-0000-0000-00004C000000}"/>
    <cellStyle name="Input cel 4 3 2 4 2 3" xfId="15238" xr:uid="{00000000-0005-0000-0000-00004C000000}"/>
    <cellStyle name="Input cel 4 3 2 4 2 4" xfId="12945" xr:uid="{00000000-0005-0000-0000-00004C000000}"/>
    <cellStyle name="Input cel 4 3 2 4 2 5" xfId="32933" xr:uid="{00000000-0005-0000-0000-00004C000000}"/>
    <cellStyle name="Input cel 4 3 2 4 3" xfId="8587" xr:uid="{00000000-0005-0000-0000-00004C000000}"/>
    <cellStyle name="Input cel 4 3 2 4 3 2" xfId="24267" xr:uid="{00000000-0005-0000-0000-00004C000000}"/>
    <cellStyle name="Input cel 4 3 2 4 3 2 2" xfId="28856" xr:uid="{00000000-0005-0000-0000-00004C000000}"/>
    <cellStyle name="Input cel 4 3 2 4 3 2 3" xfId="38961" xr:uid="{00000000-0005-0000-0000-00004C000000}"/>
    <cellStyle name="Input cel 4 3 2 4 3 3" xfId="17433" xr:uid="{00000000-0005-0000-0000-00004C000000}"/>
    <cellStyle name="Input cel 4 3 2 4 3 4" xfId="14057" xr:uid="{00000000-0005-0000-0000-00004C000000}"/>
    <cellStyle name="Input cel 4 3 2 4 3 5" xfId="34352" xr:uid="{00000000-0005-0000-0000-00004C000000}"/>
    <cellStyle name="Input cel 4 3 2 4 4" xfId="5993" xr:uid="{00000000-0005-0000-0000-00004C000000}"/>
    <cellStyle name="Input cel 4 3 2 4 4 2" xfId="26289" xr:uid="{00000000-0005-0000-0000-00004C000000}"/>
    <cellStyle name="Input cel 4 3 2 4 4 3" xfId="9615" xr:uid="{00000000-0005-0000-0000-00004C000000}"/>
    <cellStyle name="Input cel 4 3 2 4 4 4" xfId="31759" xr:uid="{00000000-0005-0000-0000-00004C000000}"/>
    <cellStyle name="Input cel 4 3 2 4 5" xfId="4364" xr:uid="{00000000-0005-0000-0000-00004C000000}"/>
    <cellStyle name="Input cel 4 3 2 4 5 2" xfId="14974" xr:uid="{00000000-0005-0000-0000-00004C000000}"/>
    <cellStyle name="Input cel 4 3 2 4 5 3" xfId="20122" xr:uid="{00000000-0005-0000-0000-00004C000000}"/>
    <cellStyle name="Input cel 4 3 2 4 5 4" xfId="35880" xr:uid="{00000000-0005-0000-0000-00004C000000}"/>
    <cellStyle name="Input cel 4 3 2 4 6" xfId="20966" xr:uid="{00000000-0005-0000-0000-00004C000000}"/>
    <cellStyle name="Input cel 4 3 2 4 7" xfId="14070" xr:uid="{00000000-0005-0000-0000-00004C000000}"/>
    <cellStyle name="Input cel 4 3 2 4 8" xfId="30186" xr:uid="{00000000-0005-0000-0000-00004C000000}"/>
    <cellStyle name="Input cel 4 3 2 5" xfId="894" xr:uid="{00000000-0005-0000-0000-00004C000000}"/>
    <cellStyle name="Input cel 4 3 2 5 2" xfId="3367" xr:uid="{00000000-0005-0000-0000-00004C000000}"/>
    <cellStyle name="Input cel 4 3 2 5 2 2" xfId="8220" xr:uid="{00000000-0005-0000-0000-00004C000000}"/>
    <cellStyle name="Input cel 4 3 2 5 2 2 2" xfId="28509" xr:uid="{00000000-0005-0000-0000-00004C000000}"/>
    <cellStyle name="Input cel 4 3 2 5 2 2 3" xfId="23920" xr:uid="{00000000-0005-0000-0000-00004C000000}"/>
    <cellStyle name="Input cel 4 3 2 5 2 2 4" xfId="38614" xr:uid="{00000000-0005-0000-0000-00004C000000}"/>
    <cellStyle name="Input cel 4 3 2 5 2 3" xfId="16870" xr:uid="{00000000-0005-0000-0000-00004C000000}"/>
    <cellStyle name="Input cel 4 3 2 5 2 4" xfId="14114" xr:uid="{00000000-0005-0000-0000-00004C000000}"/>
    <cellStyle name="Input cel 4 3 2 5 2 5" xfId="33985" xr:uid="{00000000-0005-0000-0000-00004C000000}"/>
    <cellStyle name="Input cel 4 3 2 5 3" xfId="5642" xr:uid="{00000000-0005-0000-0000-00004C000000}"/>
    <cellStyle name="Input cel 4 3 2 5 3 2" xfId="25938" xr:uid="{00000000-0005-0000-0000-00004C000000}"/>
    <cellStyle name="Input cel 4 3 2 5 3 3" xfId="10552" xr:uid="{00000000-0005-0000-0000-00004C000000}"/>
    <cellStyle name="Input cel 4 3 2 5 3 4" xfId="31408" xr:uid="{00000000-0005-0000-0000-00004C000000}"/>
    <cellStyle name="Input cel 4 3 2 5 4" xfId="3995" xr:uid="{00000000-0005-0000-0000-00004C000000}"/>
    <cellStyle name="Input cel 4 3 2 5 4 2" xfId="17910" xr:uid="{00000000-0005-0000-0000-00004C000000}"/>
    <cellStyle name="Input cel 4 3 2 5 4 3" xfId="19780" xr:uid="{00000000-0005-0000-0000-00004C000000}"/>
    <cellStyle name="Input cel 4 3 2 5 4 4" xfId="35538" xr:uid="{00000000-0005-0000-0000-00004C000000}"/>
    <cellStyle name="Input cel 4 3 2 5 5" xfId="18176" xr:uid="{00000000-0005-0000-0000-00004C000000}"/>
    <cellStyle name="Input cel 4 3 2 5 6" xfId="9530" xr:uid="{00000000-0005-0000-0000-00004C000000}"/>
    <cellStyle name="Input cel 4 3 2 5 7" xfId="29819" xr:uid="{00000000-0005-0000-0000-00004C000000}"/>
    <cellStyle name="Input cel 4 3 2 6" xfId="2137" xr:uid="{00000000-0005-0000-0000-00004C000000}"/>
    <cellStyle name="Input cel 4 3 2 6 2" xfId="6795" xr:uid="{00000000-0005-0000-0000-00004C000000}"/>
    <cellStyle name="Input cel 4 3 2 6 2 2" xfId="27091" xr:uid="{00000000-0005-0000-0000-00004C000000}"/>
    <cellStyle name="Input cel 4 3 2 6 2 3" xfId="22501" xr:uid="{00000000-0005-0000-0000-00004C000000}"/>
    <cellStyle name="Input cel 4 3 2 6 2 4" xfId="37286" xr:uid="{00000000-0005-0000-0000-00004C000000}"/>
    <cellStyle name="Input cel 4 3 2 6 3" xfId="15954" xr:uid="{00000000-0005-0000-0000-00004C000000}"/>
    <cellStyle name="Input cel 4 3 2 6 4" xfId="11840" xr:uid="{00000000-0005-0000-0000-00004C000000}"/>
    <cellStyle name="Input cel 4 3 2 6 5" xfId="32561" xr:uid="{00000000-0005-0000-0000-00004C000000}"/>
    <cellStyle name="Input cel 4 3 2 7" xfId="8133" xr:uid="{00000000-0005-0000-0000-00004C000000}"/>
    <cellStyle name="Input cel 4 3 2 7 2" xfId="23834" xr:uid="{00000000-0005-0000-0000-00004C000000}"/>
    <cellStyle name="Input cel 4 3 2 7 2 2" xfId="28423" xr:uid="{00000000-0005-0000-0000-00004C000000}"/>
    <cellStyle name="Input cel 4 3 2 7 2 3" xfId="38528" xr:uid="{00000000-0005-0000-0000-00004C000000}"/>
    <cellStyle name="Input cel 4 3 2 7 3" xfId="22203" xr:uid="{00000000-0005-0000-0000-00004C000000}"/>
    <cellStyle name="Input cel 4 3 2 7 4" xfId="13345" xr:uid="{00000000-0005-0000-0000-00004C000000}"/>
    <cellStyle name="Input cel 4 3 2 7 5" xfId="33898" xr:uid="{00000000-0005-0000-0000-00004C000000}"/>
    <cellStyle name="Input cel 4 3 2 8" xfId="3908" xr:uid="{00000000-0005-0000-0000-00004C000000}"/>
    <cellStyle name="Input cel 4 3 2 8 2" xfId="16067" xr:uid="{00000000-0005-0000-0000-00004C000000}"/>
    <cellStyle name="Input cel 4 3 2 8 3" xfId="19696" xr:uid="{00000000-0005-0000-0000-00004C000000}"/>
    <cellStyle name="Input cel 4 3 2 8 4" xfId="35454" xr:uid="{00000000-0005-0000-0000-00004C000000}"/>
    <cellStyle name="Input cel 4 3 2 9" xfId="14898" xr:uid="{00000000-0005-0000-0000-00004C000000}"/>
    <cellStyle name="Input cel 4 3 3" xfId="639" xr:uid="{00000000-0005-0000-0000-00004C000000}"/>
    <cellStyle name="Input cel 4 3 3 10" xfId="18451" xr:uid="{00000000-0005-0000-0000-00004C000000}"/>
    <cellStyle name="Input cel 4 3 3 11" xfId="14108" xr:uid="{00000000-0005-0000-0000-00004C000000}"/>
    <cellStyle name="Input cel 4 3 3 12" xfId="29868" xr:uid="{00000000-0005-0000-0000-00004C000000}"/>
    <cellStyle name="Input cel 4 3 3 2" xfId="1554" xr:uid="{00000000-0005-0000-0000-00004C000000}"/>
    <cellStyle name="Input cel 4 3 3 2 2" xfId="1869" xr:uid="{00000000-0005-0000-0000-00004C000000}"/>
    <cellStyle name="Input cel 4 3 3 2 2 2" xfId="3108" xr:uid="{00000000-0005-0000-0000-00004C000000}"/>
    <cellStyle name="Input cel 4 3 3 2 2 2 2" xfId="7766" xr:uid="{00000000-0005-0000-0000-00004C000000}"/>
    <cellStyle name="Input cel 4 3 3 2 2 2 2 2" xfId="28062" xr:uid="{00000000-0005-0000-0000-00004C000000}"/>
    <cellStyle name="Input cel 4 3 3 2 2 2 2 3" xfId="23472" xr:uid="{00000000-0005-0000-0000-00004C000000}"/>
    <cellStyle name="Input cel 4 3 3 2 2 2 2 4" xfId="38214" xr:uid="{00000000-0005-0000-0000-00004C000000}"/>
    <cellStyle name="Input cel 4 3 3 2 2 2 3" xfId="23750" xr:uid="{00000000-0005-0000-0000-00004C000000}"/>
    <cellStyle name="Input cel 4 3 3 2 2 2 4" xfId="11993" xr:uid="{00000000-0005-0000-0000-00004C000000}"/>
    <cellStyle name="Input cel 4 3 3 2 2 2 5" xfId="33532" xr:uid="{00000000-0005-0000-0000-00004C000000}"/>
    <cellStyle name="Input cel 4 3 3 2 2 3" xfId="9178" xr:uid="{00000000-0005-0000-0000-00004C000000}"/>
    <cellStyle name="Input cel 4 3 3 2 2 3 2" xfId="24825" xr:uid="{00000000-0005-0000-0000-00004C000000}"/>
    <cellStyle name="Input cel 4 3 3 2 2 3 2 2" xfId="29412" xr:uid="{00000000-0005-0000-0000-00004C000000}"/>
    <cellStyle name="Input cel 4 3 3 2 2 3 2 3" xfId="39517" xr:uid="{00000000-0005-0000-0000-00004C000000}"/>
    <cellStyle name="Input cel 4 3 3 2 2 3 3" xfId="18541" xr:uid="{00000000-0005-0000-0000-00004C000000}"/>
    <cellStyle name="Input cel 4 3 3 2 2 3 4" xfId="11517" xr:uid="{00000000-0005-0000-0000-00004C000000}"/>
    <cellStyle name="Input cel 4 3 3 2 2 3 5" xfId="34943" xr:uid="{00000000-0005-0000-0000-00004C000000}"/>
    <cellStyle name="Input cel 4 3 3 2 2 4" xfId="6533" xr:uid="{00000000-0005-0000-0000-00004C000000}"/>
    <cellStyle name="Input cel 4 3 3 2 2 4 2" xfId="26829" xr:uid="{00000000-0005-0000-0000-00004C000000}"/>
    <cellStyle name="Input cel 4 3 3 2 2 4 3" xfId="11677" xr:uid="{00000000-0005-0000-0000-00004C000000}"/>
    <cellStyle name="Input cel 4 3 3 2 2 4 4" xfId="32299" xr:uid="{00000000-0005-0000-0000-00004C000000}"/>
    <cellStyle name="Input cel 4 3 3 2 2 5" xfId="4957" xr:uid="{00000000-0005-0000-0000-00004C000000}"/>
    <cellStyle name="Input cel 4 3 3 2 2 5 2" xfId="25263" xr:uid="{00000000-0005-0000-0000-00004C000000}"/>
    <cellStyle name="Input cel 4 3 3 2 2 5 3" xfId="20677" xr:uid="{00000000-0005-0000-0000-00004C000000}"/>
    <cellStyle name="Input cel 4 3 3 2 2 5 4" xfId="36433" xr:uid="{00000000-0005-0000-0000-00004C000000}"/>
    <cellStyle name="Input cel 4 3 3 2 2 6" xfId="19178" xr:uid="{00000000-0005-0000-0000-00004C000000}"/>
    <cellStyle name="Input cel 4 3 3 2 2 7" xfId="9561" xr:uid="{00000000-0005-0000-0000-00004C000000}"/>
    <cellStyle name="Input cel 4 3 3 2 2 8" xfId="30777" xr:uid="{00000000-0005-0000-0000-00004C000000}"/>
    <cellStyle name="Input cel 4 3 3 2 3" xfId="2794" xr:uid="{00000000-0005-0000-0000-00004C000000}"/>
    <cellStyle name="Input cel 4 3 3 2 3 2" xfId="7452" xr:uid="{00000000-0005-0000-0000-00004C000000}"/>
    <cellStyle name="Input cel 4 3 3 2 3 2 2" xfId="27748" xr:uid="{00000000-0005-0000-0000-00004C000000}"/>
    <cellStyle name="Input cel 4 3 3 2 3 2 3" xfId="23158" xr:uid="{00000000-0005-0000-0000-00004C000000}"/>
    <cellStyle name="Input cel 4 3 3 2 3 2 4" xfId="37924" xr:uid="{00000000-0005-0000-0000-00004C000000}"/>
    <cellStyle name="Input cel 4 3 3 2 3 3" xfId="17794" xr:uid="{00000000-0005-0000-0000-00004C000000}"/>
    <cellStyle name="Input cel 4 3 3 2 3 4" xfId="12535" xr:uid="{00000000-0005-0000-0000-00004C000000}"/>
    <cellStyle name="Input cel 4 3 3 2 3 5" xfId="33218" xr:uid="{00000000-0005-0000-0000-00004C000000}"/>
    <cellStyle name="Input cel 4 3 3 2 4" xfId="8865" xr:uid="{00000000-0005-0000-0000-00004C000000}"/>
    <cellStyle name="Input cel 4 3 3 2 4 2" xfId="24530" xr:uid="{00000000-0005-0000-0000-00004C000000}"/>
    <cellStyle name="Input cel 4 3 3 2 4 2 2" xfId="29118" xr:uid="{00000000-0005-0000-0000-00004C000000}"/>
    <cellStyle name="Input cel 4 3 3 2 4 2 3" xfId="39223" xr:uid="{00000000-0005-0000-0000-00004C000000}"/>
    <cellStyle name="Input cel 4 3 3 2 4 3" xfId="15129" xr:uid="{00000000-0005-0000-0000-00004C000000}"/>
    <cellStyle name="Input cel 4 3 3 2 4 4" xfId="13438" xr:uid="{00000000-0005-0000-0000-00004C000000}"/>
    <cellStyle name="Input cel 4 3 3 2 4 5" xfId="34630" xr:uid="{00000000-0005-0000-0000-00004C000000}"/>
    <cellStyle name="Input cel 4 3 3 2 5" xfId="6250" xr:uid="{00000000-0005-0000-0000-00004C000000}"/>
    <cellStyle name="Input cel 4 3 3 2 5 2" xfId="26546" xr:uid="{00000000-0005-0000-0000-00004C000000}"/>
    <cellStyle name="Input cel 4 3 3 2 5 3" xfId="12290" xr:uid="{00000000-0005-0000-0000-00004C000000}"/>
    <cellStyle name="Input cel 4 3 3 2 5 4" xfId="32016" xr:uid="{00000000-0005-0000-0000-00004C000000}"/>
    <cellStyle name="Input cel 4 3 3 2 6" xfId="4643" xr:uid="{00000000-0005-0000-0000-00004C000000}"/>
    <cellStyle name="Input cel 4 3 3 2 6 2" xfId="24970" xr:uid="{00000000-0005-0000-0000-00004C000000}"/>
    <cellStyle name="Input cel 4 3 3 2 6 3" xfId="20382" xr:uid="{00000000-0005-0000-0000-00004C000000}"/>
    <cellStyle name="Input cel 4 3 3 2 6 4" xfId="36140" xr:uid="{00000000-0005-0000-0000-00004C000000}"/>
    <cellStyle name="Input cel 4 3 3 2 7" xfId="17255" xr:uid="{00000000-0005-0000-0000-00004C000000}"/>
    <cellStyle name="Input cel 4 3 3 2 8" xfId="12353" xr:uid="{00000000-0005-0000-0000-00004C000000}"/>
    <cellStyle name="Input cel 4 3 3 2 9" xfId="30464" xr:uid="{00000000-0005-0000-0000-00004C000000}"/>
    <cellStyle name="Input cel 4 3 3 3" xfId="1735" xr:uid="{00000000-0005-0000-0000-00004C000000}"/>
    <cellStyle name="Input cel 4 3 3 3 2" xfId="2974" xr:uid="{00000000-0005-0000-0000-00004C000000}"/>
    <cellStyle name="Input cel 4 3 3 3 2 2" xfId="7632" xr:uid="{00000000-0005-0000-0000-00004C000000}"/>
    <cellStyle name="Input cel 4 3 3 3 2 2 2" xfId="27928" xr:uid="{00000000-0005-0000-0000-00004C000000}"/>
    <cellStyle name="Input cel 4 3 3 3 2 2 3" xfId="23338" xr:uid="{00000000-0005-0000-0000-00004C000000}"/>
    <cellStyle name="Input cel 4 3 3 3 2 2 4" xfId="38104" xr:uid="{00000000-0005-0000-0000-00004C000000}"/>
    <cellStyle name="Input cel 4 3 3 3 2 3" xfId="16674" xr:uid="{00000000-0005-0000-0000-00004C000000}"/>
    <cellStyle name="Input cel 4 3 3 3 2 4" xfId="12790" xr:uid="{00000000-0005-0000-0000-00004C000000}"/>
    <cellStyle name="Input cel 4 3 3 3 2 5" xfId="33398" xr:uid="{00000000-0005-0000-0000-00004C000000}"/>
    <cellStyle name="Input cel 4 3 3 3 3" xfId="9044" xr:uid="{00000000-0005-0000-0000-00004C000000}"/>
    <cellStyle name="Input cel 4 3 3 3 3 2" xfId="24700" xr:uid="{00000000-0005-0000-0000-00004C000000}"/>
    <cellStyle name="Input cel 4 3 3 3 3 2 2" xfId="29288" xr:uid="{00000000-0005-0000-0000-00004C000000}"/>
    <cellStyle name="Input cel 4 3 3 3 3 2 3" xfId="39393" xr:uid="{00000000-0005-0000-0000-00004C000000}"/>
    <cellStyle name="Input cel 4 3 3 3 3 3" xfId="17950" xr:uid="{00000000-0005-0000-0000-00004C000000}"/>
    <cellStyle name="Input cel 4 3 3 3 3 4" xfId="5119" xr:uid="{00000000-0005-0000-0000-00004C000000}"/>
    <cellStyle name="Input cel 4 3 3 3 3 5" xfId="34809" xr:uid="{00000000-0005-0000-0000-00004C000000}"/>
    <cellStyle name="Input cel 4 3 3 3 4" xfId="6422" xr:uid="{00000000-0005-0000-0000-00004C000000}"/>
    <cellStyle name="Input cel 4 3 3 3 4 2" xfId="26718" xr:uid="{00000000-0005-0000-0000-00004C000000}"/>
    <cellStyle name="Input cel 4 3 3 3 4 3" xfId="13096" xr:uid="{00000000-0005-0000-0000-00004C000000}"/>
    <cellStyle name="Input cel 4 3 3 3 4 4" xfId="32188" xr:uid="{00000000-0005-0000-0000-00004C000000}"/>
    <cellStyle name="Input cel 4 3 3 3 5" xfId="4823" xr:uid="{00000000-0005-0000-0000-00004C000000}"/>
    <cellStyle name="Input cel 4 3 3 3 5 2" xfId="25139" xr:uid="{00000000-0005-0000-0000-00004C000000}"/>
    <cellStyle name="Input cel 4 3 3 3 5 3" xfId="20552" xr:uid="{00000000-0005-0000-0000-00004C000000}"/>
    <cellStyle name="Input cel 4 3 3 3 5 4" xfId="36309" xr:uid="{00000000-0005-0000-0000-00004C000000}"/>
    <cellStyle name="Input cel 4 3 3 3 6" xfId="22136" xr:uid="{00000000-0005-0000-0000-00004C000000}"/>
    <cellStyle name="Input cel 4 3 3 3 7" xfId="3576" xr:uid="{00000000-0005-0000-0000-00004C000000}"/>
    <cellStyle name="Input cel 4 3 3 3 8" xfId="30643" xr:uid="{00000000-0005-0000-0000-00004C000000}"/>
    <cellStyle name="Input cel 4 3 3 4" xfId="1328" xr:uid="{00000000-0005-0000-0000-00004C000000}"/>
    <cellStyle name="Input cel 4 3 3 4 2" xfId="2569" xr:uid="{00000000-0005-0000-0000-00004C000000}"/>
    <cellStyle name="Input cel 4 3 3 4 2 2" xfId="7227" xr:uid="{00000000-0005-0000-0000-00004C000000}"/>
    <cellStyle name="Input cel 4 3 3 4 2 2 2" xfId="27523" xr:uid="{00000000-0005-0000-0000-00004C000000}"/>
    <cellStyle name="Input cel 4 3 3 4 2 2 3" xfId="22933" xr:uid="{00000000-0005-0000-0000-00004C000000}"/>
    <cellStyle name="Input cel 4 3 3 4 2 2 4" xfId="37713" xr:uid="{00000000-0005-0000-0000-00004C000000}"/>
    <cellStyle name="Input cel 4 3 3 4 2 3" xfId="22186" xr:uid="{00000000-0005-0000-0000-00004C000000}"/>
    <cellStyle name="Input cel 4 3 3 4 2 4" xfId="13579" xr:uid="{00000000-0005-0000-0000-00004C000000}"/>
    <cellStyle name="Input cel 4 3 3 4 2 5" xfId="32993" xr:uid="{00000000-0005-0000-0000-00004C000000}"/>
    <cellStyle name="Input cel 4 3 3 4 3" xfId="8647" xr:uid="{00000000-0005-0000-0000-00004C000000}"/>
    <cellStyle name="Input cel 4 3 3 4 3 2" xfId="24325" xr:uid="{00000000-0005-0000-0000-00004C000000}"/>
    <cellStyle name="Input cel 4 3 3 4 3 2 2" xfId="28914" xr:uid="{00000000-0005-0000-0000-00004C000000}"/>
    <cellStyle name="Input cel 4 3 3 4 3 2 3" xfId="39019" xr:uid="{00000000-0005-0000-0000-00004C000000}"/>
    <cellStyle name="Input cel 4 3 3 4 3 3" xfId="16316" xr:uid="{00000000-0005-0000-0000-00004C000000}"/>
    <cellStyle name="Input cel 4 3 3 4 3 4" xfId="11597" xr:uid="{00000000-0005-0000-0000-00004C000000}"/>
    <cellStyle name="Input cel 4 3 3 4 3 5" xfId="34412" xr:uid="{00000000-0005-0000-0000-00004C000000}"/>
    <cellStyle name="Input cel 4 3 3 4 4" xfId="6051" xr:uid="{00000000-0005-0000-0000-00004C000000}"/>
    <cellStyle name="Input cel 4 3 3 4 4 2" xfId="26347" xr:uid="{00000000-0005-0000-0000-00004C000000}"/>
    <cellStyle name="Input cel 4 3 3 4 4 3" xfId="9538" xr:uid="{00000000-0005-0000-0000-00004C000000}"/>
    <cellStyle name="Input cel 4 3 3 4 4 4" xfId="31817" xr:uid="{00000000-0005-0000-0000-00004C000000}"/>
    <cellStyle name="Input cel 4 3 3 4 5" xfId="4424" xr:uid="{00000000-0005-0000-0000-00004C000000}"/>
    <cellStyle name="Input cel 4 3 3 4 5 2" xfId="18180" xr:uid="{00000000-0005-0000-0000-00004C000000}"/>
    <cellStyle name="Input cel 4 3 3 4 5 3" xfId="20180" xr:uid="{00000000-0005-0000-0000-00004C000000}"/>
    <cellStyle name="Input cel 4 3 3 4 5 4" xfId="35938" xr:uid="{00000000-0005-0000-0000-00004C000000}"/>
    <cellStyle name="Input cel 4 3 3 4 6" xfId="16437" xr:uid="{00000000-0005-0000-0000-00004C000000}"/>
    <cellStyle name="Input cel 4 3 3 4 7" xfId="13490" xr:uid="{00000000-0005-0000-0000-00004C000000}"/>
    <cellStyle name="Input cel 4 3 3 4 8" xfId="30246" xr:uid="{00000000-0005-0000-0000-00004C000000}"/>
    <cellStyle name="Input cel 4 3 3 5" xfId="943" xr:uid="{00000000-0005-0000-0000-00004C000000}"/>
    <cellStyle name="Input cel 4 3 3 5 2" xfId="5690" xr:uid="{00000000-0005-0000-0000-00004C000000}"/>
    <cellStyle name="Input cel 4 3 3 5 2 2" xfId="25986" xr:uid="{00000000-0005-0000-0000-00004C000000}"/>
    <cellStyle name="Input cel 4 3 3 5 2 3" xfId="21400" xr:uid="{00000000-0005-0000-0000-00004C000000}"/>
    <cellStyle name="Input cel 4 3 3 5 2 4" xfId="36927" xr:uid="{00000000-0005-0000-0000-00004C000000}"/>
    <cellStyle name="Input cel 4 3 3 5 3" xfId="21597" xr:uid="{00000000-0005-0000-0000-00004C000000}"/>
    <cellStyle name="Input cel 4 3 3 5 4" xfId="12996" xr:uid="{00000000-0005-0000-0000-00004C000000}"/>
    <cellStyle name="Input cel 4 3 3 5 5" xfId="31456" xr:uid="{00000000-0005-0000-0000-00004C000000}"/>
    <cellStyle name="Input cel 4 3 3 6" xfId="2186" xr:uid="{00000000-0005-0000-0000-00004C000000}"/>
    <cellStyle name="Input cel 4 3 3 6 2" xfId="6844" xr:uid="{00000000-0005-0000-0000-00004C000000}"/>
    <cellStyle name="Input cel 4 3 3 6 2 2" xfId="27140" xr:uid="{00000000-0005-0000-0000-00004C000000}"/>
    <cellStyle name="Input cel 4 3 3 6 2 3" xfId="22550" xr:uid="{00000000-0005-0000-0000-00004C000000}"/>
    <cellStyle name="Input cel 4 3 3 6 2 4" xfId="37335" xr:uid="{00000000-0005-0000-0000-00004C000000}"/>
    <cellStyle name="Input cel 4 3 3 6 3" xfId="18175" xr:uid="{00000000-0005-0000-0000-00004C000000}"/>
    <cellStyle name="Input cel 4 3 3 6 4" xfId="11921" xr:uid="{00000000-0005-0000-0000-00004C000000}"/>
    <cellStyle name="Input cel 4 3 3 6 5" xfId="32610" xr:uid="{00000000-0005-0000-0000-00004C000000}"/>
    <cellStyle name="Input cel 4 3 3 7" xfId="8269" xr:uid="{00000000-0005-0000-0000-00004C000000}"/>
    <cellStyle name="Input cel 4 3 3 7 2" xfId="23968" xr:uid="{00000000-0005-0000-0000-00004C000000}"/>
    <cellStyle name="Input cel 4 3 3 7 2 2" xfId="28557" xr:uid="{00000000-0005-0000-0000-00004C000000}"/>
    <cellStyle name="Input cel 4 3 3 7 2 3" xfId="38662" xr:uid="{00000000-0005-0000-0000-00004C000000}"/>
    <cellStyle name="Input cel 4 3 3 7 3" xfId="18690" xr:uid="{00000000-0005-0000-0000-00004C000000}"/>
    <cellStyle name="Input cel 4 3 3 7 4" xfId="12897" xr:uid="{00000000-0005-0000-0000-00004C000000}"/>
    <cellStyle name="Input cel 4 3 3 7 5" xfId="34034" xr:uid="{00000000-0005-0000-0000-00004C000000}"/>
    <cellStyle name="Input cel 4 3 3 8" xfId="5410" xr:uid="{00000000-0005-0000-0000-00004C000000}"/>
    <cellStyle name="Input cel 4 3 3 8 2" xfId="21121" xr:uid="{00000000-0005-0000-0000-00004C000000}"/>
    <cellStyle name="Input cel 4 3 3 8 2 2" xfId="25706" xr:uid="{00000000-0005-0000-0000-00004C000000}"/>
    <cellStyle name="Input cel 4 3 3 8 2 3" xfId="36770" xr:uid="{00000000-0005-0000-0000-00004C000000}"/>
    <cellStyle name="Input cel 4 3 3 8 3" xfId="15825" xr:uid="{00000000-0005-0000-0000-00004C000000}"/>
    <cellStyle name="Input cel 4 3 3 8 4" xfId="12419" xr:uid="{00000000-0005-0000-0000-00004C000000}"/>
    <cellStyle name="Input cel 4 3 3 8 5" xfId="31176" xr:uid="{00000000-0005-0000-0000-00004C000000}"/>
    <cellStyle name="Input cel 4 3 3 9" xfId="4044" xr:uid="{00000000-0005-0000-0000-00004C000000}"/>
    <cellStyle name="Input cel 4 3 3 9 2" xfId="17815" xr:uid="{00000000-0005-0000-0000-00004C000000}"/>
    <cellStyle name="Input cel 4 3 3 9 3" xfId="19827" xr:uid="{00000000-0005-0000-0000-00004C000000}"/>
    <cellStyle name="Input cel 4 3 3 9 4" xfId="35585" xr:uid="{00000000-0005-0000-0000-00004C000000}"/>
    <cellStyle name="Input cel 4 3 4" xfId="703" xr:uid="{00000000-0005-0000-0000-00004C000000}"/>
    <cellStyle name="Input cel 4 3 4 10" xfId="9790" xr:uid="{00000000-0005-0000-0000-00004C000000}"/>
    <cellStyle name="Input cel 4 3 4 11" xfId="29932" xr:uid="{00000000-0005-0000-0000-00004C000000}"/>
    <cellStyle name="Input cel 4 3 4 2" xfId="1933" xr:uid="{00000000-0005-0000-0000-00004C000000}"/>
    <cellStyle name="Input cel 4 3 4 2 2" xfId="3172" xr:uid="{00000000-0005-0000-0000-00004C000000}"/>
    <cellStyle name="Input cel 4 3 4 2 2 2" xfId="7830" xr:uid="{00000000-0005-0000-0000-00004C000000}"/>
    <cellStyle name="Input cel 4 3 4 2 2 2 2" xfId="28126" xr:uid="{00000000-0005-0000-0000-00004C000000}"/>
    <cellStyle name="Input cel 4 3 4 2 2 2 3" xfId="23536" xr:uid="{00000000-0005-0000-0000-00004C000000}"/>
    <cellStyle name="Input cel 4 3 4 2 2 2 4" xfId="38278" xr:uid="{00000000-0005-0000-0000-00004C000000}"/>
    <cellStyle name="Input cel 4 3 4 2 2 3" xfId="15909" xr:uid="{00000000-0005-0000-0000-00004C000000}"/>
    <cellStyle name="Input cel 4 3 4 2 2 4" xfId="12004" xr:uid="{00000000-0005-0000-0000-00004C000000}"/>
    <cellStyle name="Input cel 4 3 4 2 2 5" xfId="33596" xr:uid="{00000000-0005-0000-0000-00004C000000}"/>
    <cellStyle name="Input cel 4 3 4 2 3" xfId="9242" xr:uid="{00000000-0005-0000-0000-00004C000000}"/>
    <cellStyle name="Input cel 4 3 4 2 3 2" xfId="24885" xr:uid="{00000000-0005-0000-0000-00004C000000}"/>
    <cellStyle name="Input cel 4 3 4 2 3 2 2" xfId="29472" xr:uid="{00000000-0005-0000-0000-00004C000000}"/>
    <cellStyle name="Input cel 4 3 4 2 3 2 3" xfId="39577" xr:uid="{00000000-0005-0000-0000-00004C000000}"/>
    <cellStyle name="Input cel 4 3 4 2 3 3" xfId="15642" xr:uid="{00000000-0005-0000-0000-00004C000000}"/>
    <cellStyle name="Input cel 4 3 4 2 3 4" xfId="12436" xr:uid="{00000000-0005-0000-0000-00004C000000}"/>
    <cellStyle name="Input cel 4 3 4 2 3 5" xfId="35007" xr:uid="{00000000-0005-0000-0000-00004C000000}"/>
    <cellStyle name="Input cel 4 3 4 2 4" xfId="6593" xr:uid="{00000000-0005-0000-0000-00004C000000}"/>
    <cellStyle name="Input cel 4 3 4 2 4 2" xfId="26889" xr:uid="{00000000-0005-0000-0000-00004C000000}"/>
    <cellStyle name="Input cel 4 3 4 2 4 3" xfId="13427" xr:uid="{00000000-0005-0000-0000-00004C000000}"/>
    <cellStyle name="Input cel 4 3 4 2 4 4" xfId="32359" xr:uid="{00000000-0005-0000-0000-00004C000000}"/>
    <cellStyle name="Input cel 4 3 4 2 5" xfId="5021" xr:uid="{00000000-0005-0000-0000-00004C000000}"/>
    <cellStyle name="Input cel 4 3 4 2 5 2" xfId="25323" xr:uid="{00000000-0005-0000-0000-00004C000000}"/>
    <cellStyle name="Input cel 4 3 4 2 5 3" xfId="20737" xr:uid="{00000000-0005-0000-0000-00004C000000}"/>
    <cellStyle name="Input cel 4 3 4 2 5 4" xfId="36493" xr:uid="{00000000-0005-0000-0000-00004C000000}"/>
    <cellStyle name="Input cel 4 3 4 2 6" xfId="21938" xr:uid="{00000000-0005-0000-0000-00004C000000}"/>
    <cellStyle name="Input cel 4 3 4 2 7" xfId="14209" xr:uid="{00000000-0005-0000-0000-00004C000000}"/>
    <cellStyle name="Input cel 4 3 4 2 8" xfId="30841" xr:uid="{00000000-0005-0000-0000-00004C000000}"/>
    <cellStyle name="Input cel 4 3 4 3" xfId="1615" xr:uid="{00000000-0005-0000-0000-00004C000000}"/>
    <cellStyle name="Input cel 4 3 4 3 2" xfId="2855" xr:uid="{00000000-0005-0000-0000-00004C000000}"/>
    <cellStyle name="Input cel 4 3 4 3 2 2" xfId="7513" xr:uid="{00000000-0005-0000-0000-00004C000000}"/>
    <cellStyle name="Input cel 4 3 4 3 2 2 2" xfId="27809" xr:uid="{00000000-0005-0000-0000-00004C000000}"/>
    <cellStyle name="Input cel 4 3 4 3 2 2 3" xfId="23219" xr:uid="{00000000-0005-0000-0000-00004C000000}"/>
    <cellStyle name="Input cel 4 3 4 3 2 2 4" xfId="37985" xr:uid="{00000000-0005-0000-0000-00004C000000}"/>
    <cellStyle name="Input cel 4 3 4 3 2 3" xfId="15473" xr:uid="{00000000-0005-0000-0000-00004C000000}"/>
    <cellStyle name="Input cel 4 3 4 3 2 4" xfId="11800" xr:uid="{00000000-0005-0000-0000-00004C000000}"/>
    <cellStyle name="Input cel 4 3 4 3 2 5" xfId="33279" xr:uid="{00000000-0005-0000-0000-00004C000000}"/>
    <cellStyle name="Input cel 4 3 4 3 3" xfId="8926" xr:uid="{00000000-0005-0000-0000-00004C000000}"/>
    <cellStyle name="Input cel 4 3 4 3 3 2" xfId="24588" xr:uid="{00000000-0005-0000-0000-00004C000000}"/>
    <cellStyle name="Input cel 4 3 4 3 3 2 2" xfId="29176" xr:uid="{00000000-0005-0000-0000-00004C000000}"/>
    <cellStyle name="Input cel 4 3 4 3 3 2 3" xfId="39281" xr:uid="{00000000-0005-0000-0000-00004C000000}"/>
    <cellStyle name="Input cel 4 3 4 3 3 3" xfId="16237" xr:uid="{00000000-0005-0000-0000-00004C000000}"/>
    <cellStyle name="Input cel 4 3 4 3 3 4" xfId="9707" xr:uid="{00000000-0005-0000-0000-00004C000000}"/>
    <cellStyle name="Input cel 4 3 4 3 3 5" xfId="34691" xr:uid="{00000000-0005-0000-0000-00004C000000}"/>
    <cellStyle name="Input cel 4 3 4 3 4" xfId="6309" xr:uid="{00000000-0005-0000-0000-00004C000000}"/>
    <cellStyle name="Input cel 4 3 4 3 4 2" xfId="26605" xr:uid="{00000000-0005-0000-0000-00004C000000}"/>
    <cellStyle name="Input cel 4 3 4 3 4 3" xfId="10613" xr:uid="{00000000-0005-0000-0000-00004C000000}"/>
    <cellStyle name="Input cel 4 3 4 3 4 4" xfId="32075" xr:uid="{00000000-0005-0000-0000-00004C000000}"/>
    <cellStyle name="Input cel 4 3 4 3 5" xfId="4704" xr:uid="{00000000-0005-0000-0000-00004C000000}"/>
    <cellStyle name="Input cel 4 3 4 3 5 2" xfId="25027" xr:uid="{00000000-0005-0000-0000-00004C000000}"/>
    <cellStyle name="Input cel 4 3 4 3 5 3" xfId="20439" xr:uid="{00000000-0005-0000-0000-00004C000000}"/>
    <cellStyle name="Input cel 4 3 4 3 5 4" xfId="36197" xr:uid="{00000000-0005-0000-0000-00004C000000}"/>
    <cellStyle name="Input cel 4 3 4 3 6" xfId="16309" xr:uid="{00000000-0005-0000-0000-00004C000000}"/>
    <cellStyle name="Input cel 4 3 4 3 7" xfId="10989" xr:uid="{00000000-0005-0000-0000-00004C000000}"/>
    <cellStyle name="Input cel 4 3 4 3 8" xfId="30525" xr:uid="{00000000-0005-0000-0000-00004C000000}"/>
    <cellStyle name="Input cel 4 3 4 4" xfId="1007" xr:uid="{00000000-0005-0000-0000-00004C000000}"/>
    <cellStyle name="Input cel 4 3 4 4 2" xfId="5752" xr:uid="{00000000-0005-0000-0000-00004C000000}"/>
    <cellStyle name="Input cel 4 3 4 4 2 2" xfId="26048" xr:uid="{00000000-0005-0000-0000-00004C000000}"/>
    <cellStyle name="Input cel 4 3 4 4 2 3" xfId="21462" xr:uid="{00000000-0005-0000-0000-00004C000000}"/>
    <cellStyle name="Input cel 4 3 4 4 2 4" xfId="36976" xr:uid="{00000000-0005-0000-0000-00004C000000}"/>
    <cellStyle name="Input cel 4 3 4 4 3" xfId="17171" xr:uid="{00000000-0005-0000-0000-00004C000000}"/>
    <cellStyle name="Input cel 4 3 4 4 4" xfId="10636" xr:uid="{00000000-0005-0000-0000-00004C000000}"/>
    <cellStyle name="Input cel 4 3 4 4 5" xfId="31518" xr:uid="{00000000-0005-0000-0000-00004C000000}"/>
    <cellStyle name="Input cel 4 3 4 5" xfId="2250" xr:uid="{00000000-0005-0000-0000-00004C000000}"/>
    <cellStyle name="Input cel 4 3 4 5 2" xfId="6908" xr:uid="{00000000-0005-0000-0000-00004C000000}"/>
    <cellStyle name="Input cel 4 3 4 5 2 2" xfId="27204" xr:uid="{00000000-0005-0000-0000-00004C000000}"/>
    <cellStyle name="Input cel 4 3 4 5 2 3" xfId="22614" xr:uid="{00000000-0005-0000-0000-00004C000000}"/>
    <cellStyle name="Input cel 4 3 4 5 2 4" xfId="37399" xr:uid="{00000000-0005-0000-0000-00004C000000}"/>
    <cellStyle name="Input cel 4 3 4 5 3" xfId="17756" xr:uid="{00000000-0005-0000-0000-00004C000000}"/>
    <cellStyle name="Input cel 4 3 4 5 4" xfId="9453" xr:uid="{00000000-0005-0000-0000-00004C000000}"/>
    <cellStyle name="Input cel 4 3 4 5 5" xfId="32674" xr:uid="{00000000-0005-0000-0000-00004C000000}"/>
    <cellStyle name="Input cel 4 3 4 6" xfId="8333" xr:uid="{00000000-0005-0000-0000-00004C000000}"/>
    <cellStyle name="Input cel 4 3 4 6 2" xfId="24030" xr:uid="{00000000-0005-0000-0000-00004C000000}"/>
    <cellStyle name="Input cel 4 3 4 6 2 2" xfId="28619" xr:uid="{00000000-0005-0000-0000-00004C000000}"/>
    <cellStyle name="Input cel 4 3 4 6 2 3" xfId="38724" xr:uid="{00000000-0005-0000-0000-00004C000000}"/>
    <cellStyle name="Input cel 4 3 4 6 3" xfId="18911" xr:uid="{00000000-0005-0000-0000-00004C000000}"/>
    <cellStyle name="Input cel 4 3 4 6 4" xfId="14552" xr:uid="{00000000-0005-0000-0000-00004C000000}"/>
    <cellStyle name="Input cel 4 3 4 6 5" xfId="34098" xr:uid="{00000000-0005-0000-0000-00004C000000}"/>
    <cellStyle name="Input cel 4 3 4 7" xfId="5457" xr:uid="{00000000-0005-0000-0000-00004C000000}"/>
    <cellStyle name="Input cel 4 3 4 7 2" xfId="21168" xr:uid="{00000000-0005-0000-0000-00004C000000}"/>
    <cellStyle name="Input cel 4 3 4 7 2 2" xfId="25753" xr:uid="{00000000-0005-0000-0000-00004C000000}"/>
    <cellStyle name="Input cel 4 3 4 7 2 3" xfId="36817" xr:uid="{00000000-0005-0000-0000-00004C000000}"/>
    <cellStyle name="Input cel 4 3 4 7 3" xfId="18106" xr:uid="{00000000-0005-0000-0000-00004C000000}"/>
    <cellStyle name="Input cel 4 3 4 7 4" xfId="13981" xr:uid="{00000000-0005-0000-0000-00004C000000}"/>
    <cellStyle name="Input cel 4 3 4 7 5" xfId="31223" xr:uid="{00000000-0005-0000-0000-00004C000000}"/>
    <cellStyle name="Input cel 4 3 4 8" xfId="4108" xr:uid="{00000000-0005-0000-0000-00004C000000}"/>
    <cellStyle name="Input cel 4 3 4 8 2" xfId="15762" xr:uid="{00000000-0005-0000-0000-00004C000000}"/>
    <cellStyle name="Input cel 4 3 4 8 3" xfId="19887" xr:uid="{00000000-0005-0000-0000-00004C000000}"/>
    <cellStyle name="Input cel 4 3 4 8 4" xfId="35645" xr:uid="{00000000-0005-0000-0000-00004C000000}"/>
    <cellStyle name="Input cel 4 3 4 9" xfId="14776" xr:uid="{00000000-0005-0000-0000-00004C000000}"/>
    <cellStyle name="Input cel 4 3 5" xfId="764" xr:uid="{00000000-0005-0000-0000-00004C000000}"/>
    <cellStyle name="Input cel 4 3 5 10" xfId="13656" xr:uid="{00000000-0005-0000-0000-00004C000000}"/>
    <cellStyle name="Input cel 4 3 5 11" xfId="29993" xr:uid="{00000000-0005-0000-0000-00004C000000}"/>
    <cellStyle name="Input cel 4 3 5 2" xfId="1994" xr:uid="{00000000-0005-0000-0000-00004C000000}"/>
    <cellStyle name="Input cel 4 3 5 2 2" xfId="3233" xr:uid="{00000000-0005-0000-0000-00004C000000}"/>
    <cellStyle name="Input cel 4 3 5 2 2 2" xfId="7891" xr:uid="{00000000-0005-0000-0000-00004C000000}"/>
    <cellStyle name="Input cel 4 3 5 2 2 2 2" xfId="28187" xr:uid="{00000000-0005-0000-0000-00004C000000}"/>
    <cellStyle name="Input cel 4 3 5 2 2 2 3" xfId="23597" xr:uid="{00000000-0005-0000-0000-00004C000000}"/>
    <cellStyle name="Input cel 4 3 5 2 2 2 4" xfId="38339" xr:uid="{00000000-0005-0000-0000-00004C000000}"/>
    <cellStyle name="Input cel 4 3 5 2 2 3" xfId="21742" xr:uid="{00000000-0005-0000-0000-00004C000000}"/>
    <cellStyle name="Input cel 4 3 5 2 2 4" xfId="9792" xr:uid="{00000000-0005-0000-0000-00004C000000}"/>
    <cellStyle name="Input cel 4 3 5 2 2 5" xfId="33657" xr:uid="{00000000-0005-0000-0000-00004C000000}"/>
    <cellStyle name="Input cel 4 3 5 2 3" xfId="9303" xr:uid="{00000000-0005-0000-0000-00004C000000}"/>
    <cellStyle name="Input cel 4 3 5 2 3 2" xfId="24944" xr:uid="{00000000-0005-0000-0000-00004C000000}"/>
    <cellStyle name="Input cel 4 3 5 2 3 2 2" xfId="29531" xr:uid="{00000000-0005-0000-0000-00004C000000}"/>
    <cellStyle name="Input cel 4 3 5 2 3 2 3" xfId="39636" xr:uid="{00000000-0005-0000-0000-00004C000000}"/>
    <cellStyle name="Input cel 4 3 5 2 3 3" xfId="18344" xr:uid="{00000000-0005-0000-0000-00004C000000}"/>
    <cellStyle name="Input cel 4 3 5 2 3 4" xfId="5143" xr:uid="{00000000-0005-0000-0000-00004C000000}"/>
    <cellStyle name="Input cel 4 3 5 2 3 5" xfId="35068" xr:uid="{00000000-0005-0000-0000-00004C000000}"/>
    <cellStyle name="Input cel 4 3 5 2 4" xfId="6652" xr:uid="{00000000-0005-0000-0000-00004C000000}"/>
    <cellStyle name="Input cel 4 3 5 2 4 2" xfId="26948" xr:uid="{00000000-0005-0000-0000-00004C000000}"/>
    <cellStyle name="Input cel 4 3 5 2 4 3" xfId="13617" xr:uid="{00000000-0005-0000-0000-00004C000000}"/>
    <cellStyle name="Input cel 4 3 5 2 4 4" xfId="32418" xr:uid="{00000000-0005-0000-0000-00004C000000}"/>
    <cellStyle name="Input cel 4 3 5 2 5" xfId="5082" xr:uid="{00000000-0005-0000-0000-00004C000000}"/>
    <cellStyle name="Input cel 4 3 5 2 5 2" xfId="25382" xr:uid="{00000000-0005-0000-0000-00004C000000}"/>
    <cellStyle name="Input cel 4 3 5 2 5 3" xfId="20796" xr:uid="{00000000-0005-0000-0000-00004C000000}"/>
    <cellStyle name="Input cel 4 3 5 2 5 4" xfId="36552" xr:uid="{00000000-0005-0000-0000-00004C000000}"/>
    <cellStyle name="Input cel 4 3 5 2 6" xfId="15559" xr:uid="{00000000-0005-0000-0000-00004C000000}"/>
    <cellStyle name="Input cel 4 3 5 2 7" xfId="10275" xr:uid="{00000000-0005-0000-0000-00004C000000}"/>
    <cellStyle name="Input cel 4 3 5 2 8" xfId="30902" xr:uid="{00000000-0005-0000-0000-00004C000000}"/>
    <cellStyle name="Input cel 4 3 5 3" xfId="1672" xr:uid="{00000000-0005-0000-0000-00004C000000}"/>
    <cellStyle name="Input cel 4 3 5 3 2" xfId="2911" xr:uid="{00000000-0005-0000-0000-00004C000000}"/>
    <cellStyle name="Input cel 4 3 5 3 2 2" xfId="7569" xr:uid="{00000000-0005-0000-0000-00004C000000}"/>
    <cellStyle name="Input cel 4 3 5 3 2 2 2" xfId="27865" xr:uid="{00000000-0005-0000-0000-00004C000000}"/>
    <cellStyle name="Input cel 4 3 5 3 2 2 3" xfId="23275" xr:uid="{00000000-0005-0000-0000-00004C000000}"/>
    <cellStyle name="Input cel 4 3 5 3 2 2 4" xfId="38041" xr:uid="{00000000-0005-0000-0000-00004C000000}"/>
    <cellStyle name="Input cel 4 3 5 3 2 3" xfId="18535" xr:uid="{00000000-0005-0000-0000-00004C000000}"/>
    <cellStyle name="Input cel 4 3 5 3 2 4" xfId="13247" xr:uid="{00000000-0005-0000-0000-00004C000000}"/>
    <cellStyle name="Input cel 4 3 5 3 2 5" xfId="33335" xr:uid="{00000000-0005-0000-0000-00004C000000}"/>
    <cellStyle name="Input cel 4 3 5 3 3" xfId="8981" xr:uid="{00000000-0005-0000-0000-00004C000000}"/>
    <cellStyle name="Input cel 4 3 5 3 3 2" xfId="24641" xr:uid="{00000000-0005-0000-0000-00004C000000}"/>
    <cellStyle name="Input cel 4 3 5 3 3 2 2" xfId="29229" xr:uid="{00000000-0005-0000-0000-00004C000000}"/>
    <cellStyle name="Input cel 4 3 5 3 3 2 3" xfId="39334" xr:uid="{00000000-0005-0000-0000-00004C000000}"/>
    <cellStyle name="Input cel 4 3 5 3 3 3" xfId="14939" xr:uid="{00000000-0005-0000-0000-00004C000000}"/>
    <cellStyle name="Input cel 4 3 5 3 3 4" xfId="14348" xr:uid="{00000000-0005-0000-0000-00004C000000}"/>
    <cellStyle name="Input cel 4 3 5 3 3 5" xfId="34746" xr:uid="{00000000-0005-0000-0000-00004C000000}"/>
    <cellStyle name="Input cel 4 3 5 3 4" xfId="6363" xr:uid="{00000000-0005-0000-0000-00004C000000}"/>
    <cellStyle name="Input cel 4 3 5 3 4 2" xfId="26659" xr:uid="{00000000-0005-0000-0000-00004C000000}"/>
    <cellStyle name="Input cel 4 3 5 3 4 3" xfId="13555" xr:uid="{00000000-0005-0000-0000-00004C000000}"/>
    <cellStyle name="Input cel 4 3 5 3 4 4" xfId="32129" xr:uid="{00000000-0005-0000-0000-00004C000000}"/>
    <cellStyle name="Input cel 4 3 5 3 5" xfId="4760" xr:uid="{00000000-0005-0000-0000-00004C000000}"/>
    <cellStyle name="Input cel 4 3 5 3 5 2" xfId="25080" xr:uid="{00000000-0005-0000-0000-00004C000000}"/>
    <cellStyle name="Input cel 4 3 5 3 5 3" xfId="20492" xr:uid="{00000000-0005-0000-0000-00004C000000}"/>
    <cellStyle name="Input cel 4 3 5 3 5 4" xfId="36250" xr:uid="{00000000-0005-0000-0000-00004C000000}"/>
    <cellStyle name="Input cel 4 3 5 3 6" xfId="17292" xr:uid="{00000000-0005-0000-0000-00004C000000}"/>
    <cellStyle name="Input cel 4 3 5 3 7" xfId="3484" xr:uid="{00000000-0005-0000-0000-00004C000000}"/>
    <cellStyle name="Input cel 4 3 5 3 8" xfId="30580" xr:uid="{00000000-0005-0000-0000-00004C000000}"/>
    <cellStyle name="Input cel 4 3 5 4" xfId="1068" xr:uid="{00000000-0005-0000-0000-00004C000000}"/>
    <cellStyle name="Input cel 4 3 5 4 2" xfId="5813" xr:uid="{00000000-0005-0000-0000-00004C000000}"/>
    <cellStyle name="Input cel 4 3 5 4 2 2" xfId="26109" xr:uid="{00000000-0005-0000-0000-00004C000000}"/>
    <cellStyle name="Input cel 4 3 5 4 2 3" xfId="21523" xr:uid="{00000000-0005-0000-0000-00004C000000}"/>
    <cellStyle name="Input cel 4 3 5 4 2 4" xfId="37037" xr:uid="{00000000-0005-0000-0000-00004C000000}"/>
    <cellStyle name="Input cel 4 3 5 4 3" xfId="14772" xr:uid="{00000000-0005-0000-0000-00004C000000}"/>
    <cellStyle name="Input cel 4 3 5 4 4" xfId="12508" xr:uid="{00000000-0005-0000-0000-00004C000000}"/>
    <cellStyle name="Input cel 4 3 5 4 5" xfId="31579" xr:uid="{00000000-0005-0000-0000-00004C000000}"/>
    <cellStyle name="Input cel 4 3 5 5" xfId="2311" xr:uid="{00000000-0005-0000-0000-00004C000000}"/>
    <cellStyle name="Input cel 4 3 5 5 2" xfId="6969" xr:uid="{00000000-0005-0000-0000-00004C000000}"/>
    <cellStyle name="Input cel 4 3 5 5 2 2" xfId="27265" xr:uid="{00000000-0005-0000-0000-00004C000000}"/>
    <cellStyle name="Input cel 4 3 5 5 2 3" xfId="22675" xr:uid="{00000000-0005-0000-0000-00004C000000}"/>
    <cellStyle name="Input cel 4 3 5 5 2 4" xfId="37460" xr:uid="{00000000-0005-0000-0000-00004C000000}"/>
    <cellStyle name="Input cel 4 3 5 5 3" xfId="21421" xr:uid="{00000000-0005-0000-0000-00004C000000}"/>
    <cellStyle name="Input cel 4 3 5 5 4" xfId="14560" xr:uid="{00000000-0005-0000-0000-00004C000000}"/>
    <cellStyle name="Input cel 4 3 5 5 5" xfId="32735" xr:uid="{00000000-0005-0000-0000-00004C000000}"/>
    <cellStyle name="Input cel 4 3 5 6" xfId="8394" xr:uid="{00000000-0005-0000-0000-00004C000000}"/>
    <cellStyle name="Input cel 4 3 5 6 2" xfId="24091" xr:uid="{00000000-0005-0000-0000-00004C000000}"/>
    <cellStyle name="Input cel 4 3 5 6 2 2" xfId="28680" xr:uid="{00000000-0005-0000-0000-00004C000000}"/>
    <cellStyle name="Input cel 4 3 5 6 2 3" xfId="38785" xr:uid="{00000000-0005-0000-0000-00004C000000}"/>
    <cellStyle name="Input cel 4 3 5 6 3" xfId="16418" xr:uid="{00000000-0005-0000-0000-00004C000000}"/>
    <cellStyle name="Input cel 4 3 5 6 4" xfId="14279" xr:uid="{00000000-0005-0000-0000-00004C000000}"/>
    <cellStyle name="Input cel 4 3 5 6 5" xfId="34159" xr:uid="{00000000-0005-0000-0000-00004C000000}"/>
    <cellStyle name="Input cel 4 3 5 7" xfId="5516" xr:uid="{00000000-0005-0000-0000-00004C000000}"/>
    <cellStyle name="Input cel 4 3 5 7 2" xfId="21227" xr:uid="{00000000-0005-0000-0000-00004C000000}"/>
    <cellStyle name="Input cel 4 3 5 7 2 2" xfId="25812" xr:uid="{00000000-0005-0000-0000-00004C000000}"/>
    <cellStyle name="Input cel 4 3 5 7 2 3" xfId="36876" xr:uid="{00000000-0005-0000-0000-00004C000000}"/>
    <cellStyle name="Input cel 4 3 5 7 3" xfId="17780" xr:uid="{00000000-0005-0000-0000-00004C000000}"/>
    <cellStyle name="Input cel 4 3 5 7 4" xfId="9971" xr:uid="{00000000-0005-0000-0000-00004C000000}"/>
    <cellStyle name="Input cel 4 3 5 7 5" xfId="31282" xr:uid="{00000000-0005-0000-0000-00004C000000}"/>
    <cellStyle name="Input cel 4 3 5 8" xfId="4169" xr:uid="{00000000-0005-0000-0000-00004C000000}"/>
    <cellStyle name="Input cel 4 3 5 8 2" xfId="16199" xr:uid="{00000000-0005-0000-0000-00004C000000}"/>
    <cellStyle name="Input cel 4 3 5 8 3" xfId="19946" xr:uid="{00000000-0005-0000-0000-00004C000000}"/>
    <cellStyle name="Input cel 4 3 5 8 4" xfId="35704" xr:uid="{00000000-0005-0000-0000-00004C000000}"/>
    <cellStyle name="Input cel 4 3 5 9" xfId="18659" xr:uid="{00000000-0005-0000-0000-00004C000000}"/>
    <cellStyle name="Input cel 4 3 6" xfId="520" xr:uid="{00000000-0005-0000-0000-00004C000000}"/>
    <cellStyle name="Input cel 4 3 6 2" xfId="1447" xr:uid="{00000000-0005-0000-0000-00004C000000}"/>
    <cellStyle name="Input cel 4 3 6 2 2" xfId="6146" xr:uid="{00000000-0005-0000-0000-00004C000000}"/>
    <cellStyle name="Input cel 4 3 6 2 2 2" xfId="26442" xr:uid="{00000000-0005-0000-0000-00004C000000}"/>
    <cellStyle name="Input cel 4 3 6 2 2 3" xfId="21854" xr:uid="{00000000-0005-0000-0000-00004C000000}"/>
    <cellStyle name="Input cel 4 3 6 2 2 4" xfId="37075" xr:uid="{00000000-0005-0000-0000-00004C000000}"/>
    <cellStyle name="Input cel 4 3 6 2 3" xfId="19004" xr:uid="{00000000-0005-0000-0000-00004C000000}"/>
    <cellStyle name="Input cel 4 3 6 2 4" xfId="9875" xr:uid="{00000000-0005-0000-0000-00004C000000}"/>
    <cellStyle name="Input cel 4 3 6 2 5" xfId="31912" xr:uid="{00000000-0005-0000-0000-00004C000000}"/>
    <cellStyle name="Input cel 4 3 6 3" xfId="2687" xr:uid="{00000000-0005-0000-0000-00004C000000}"/>
    <cellStyle name="Input cel 4 3 6 3 2" xfId="7345" xr:uid="{00000000-0005-0000-0000-00004C000000}"/>
    <cellStyle name="Input cel 4 3 6 3 2 2" xfId="27641" xr:uid="{00000000-0005-0000-0000-00004C000000}"/>
    <cellStyle name="Input cel 4 3 6 3 2 3" xfId="23051" xr:uid="{00000000-0005-0000-0000-00004C000000}"/>
    <cellStyle name="Input cel 4 3 6 3 2 4" xfId="37818" xr:uid="{00000000-0005-0000-0000-00004C000000}"/>
    <cellStyle name="Input cel 4 3 6 3 3" xfId="16365" xr:uid="{00000000-0005-0000-0000-00004C000000}"/>
    <cellStyle name="Input cel 4 3 6 3 4" xfId="12398" xr:uid="{00000000-0005-0000-0000-00004C000000}"/>
    <cellStyle name="Input cel 4 3 6 3 5" xfId="33111" xr:uid="{00000000-0005-0000-0000-00004C000000}"/>
    <cellStyle name="Input cel 4 3 6 4" xfId="8759" xr:uid="{00000000-0005-0000-0000-00004C000000}"/>
    <cellStyle name="Input cel 4 3 6 4 2" xfId="24427" xr:uid="{00000000-0005-0000-0000-00004C000000}"/>
    <cellStyle name="Input cel 4 3 6 4 2 2" xfId="29015" xr:uid="{00000000-0005-0000-0000-00004C000000}"/>
    <cellStyle name="Input cel 4 3 6 4 2 3" xfId="39120" xr:uid="{00000000-0005-0000-0000-00004C000000}"/>
    <cellStyle name="Input cel 4 3 6 4 3" xfId="21273" xr:uid="{00000000-0005-0000-0000-00004C000000}"/>
    <cellStyle name="Input cel 4 3 6 4 4" xfId="10685" xr:uid="{00000000-0005-0000-0000-00004C000000}"/>
    <cellStyle name="Input cel 4 3 6 4 5" xfId="34524" xr:uid="{00000000-0005-0000-0000-00004C000000}"/>
    <cellStyle name="Input cel 4 3 6 5" xfId="5308" xr:uid="{00000000-0005-0000-0000-00004C000000}"/>
    <cellStyle name="Input cel 4 3 6 5 2" xfId="25604" xr:uid="{00000000-0005-0000-0000-00004C000000}"/>
    <cellStyle name="Input cel 4 3 6 5 3" xfId="13930" xr:uid="{00000000-0005-0000-0000-00004C000000}"/>
    <cellStyle name="Input cel 4 3 6 5 4" xfId="31074" xr:uid="{00000000-0005-0000-0000-00004C000000}"/>
    <cellStyle name="Input cel 4 3 6 6" xfId="4537" xr:uid="{00000000-0005-0000-0000-00004C000000}"/>
    <cellStyle name="Input cel 4 3 6 6 2" xfId="15633" xr:uid="{00000000-0005-0000-0000-00004C000000}"/>
    <cellStyle name="Input cel 4 3 6 6 3" xfId="20280" xr:uid="{00000000-0005-0000-0000-00004C000000}"/>
    <cellStyle name="Input cel 4 3 6 6 4" xfId="36038" xr:uid="{00000000-0005-0000-0000-00004C000000}"/>
    <cellStyle name="Input cel 4 3 6 7" xfId="22146" xr:uid="{00000000-0005-0000-0000-00004C000000}"/>
    <cellStyle name="Input cel 4 3 6 8" xfId="12042" xr:uid="{00000000-0005-0000-0000-00004C000000}"/>
    <cellStyle name="Input cel 4 3 6 9" xfId="30358" xr:uid="{00000000-0005-0000-0000-00004C000000}"/>
    <cellStyle name="Input cel 4 3 7" xfId="1127" xr:uid="{00000000-0005-0000-0000-00004C000000}"/>
    <cellStyle name="Input cel 4 3 7 2" xfId="2369" xr:uid="{00000000-0005-0000-0000-00004C000000}"/>
    <cellStyle name="Input cel 4 3 7 2 2" xfId="7027" xr:uid="{00000000-0005-0000-0000-00004C000000}"/>
    <cellStyle name="Input cel 4 3 7 2 2 2" xfId="27323" xr:uid="{00000000-0005-0000-0000-00004C000000}"/>
    <cellStyle name="Input cel 4 3 7 2 2 3" xfId="22733" xr:uid="{00000000-0005-0000-0000-00004C000000}"/>
    <cellStyle name="Input cel 4 3 7 2 2 4" xfId="37518" xr:uid="{00000000-0005-0000-0000-00004C000000}"/>
    <cellStyle name="Input cel 4 3 7 2 3" xfId="16668" xr:uid="{00000000-0005-0000-0000-00004C000000}"/>
    <cellStyle name="Input cel 4 3 7 2 4" xfId="14151" xr:uid="{00000000-0005-0000-0000-00004C000000}"/>
    <cellStyle name="Input cel 4 3 7 2 5" xfId="32793" xr:uid="{00000000-0005-0000-0000-00004C000000}"/>
    <cellStyle name="Input cel 4 3 7 3" xfId="8451" xr:uid="{00000000-0005-0000-0000-00004C000000}"/>
    <cellStyle name="Input cel 4 3 7 3 2" xfId="24146" xr:uid="{00000000-0005-0000-0000-00004C000000}"/>
    <cellStyle name="Input cel 4 3 7 3 2 2" xfId="28735" xr:uid="{00000000-0005-0000-0000-00004C000000}"/>
    <cellStyle name="Input cel 4 3 7 3 2 3" xfId="38840" xr:uid="{00000000-0005-0000-0000-00004C000000}"/>
    <cellStyle name="Input cel 4 3 7 3 3" xfId="17608" xr:uid="{00000000-0005-0000-0000-00004C000000}"/>
    <cellStyle name="Input cel 4 3 7 3 4" xfId="3427" xr:uid="{00000000-0005-0000-0000-00004C000000}"/>
    <cellStyle name="Input cel 4 3 7 3 5" xfId="34216" xr:uid="{00000000-0005-0000-0000-00004C000000}"/>
    <cellStyle name="Input cel 4 3 7 4" xfId="5869" xr:uid="{00000000-0005-0000-0000-00004C000000}"/>
    <cellStyle name="Input cel 4 3 7 4 2" xfId="26165" xr:uid="{00000000-0005-0000-0000-00004C000000}"/>
    <cellStyle name="Input cel 4 3 7 4 3" xfId="12842" xr:uid="{00000000-0005-0000-0000-00004C000000}"/>
    <cellStyle name="Input cel 4 3 7 4 4" xfId="31635" xr:uid="{00000000-0005-0000-0000-00004C000000}"/>
    <cellStyle name="Input cel 4 3 7 5" xfId="4227" xr:uid="{00000000-0005-0000-0000-00004C000000}"/>
    <cellStyle name="Input cel 4 3 7 5 2" xfId="21351" xr:uid="{00000000-0005-0000-0000-00004C000000}"/>
    <cellStyle name="Input cel 4 3 7 5 3" xfId="20001" xr:uid="{00000000-0005-0000-0000-00004C000000}"/>
    <cellStyle name="Input cel 4 3 7 5 4" xfId="35759" xr:uid="{00000000-0005-0000-0000-00004C000000}"/>
    <cellStyle name="Input cel 4 3 7 6" xfId="14998" xr:uid="{00000000-0005-0000-0000-00004C000000}"/>
    <cellStyle name="Input cel 4 3 7 7" xfId="10161" xr:uid="{00000000-0005-0000-0000-00004C000000}"/>
    <cellStyle name="Input cel 4 3 7 8" xfId="30050" xr:uid="{00000000-0005-0000-0000-00004C000000}"/>
    <cellStyle name="Input cel 4 3 8" xfId="1092" xr:uid="{00000000-0005-0000-0000-00004C000000}"/>
    <cellStyle name="Input cel 4 3 8 2" xfId="2335" xr:uid="{00000000-0005-0000-0000-00004C000000}"/>
    <cellStyle name="Input cel 4 3 8 2 2" xfId="6993" xr:uid="{00000000-0005-0000-0000-00004C000000}"/>
    <cellStyle name="Input cel 4 3 8 2 2 2" xfId="27289" xr:uid="{00000000-0005-0000-0000-00004C000000}"/>
    <cellStyle name="Input cel 4 3 8 2 2 3" xfId="22699" xr:uid="{00000000-0005-0000-0000-00004C000000}"/>
    <cellStyle name="Input cel 4 3 8 2 2 4" xfId="37484" xr:uid="{00000000-0005-0000-0000-00004C000000}"/>
    <cellStyle name="Input cel 4 3 8 2 3" xfId="15827" xr:uid="{00000000-0005-0000-0000-00004C000000}"/>
    <cellStyle name="Input cel 4 3 8 2 4" xfId="10314" xr:uid="{00000000-0005-0000-0000-00004C000000}"/>
    <cellStyle name="Input cel 4 3 8 2 5" xfId="32759" xr:uid="{00000000-0005-0000-0000-00004C000000}"/>
    <cellStyle name="Input cel 4 3 8 3" xfId="8418" xr:uid="{00000000-0005-0000-0000-00004C000000}"/>
    <cellStyle name="Input cel 4 3 8 3 2" xfId="24114" xr:uid="{00000000-0005-0000-0000-00004C000000}"/>
    <cellStyle name="Input cel 4 3 8 3 2 2" xfId="28703" xr:uid="{00000000-0005-0000-0000-00004C000000}"/>
    <cellStyle name="Input cel 4 3 8 3 2 3" xfId="38808" xr:uid="{00000000-0005-0000-0000-00004C000000}"/>
    <cellStyle name="Input cel 4 3 8 3 3" xfId="18140" xr:uid="{00000000-0005-0000-0000-00004C000000}"/>
    <cellStyle name="Input cel 4 3 8 3 4" xfId="11338" xr:uid="{00000000-0005-0000-0000-00004C000000}"/>
    <cellStyle name="Input cel 4 3 8 3 5" xfId="34183" xr:uid="{00000000-0005-0000-0000-00004C000000}"/>
    <cellStyle name="Input cel 4 3 8 4" xfId="5836" xr:uid="{00000000-0005-0000-0000-00004C000000}"/>
    <cellStyle name="Input cel 4 3 8 4 2" xfId="26132" xr:uid="{00000000-0005-0000-0000-00004C000000}"/>
    <cellStyle name="Input cel 4 3 8 4 3" xfId="9744" xr:uid="{00000000-0005-0000-0000-00004C000000}"/>
    <cellStyle name="Input cel 4 3 8 4 4" xfId="31602" xr:uid="{00000000-0005-0000-0000-00004C000000}"/>
    <cellStyle name="Input cel 4 3 8 5" xfId="4193" xr:uid="{00000000-0005-0000-0000-00004C000000}"/>
    <cellStyle name="Input cel 4 3 8 5 2" xfId="22015" xr:uid="{00000000-0005-0000-0000-00004C000000}"/>
    <cellStyle name="Input cel 4 3 8 5 3" xfId="19969" xr:uid="{00000000-0005-0000-0000-00004C000000}"/>
    <cellStyle name="Input cel 4 3 8 5 4" xfId="35727" xr:uid="{00000000-0005-0000-0000-00004C000000}"/>
    <cellStyle name="Input cel 4 3 8 6" xfId="14842" xr:uid="{00000000-0005-0000-0000-00004C000000}"/>
    <cellStyle name="Input cel 4 3 8 7" xfId="14540" xr:uid="{00000000-0005-0000-0000-00004C000000}"/>
    <cellStyle name="Input cel 4 3 8 8" xfId="30017" xr:uid="{00000000-0005-0000-0000-00004C000000}"/>
    <cellStyle name="Input cel 4 3 9" xfId="821" xr:uid="{00000000-0005-0000-0000-00004C000000}"/>
    <cellStyle name="Input cel 4 3 9 2" xfId="3295" xr:uid="{00000000-0005-0000-0000-00004C000000}"/>
    <cellStyle name="Input cel 4 3 9 2 2" xfId="7988" xr:uid="{00000000-0005-0000-0000-00004C000000}"/>
    <cellStyle name="Input cel 4 3 9 2 2 2" xfId="28281" xr:uid="{00000000-0005-0000-0000-00004C000000}"/>
    <cellStyle name="Input cel 4 3 9 2 2 3" xfId="23692" xr:uid="{00000000-0005-0000-0000-00004C000000}"/>
    <cellStyle name="Input cel 4 3 9 2 2 4" xfId="38433" xr:uid="{00000000-0005-0000-0000-00004C000000}"/>
    <cellStyle name="Input cel 4 3 9 2 3" xfId="17216" xr:uid="{00000000-0005-0000-0000-00004C000000}"/>
    <cellStyle name="Input cel 4 3 9 2 4" xfId="10712" xr:uid="{00000000-0005-0000-0000-00004C000000}"/>
    <cellStyle name="Input cel 4 3 9 2 5" xfId="33753" xr:uid="{00000000-0005-0000-0000-00004C000000}"/>
    <cellStyle name="Input cel 4 3 9 3" xfId="5570" xr:uid="{00000000-0005-0000-0000-00004C000000}"/>
    <cellStyle name="Input cel 4 3 9 3 2" xfId="25866" xr:uid="{00000000-0005-0000-0000-00004C000000}"/>
    <cellStyle name="Input cel 4 3 9 3 3" xfId="13563" xr:uid="{00000000-0005-0000-0000-00004C000000}"/>
    <cellStyle name="Input cel 4 3 9 3 4" xfId="31336" xr:uid="{00000000-0005-0000-0000-00004C000000}"/>
    <cellStyle name="Input cel 4 3 9 4" xfId="3742" xr:uid="{00000000-0005-0000-0000-00004C000000}"/>
    <cellStyle name="Input cel 4 3 9 4 2" xfId="18613" xr:uid="{00000000-0005-0000-0000-00004C000000}"/>
    <cellStyle name="Input cel 4 3 9 4 3" xfId="19536" xr:uid="{00000000-0005-0000-0000-00004C000000}"/>
    <cellStyle name="Input cel 4 3 9 4 4" xfId="35295" xr:uid="{00000000-0005-0000-0000-00004C000000}"/>
    <cellStyle name="Input cel 4 3 9 5" xfId="23723" xr:uid="{00000000-0005-0000-0000-00004C000000}"/>
    <cellStyle name="Input cel 4 3 9 6" xfId="13588" xr:uid="{00000000-0005-0000-0000-00004C000000}"/>
    <cellStyle name="Input cel 4 3 9 7" xfId="29569" xr:uid="{00000000-0005-0000-0000-00004C000000}"/>
    <cellStyle name="Input cel 4 4" xfId="501" xr:uid="{00000000-0005-0000-0000-00004C000000}"/>
    <cellStyle name="Input cel 4 4 10" xfId="14869" xr:uid="{00000000-0005-0000-0000-00004C000000}"/>
    <cellStyle name="Input cel 4 4 11" xfId="14601" xr:uid="{00000000-0005-0000-0000-00004C000000}"/>
    <cellStyle name="Input cel 4 4 12" xfId="29635" xr:uid="{00000000-0005-0000-0000-00004C000000}"/>
    <cellStyle name="Input cel 4 4 2" xfId="1432" xr:uid="{00000000-0005-0000-0000-00004C000000}"/>
    <cellStyle name="Input cel 4 4 2 2" xfId="1770" xr:uid="{00000000-0005-0000-0000-00004C000000}"/>
    <cellStyle name="Input cel 4 4 2 2 2" xfId="3009" xr:uid="{00000000-0005-0000-0000-00004C000000}"/>
    <cellStyle name="Input cel 4 4 2 2 2 2" xfId="7667" xr:uid="{00000000-0005-0000-0000-00004C000000}"/>
    <cellStyle name="Input cel 4 4 2 2 2 2 2" xfId="27963" xr:uid="{00000000-0005-0000-0000-00004C000000}"/>
    <cellStyle name="Input cel 4 4 2 2 2 2 3" xfId="23373" xr:uid="{00000000-0005-0000-0000-00004C000000}"/>
    <cellStyle name="Input cel 4 4 2 2 2 2 4" xfId="38129" xr:uid="{00000000-0005-0000-0000-00004C000000}"/>
    <cellStyle name="Input cel 4 4 2 2 2 3" xfId="16565" xr:uid="{00000000-0005-0000-0000-00004C000000}"/>
    <cellStyle name="Input cel 4 4 2 2 2 4" xfId="11383" xr:uid="{00000000-0005-0000-0000-00004C000000}"/>
    <cellStyle name="Input cel 4 4 2 2 2 5" xfId="33433" xr:uid="{00000000-0005-0000-0000-00004C000000}"/>
    <cellStyle name="Input cel 4 4 2 2 3" xfId="9079" xr:uid="{00000000-0005-0000-0000-00004C000000}"/>
    <cellStyle name="Input cel 4 4 2 2 3 2" xfId="24730" xr:uid="{00000000-0005-0000-0000-00004C000000}"/>
    <cellStyle name="Input cel 4 4 2 2 3 2 2" xfId="29318" xr:uid="{00000000-0005-0000-0000-00004C000000}"/>
    <cellStyle name="Input cel 4 4 2 2 3 2 3" xfId="39423" xr:uid="{00000000-0005-0000-0000-00004C000000}"/>
    <cellStyle name="Input cel 4 4 2 2 3 3" xfId="18965" xr:uid="{00000000-0005-0000-0000-00004C000000}"/>
    <cellStyle name="Input cel 4 4 2 2 3 4" xfId="13460" xr:uid="{00000000-0005-0000-0000-00004C000000}"/>
    <cellStyle name="Input cel 4 4 2 2 3 5" xfId="34844" xr:uid="{00000000-0005-0000-0000-00004C000000}"/>
    <cellStyle name="Input cel 4 4 2 2 4" xfId="6446" xr:uid="{00000000-0005-0000-0000-00004C000000}"/>
    <cellStyle name="Input cel 4 4 2 2 4 2" xfId="26742" xr:uid="{00000000-0005-0000-0000-00004C000000}"/>
    <cellStyle name="Input cel 4 4 2 2 4 3" xfId="11643" xr:uid="{00000000-0005-0000-0000-00004C000000}"/>
    <cellStyle name="Input cel 4 4 2 2 4 4" xfId="32212" xr:uid="{00000000-0005-0000-0000-00004C000000}"/>
    <cellStyle name="Input cel 4 4 2 2 5" xfId="4858" xr:uid="{00000000-0005-0000-0000-00004C000000}"/>
    <cellStyle name="Input cel 4 4 2 2 5 2" xfId="25169" xr:uid="{00000000-0005-0000-0000-00004C000000}"/>
    <cellStyle name="Input cel 4 4 2 2 5 3" xfId="20582" xr:uid="{00000000-0005-0000-0000-00004C000000}"/>
    <cellStyle name="Input cel 4 4 2 2 5 4" xfId="36339" xr:uid="{00000000-0005-0000-0000-00004C000000}"/>
    <cellStyle name="Input cel 4 4 2 2 6" xfId="22047" xr:uid="{00000000-0005-0000-0000-00004C000000}"/>
    <cellStyle name="Input cel 4 4 2 2 7" xfId="12251" xr:uid="{00000000-0005-0000-0000-00004C000000}"/>
    <cellStyle name="Input cel 4 4 2 2 8" xfId="30678" xr:uid="{00000000-0005-0000-0000-00004C000000}"/>
    <cellStyle name="Input cel 4 4 2 3" xfId="2672" xr:uid="{00000000-0005-0000-0000-00004C000000}"/>
    <cellStyle name="Input cel 4 4 2 3 2" xfId="8744" xr:uid="{00000000-0005-0000-0000-00004C000000}"/>
    <cellStyle name="Input cel 4 4 2 3 2 2" xfId="24412" xr:uid="{00000000-0005-0000-0000-00004C000000}"/>
    <cellStyle name="Input cel 4 4 2 3 2 2 2" xfId="29001" xr:uid="{00000000-0005-0000-0000-00004C000000}"/>
    <cellStyle name="Input cel 4 4 2 3 2 2 3" xfId="39106" xr:uid="{00000000-0005-0000-0000-00004C000000}"/>
    <cellStyle name="Input cel 4 4 2 3 2 3" xfId="17159" xr:uid="{00000000-0005-0000-0000-00004C000000}"/>
    <cellStyle name="Input cel 4 4 2 3 2 4" xfId="14568" xr:uid="{00000000-0005-0000-0000-00004C000000}"/>
    <cellStyle name="Input cel 4 4 2 3 2 5" xfId="34509" xr:uid="{00000000-0005-0000-0000-00004C000000}"/>
    <cellStyle name="Input cel 4 4 2 3 3" xfId="7330" xr:uid="{00000000-0005-0000-0000-00004C000000}"/>
    <cellStyle name="Input cel 4 4 2 3 3 2" xfId="27626" xr:uid="{00000000-0005-0000-0000-00004C000000}"/>
    <cellStyle name="Input cel 4 4 2 3 3 3" xfId="9812" xr:uid="{00000000-0005-0000-0000-00004C000000}"/>
    <cellStyle name="Input cel 4 4 2 3 3 4" xfId="33096" xr:uid="{00000000-0005-0000-0000-00004C000000}"/>
    <cellStyle name="Input cel 4 4 2 3 4" xfId="4522" xr:uid="{00000000-0005-0000-0000-00004C000000}"/>
    <cellStyle name="Input cel 4 4 2 3 4 2" xfId="18362" xr:uid="{00000000-0005-0000-0000-00004C000000}"/>
    <cellStyle name="Input cel 4 4 2 3 4 3" xfId="20266" xr:uid="{00000000-0005-0000-0000-00004C000000}"/>
    <cellStyle name="Input cel 4 4 2 3 4 4" xfId="36024" xr:uid="{00000000-0005-0000-0000-00004C000000}"/>
    <cellStyle name="Input cel 4 4 2 3 5" xfId="16562" xr:uid="{00000000-0005-0000-0000-00004C000000}"/>
    <cellStyle name="Input cel 4 4 2 3 6" xfId="12784" xr:uid="{00000000-0005-0000-0000-00004C000000}"/>
    <cellStyle name="Input cel 4 4 2 3 7" xfId="30343" xr:uid="{00000000-0005-0000-0000-00004C000000}"/>
    <cellStyle name="Input cel 4 4 2 4" xfId="8129" xr:uid="{00000000-0005-0000-0000-00004C000000}"/>
    <cellStyle name="Input cel 4 4 2 4 2" xfId="23830" xr:uid="{00000000-0005-0000-0000-00004C000000}"/>
    <cellStyle name="Input cel 4 4 2 4 2 2" xfId="28419" xr:uid="{00000000-0005-0000-0000-00004C000000}"/>
    <cellStyle name="Input cel 4 4 2 4 2 3" xfId="38524" xr:uid="{00000000-0005-0000-0000-00004C000000}"/>
    <cellStyle name="Input cel 4 4 2 4 3" xfId="17144" xr:uid="{00000000-0005-0000-0000-00004C000000}"/>
    <cellStyle name="Input cel 4 4 2 4 4" xfId="13047" xr:uid="{00000000-0005-0000-0000-00004C000000}"/>
    <cellStyle name="Input cel 4 4 2 4 5" xfId="33894" xr:uid="{00000000-0005-0000-0000-00004C000000}"/>
    <cellStyle name="Input cel 4 4 2 5" xfId="3904" xr:uid="{00000000-0005-0000-0000-00004C000000}"/>
    <cellStyle name="Input cel 4 4 2 5 2" xfId="15593" xr:uid="{00000000-0005-0000-0000-00004C000000}"/>
    <cellStyle name="Input cel 4 4 2 5 3" xfId="19692" xr:uid="{00000000-0005-0000-0000-00004C000000}"/>
    <cellStyle name="Input cel 4 4 2 5 4" xfId="35450" xr:uid="{00000000-0005-0000-0000-00004C000000}"/>
    <cellStyle name="Input cel 4 4 2 6" xfId="16062" xr:uid="{00000000-0005-0000-0000-00004C000000}"/>
    <cellStyle name="Input cel 4 4 2 7" xfId="14179" xr:uid="{00000000-0005-0000-0000-00004C000000}"/>
    <cellStyle name="Input cel 4 4 2 8" xfId="29728" xr:uid="{00000000-0005-0000-0000-00004C000000}"/>
    <cellStyle name="Input cel 4 4 3" xfId="1711" xr:uid="{00000000-0005-0000-0000-00004C000000}"/>
    <cellStyle name="Input cel 4 4 3 2" xfId="2950" xr:uid="{00000000-0005-0000-0000-00004C000000}"/>
    <cellStyle name="Input cel 4 4 3 2 2" xfId="7608" xr:uid="{00000000-0005-0000-0000-00004C000000}"/>
    <cellStyle name="Input cel 4 4 3 2 2 2" xfId="27904" xr:uid="{00000000-0005-0000-0000-00004C000000}"/>
    <cellStyle name="Input cel 4 4 3 2 2 3" xfId="23314" xr:uid="{00000000-0005-0000-0000-00004C000000}"/>
    <cellStyle name="Input cel 4 4 3 2 2 4" xfId="38080" xr:uid="{00000000-0005-0000-0000-00004C000000}"/>
    <cellStyle name="Input cel 4 4 3 2 3" xfId="21948" xr:uid="{00000000-0005-0000-0000-00004C000000}"/>
    <cellStyle name="Input cel 4 4 3 2 4" xfId="10732" xr:uid="{00000000-0005-0000-0000-00004C000000}"/>
    <cellStyle name="Input cel 4 4 3 2 5" xfId="33374" xr:uid="{00000000-0005-0000-0000-00004C000000}"/>
    <cellStyle name="Input cel 4 4 3 3" xfId="9020" xr:uid="{00000000-0005-0000-0000-00004C000000}"/>
    <cellStyle name="Input cel 4 4 3 3 2" xfId="24677" xr:uid="{00000000-0005-0000-0000-00004C000000}"/>
    <cellStyle name="Input cel 4 4 3 3 2 2" xfId="29265" xr:uid="{00000000-0005-0000-0000-00004C000000}"/>
    <cellStyle name="Input cel 4 4 3 3 2 3" xfId="39370" xr:uid="{00000000-0005-0000-0000-00004C000000}"/>
    <cellStyle name="Input cel 4 4 3 3 3" xfId="17899" xr:uid="{00000000-0005-0000-0000-00004C000000}"/>
    <cellStyle name="Input cel 4 4 3 3 4" xfId="14255" xr:uid="{00000000-0005-0000-0000-00004C000000}"/>
    <cellStyle name="Input cel 4 4 3 3 5" xfId="34785" xr:uid="{00000000-0005-0000-0000-00004C000000}"/>
    <cellStyle name="Input cel 4 4 3 4" xfId="6399" xr:uid="{00000000-0005-0000-0000-00004C000000}"/>
    <cellStyle name="Input cel 4 4 3 4 2" xfId="26695" xr:uid="{00000000-0005-0000-0000-00004C000000}"/>
    <cellStyle name="Input cel 4 4 3 4 3" xfId="9467" xr:uid="{00000000-0005-0000-0000-00004C000000}"/>
    <cellStyle name="Input cel 4 4 3 4 4" xfId="32165" xr:uid="{00000000-0005-0000-0000-00004C000000}"/>
    <cellStyle name="Input cel 4 4 3 5" xfId="4799" xr:uid="{00000000-0005-0000-0000-00004C000000}"/>
    <cellStyle name="Input cel 4 4 3 5 2" xfId="25116" xr:uid="{00000000-0005-0000-0000-00004C000000}"/>
    <cellStyle name="Input cel 4 4 3 5 3" xfId="20529" xr:uid="{00000000-0005-0000-0000-00004C000000}"/>
    <cellStyle name="Input cel 4 4 3 5 4" xfId="36286" xr:uid="{00000000-0005-0000-0000-00004C000000}"/>
    <cellStyle name="Input cel 4 4 3 6" xfId="17150" xr:uid="{00000000-0005-0000-0000-00004C000000}"/>
    <cellStyle name="Input cel 4 4 3 7" xfId="3499" xr:uid="{00000000-0005-0000-0000-00004C000000}"/>
    <cellStyle name="Input cel 4 4 3 8" xfId="30619" xr:uid="{00000000-0005-0000-0000-00004C000000}"/>
    <cellStyle name="Input cel 4 4 4" xfId="1203" xr:uid="{00000000-0005-0000-0000-00004C000000}"/>
    <cellStyle name="Input cel 4 4 4 2" xfId="2444" xr:uid="{00000000-0005-0000-0000-00004C000000}"/>
    <cellStyle name="Input cel 4 4 4 2 2" xfId="7102" xr:uid="{00000000-0005-0000-0000-00004C000000}"/>
    <cellStyle name="Input cel 4 4 4 2 2 2" xfId="27398" xr:uid="{00000000-0005-0000-0000-00004C000000}"/>
    <cellStyle name="Input cel 4 4 4 2 2 3" xfId="22808" xr:uid="{00000000-0005-0000-0000-00004C000000}"/>
    <cellStyle name="Input cel 4 4 4 2 2 4" xfId="37590" xr:uid="{00000000-0005-0000-0000-00004C000000}"/>
    <cellStyle name="Input cel 4 4 4 2 3" xfId="15602" xr:uid="{00000000-0005-0000-0000-00004C000000}"/>
    <cellStyle name="Input cel 4 4 4 2 4" xfId="12878" xr:uid="{00000000-0005-0000-0000-00004C000000}"/>
    <cellStyle name="Input cel 4 4 4 2 5" xfId="32868" xr:uid="{00000000-0005-0000-0000-00004C000000}"/>
    <cellStyle name="Input cel 4 4 4 3" xfId="8523" xr:uid="{00000000-0005-0000-0000-00004C000000}"/>
    <cellStyle name="Input cel 4 4 4 3 2" xfId="24209" xr:uid="{00000000-0005-0000-0000-00004C000000}"/>
    <cellStyle name="Input cel 4 4 4 3 2 2" xfId="28798" xr:uid="{00000000-0005-0000-0000-00004C000000}"/>
    <cellStyle name="Input cel 4 4 4 3 2 3" xfId="38903" xr:uid="{00000000-0005-0000-0000-00004C000000}"/>
    <cellStyle name="Input cel 4 4 4 3 3" xfId="15130" xr:uid="{00000000-0005-0000-0000-00004C000000}"/>
    <cellStyle name="Input cel 4 4 4 3 4" xfId="12555" xr:uid="{00000000-0005-0000-0000-00004C000000}"/>
    <cellStyle name="Input cel 4 4 4 3 5" xfId="34288" xr:uid="{00000000-0005-0000-0000-00004C000000}"/>
    <cellStyle name="Input cel 4 4 4 4" xfId="5934" xr:uid="{00000000-0005-0000-0000-00004C000000}"/>
    <cellStyle name="Input cel 4 4 4 4 2" xfId="26230" xr:uid="{00000000-0005-0000-0000-00004C000000}"/>
    <cellStyle name="Input cel 4 4 4 4 3" xfId="14564" xr:uid="{00000000-0005-0000-0000-00004C000000}"/>
    <cellStyle name="Input cel 4 4 4 4 4" xfId="31700" xr:uid="{00000000-0005-0000-0000-00004C000000}"/>
    <cellStyle name="Input cel 4 4 4 5" xfId="4300" xr:uid="{00000000-0005-0000-0000-00004C000000}"/>
    <cellStyle name="Input cel 4 4 4 5 2" xfId="15950" xr:uid="{00000000-0005-0000-0000-00004C000000}"/>
    <cellStyle name="Input cel 4 4 4 5 3" xfId="20064" xr:uid="{00000000-0005-0000-0000-00004C000000}"/>
    <cellStyle name="Input cel 4 4 4 5 4" xfId="35822" xr:uid="{00000000-0005-0000-0000-00004C000000}"/>
    <cellStyle name="Input cel 4 4 4 6" xfId="18770" xr:uid="{00000000-0005-0000-0000-00004C000000}"/>
    <cellStyle name="Input cel 4 4 4 7" xfId="13708" xr:uid="{00000000-0005-0000-0000-00004C000000}"/>
    <cellStyle name="Input cel 4 4 4 8" xfId="30122" xr:uid="{00000000-0005-0000-0000-00004C000000}"/>
    <cellStyle name="Input cel 4 4 5" xfId="797" xr:uid="{00000000-0005-0000-0000-00004C000000}"/>
    <cellStyle name="Input cel 4 4 5 2" xfId="3293" xr:uid="{00000000-0005-0000-0000-00004C000000}"/>
    <cellStyle name="Input cel 4 4 5 2 2" xfId="7985" xr:uid="{00000000-0005-0000-0000-00004C000000}"/>
    <cellStyle name="Input cel 4 4 5 2 2 2" xfId="28278" xr:uid="{00000000-0005-0000-0000-00004C000000}"/>
    <cellStyle name="Input cel 4 4 5 2 2 3" xfId="23689" xr:uid="{00000000-0005-0000-0000-00004C000000}"/>
    <cellStyle name="Input cel 4 4 5 2 2 4" xfId="38430" xr:uid="{00000000-0005-0000-0000-00004C000000}"/>
    <cellStyle name="Input cel 4 4 5 2 3" xfId="15479" xr:uid="{00000000-0005-0000-0000-00004C000000}"/>
    <cellStyle name="Input cel 4 4 5 2 4" xfId="3632" xr:uid="{00000000-0005-0000-0000-00004C000000}"/>
    <cellStyle name="Input cel 4 4 5 2 5" xfId="33750" xr:uid="{00000000-0005-0000-0000-00004C000000}"/>
    <cellStyle name="Input cel 4 4 5 3" xfId="5548" xr:uid="{00000000-0005-0000-0000-00004C000000}"/>
    <cellStyle name="Input cel 4 4 5 3 2" xfId="25844" xr:uid="{00000000-0005-0000-0000-00004C000000}"/>
    <cellStyle name="Input cel 4 4 5 3 3" xfId="10730" xr:uid="{00000000-0005-0000-0000-00004C000000}"/>
    <cellStyle name="Input cel 4 4 5 3 4" xfId="31314" xr:uid="{00000000-0005-0000-0000-00004C000000}"/>
    <cellStyle name="Input cel 4 4 5 4" xfId="3739" xr:uid="{00000000-0005-0000-0000-00004C000000}"/>
    <cellStyle name="Input cel 4 4 5 4 2" xfId="16395" xr:uid="{00000000-0005-0000-0000-00004C000000}"/>
    <cellStyle name="Input cel 4 4 5 4 3" xfId="19534" xr:uid="{00000000-0005-0000-0000-00004C000000}"/>
    <cellStyle name="Input cel 4 4 5 4 4" xfId="35293" xr:uid="{00000000-0005-0000-0000-00004C000000}"/>
    <cellStyle name="Input cel 4 4 5 5" xfId="19315" xr:uid="{00000000-0005-0000-0000-00004C000000}"/>
    <cellStyle name="Input cel 4 4 5 6" xfId="14446" xr:uid="{00000000-0005-0000-0000-00004C000000}"/>
    <cellStyle name="Input cel 4 4 5 7" xfId="29566" xr:uid="{00000000-0005-0000-0000-00004C000000}"/>
    <cellStyle name="Input cel 4 4 6" xfId="2044" xr:uid="{00000000-0005-0000-0000-00004C000000}"/>
    <cellStyle name="Input cel 4 4 6 2" xfId="6702" xr:uid="{00000000-0005-0000-0000-00004C000000}"/>
    <cellStyle name="Input cel 4 4 6 2 2" xfId="26998" xr:uid="{00000000-0005-0000-0000-00004C000000}"/>
    <cellStyle name="Input cel 4 4 6 2 3" xfId="22408" xr:uid="{00000000-0005-0000-0000-00004C000000}"/>
    <cellStyle name="Input cel 4 4 6 2 4" xfId="37193" xr:uid="{00000000-0005-0000-0000-00004C000000}"/>
    <cellStyle name="Input cel 4 4 6 3" xfId="17771" xr:uid="{00000000-0005-0000-0000-00004C000000}"/>
    <cellStyle name="Input cel 4 4 6 4" xfId="10651" xr:uid="{00000000-0005-0000-0000-00004C000000}"/>
    <cellStyle name="Input cel 4 4 6 5" xfId="32468" xr:uid="{00000000-0005-0000-0000-00004C000000}"/>
    <cellStyle name="Input cel 4 4 7" xfId="5290" xr:uid="{00000000-0005-0000-0000-00004C000000}"/>
    <cellStyle name="Input cel 4 4 7 2" xfId="21001" xr:uid="{00000000-0005-0000-0000-00004C000000}"/>
    <cellStyle name="Input cel 4 4 7 2 2" xfId="25586" xr:uid="{00000000-0005-0000-0000-00004C000000}"/>
    <cellStyle name="Input cel 4 4 7 2 3" xfId="36710" xr:uid="{00000000-0005-0000-0000-00004C000000}"/>
    <cellStyle name="Input cel 4 4 7 3" xfId="15891" xr:uid="{00000000-0005-0000-0000-00004C000000}"/>
    <cellStyle name="Input cel 4 4 7 4" xfId="11825" xr:uid="{00000000-0005-0000-0000-00004C000000}"/>
    <cellStyle name="Input cel 4 4 7 5" xfId="31056" xr:uid="{00000000-0005-0000-0000-00004C000000}"/>
    <cellStyle name="Input cel 4 4 8" xfId="3810" xr:uid="{00000000-0005-0000-0000-00004C000000}"/>
    <cellStyle name="Input cel 4 4 8 2" xfId="17383" xr:uid="{00000000-0005-0000-0000-00004C000000}"/>
    <cellStyle name="Input cel 4 4 8 3" xfId="18236" xr:uid="{00000000-0005-0000-0000-00004C000000}"/>
    <cellStyle name="Input cel 4 4 8 4" xfId="35128" xr:uid="{00000000-0005-0000-0000-00004C000000}"/>
    <cellStyle name="Input cel 4 4 9" xfId="19600" xr:uid="{00000000-0005-0000-0000-00004C000000}"/>
    <cellStyle name="Input cel 4 4 9 2" xfId="16120" xr:uid="{00000000-0005-0000-0000-00004C000000}"/>
    <cellStyle name="Input cel 4 4 9 3" xfId="35358" xr:uid="{00000000-0005-0000-0000-00004C000000}"/>
    <cellStyle name="Input cel 4 5" xfId="653" xr:uid="{00000000-0005-0000-0000-00004C000000}"/>
    <cellStyle name="Input cel 4 5 10" xfId="12933" xr:uid="{00000000-0005-0000-0000-00004C000000}"/>
    <cellStyle name="Input cel 4 5 11" xfId="29654" xr:uid="{00000000-0005-0000-0000-00004C000000}"/>
    <cellStyle name="Input cel 4 5 2" xfId="1883" xr:uid="{00000000-0005-0000-0000-00004C000000}"/>
    <cellStyle name="Input cel 4 5 2 2" xfId="3122" xr:uid="{00000000-0005-0000-0000-00004C000000}"/>
    <cellStyle name="Input cel 4 5 2 2 2" xfId="7780" xr:uid="{00000000-0005-0000-0000-00004C000000}"/>
    <cellStyle name="Input cel 4 5 2 2 2 2" xfId="28076" xr:uid="{00000000-0005-0000-0000-00004C000000}"/>
    <cellStyle name="Input cel 4 5 2 2 2 3" xfId="23486" xr:uid="{00000000-0005-0000-0000-00004C000000}"/>
    <cellStyle name="Input cel 4 5 2 2 2 4" xfId="38228" xr:uid="{00000000-0005-0000-0000-00004C000000}"/>
    <cellStyle name="Input cel 4 5 2 2 3" xfId="17631" xr:uid="{00000000-0005-0000-0000-00004C000000}"/>
    <cellStyle name="Input cel 4 5 2 2 4" xfId="11166" xr:uid="{00000000-0005-0000-0000-00004C000000}"/>
    <cellStyle name="Input cel 4 5 2 2 5" xfId="33546" xr:uid="{00000000-0005-0000-0000-00004C000000}"/>
    <cellStyle name="Input cel 4 5 2 3" xfId="9192" xr:uid="{00000000-0005-0000-0000-00004C000000}"/>
    <cellStyle name="Input cel 4 5 2 3 2" xfId="24838" xr:uid="{00000000-0005-0000-0000-00004C000000}"/>
    <cellStyle name="Input cel 4 5 2 3 2 2" xfId="29425" xr:uid="{00000000-0005-0000-0000-00004C000000}"/>
    <cellStyle name="Input cel 4 5 2 3 2 3" xfId="39530" xr:uid="{00000000-0005-0000-0000-00004C000000}"/>
    <cellStyle name="Input cel 4 5 2 3 3" xfId="15748" xr:uid="{00000000-0005-0000-0000-00004C000000}"/>
    <cellStyle name="Input cel 4 5 2 3 4" xfId="12355" xr:uid="{00000000-0005-0000-0000-00004C000000}"/>
    <cellStyle name="Input cel 4 5 2 3 5" xfId="34957" xr:uid="{00000000-0005-0000-0000-00004C000000}"/>
    <cellStyle name="Input cel 4 5 2 4" xfId="6546" xr:uid="{00000000-0005-0000-0000-00004C000000}"/>
    <cellStyle name="Input cel 4 5 2 4 2" xfId="26842" xr:uid="{00000000-0005-0000-0000-00004C000000}"/>
    <cellStyle name="Input cel 4 5 2 4 3" xfId="9635" xr:uid="{00000000-0005-0000-0000-00004C000000}"/>
    <cellStyle name="Input cel 4 5 2 4 4" xfId="32312" xr:uid="{00000000-0005-0000-0000-00004C000000}"/>
    <cellStyle name="Input cel 4 5 2 5" xfId="4971" xr:uid="{00000000-0005-0000-0000-00004C000000}"/>
    <cellStyle name="Input cel 4 5 2 5 2" xfId="25276" xr:uid="{00000000-0005-0000-0000-00004C000000}"/>
    <cellStyle name="Input cel 4 5 2 5 3" xfId="20690" xr:uid="{00000000-0005-0000-0000-00004C000000}"/>
    <cellStyle name="Input cel 4 5 2 5 4" xfId="36446" xr:uid="{00000000-0005-0000-0000-00004C000000}"/>
    <cellStyle name="Input cel 4 5 2 6" xfId="17347" xr:uid="{00000000-0005-0000-0000-00004C000000}"/>
    <cellStyle name="Input cel 4 5 2 7" xfId="13938" xr:uid="{00000000-0005-0000-0000-00004C000000}"/>
    <cellStyle name="Input cel 4 5 2 8" xfId="30791" xr:uid="{00000000-0005-0000-0000-00004C000000}"/>
    <cellStyle name="Input cel 4 5 3" xfId="1240" xr:uid="{00000000-0005-0000-0000-00004C000000}"/>
    <cellStyle name="Input cel 4 5 3 2" xfId="2481" xr:uid="{00000000-0005-0000-0000-00004C000000}"/>
    <cellStyle name="Input cel 4 5 3 2 2" xfId="7139" xr:uid="{00000000-0005-0000-0000-00004C000000}"/>
    <cellStyle name="Input cel 4 5 3 2 2 2" xfId="27435" xr:uid="{00000000-0005-0000-0000-00004C000000}"/>
    <cellStyle name="Input cel 4 5 3 2 2 3" xfId="22845" xr:uid="{00000000-0005-0000-0000-00004C000000}"/>
    <cellStyle name="Input cel 4 5 3 2 2 4" xfId="37627" xr:uid="{00000000-0005-0000-0000-00004C000000}"/>
    <cellStyle name="Input cel 4 5 3 2 3" xfId="17370" xr:uid="{00000000-0005-0000-0000-00004C000000}"/>
    <cellStyle name="Input cel 4 5 3 2 4" xfId="12003" xr:uid="{00000000-0005-0000-0000-00004C000000}"/>
    <cellStyle name="Input cel 4 5 3 2 5" xfId="32905" xr:uid="{00000000-0005-0000-0000-00004C000000}"/>
    <cellStyle name="Input cel 4 5 3 3" xfId="8559" xr:uid="{00000000-0005-0000-0000-00004C000000}"/>
    <cellStyle name="Input cel 4 5 3 3 2" xfId="24242" xr:uid="{00000000-0005-0000-0000-00004C000000}"/>
    <cellStyle name="Input cel 4 5 3 3 2 2" xfId="28831" xr:uid="{00000000-0005-0000-0000-00004C000000}"/>
    <cellStyle name="Input cel 4 5 3 3 2 3" xfId="38936" xr:uid="{00000000-0005-0000-0000-00004C000000}"/>
    <cellStyle name="Input cel 4 5 3 3 3" xfId="19308" xr:uid="{00000000-0005-0000-0000-00004C000000}"/>
    <cellStyle name="Input cel 4 5 3 3 4" xfId="9767" xr:uid="{00000000-0005-0000-0000-00004C000000}"/>
    <cellStyle name="Input cel 4 5 3 3 5" xfId="34324" xr:uid="{00000000-0005-0000-0000-00004C000000}"/>
    <cellStyle name="Input cel 4 5 3 4" xfId="5969" xr:uid="{00000000-0005-0000-0000-00004C000000}"/>
    <cellStyle name="Input cel 4 5 3 4 2" xfId="26265" xr:uid="{00000000-0005-0000-0000-00004C000000}"/>
    <cellStyle name="Input cel 4 5 3 4 3" xfId="11627" xr:uid="{00000000-0005-0000-0000-00004C000000}"/>
    <cellStyle name="Input cel 4 5 3 4 4" xfId="31735" xr:uid="{00000000-0005-0000-0000-00004C000000}"/>
    <cellStyle name="Input cel 4 5 3 5" xfId="4336" xr:uid="{00000000-0005-0000-0000-00004C000000}"/>
    <cellStyle name="Input cel 4 5 3 5 2" xfId="17941" xr:uid="{00000000-0005-0000-0000-00004C000000}"/>
    <cellStyle name="Input cel 4 5 3 5 3" xfId="20097" xr:uid="{00000000-0005-0000-0000-00004C000000}"/>
    <cellStyle name="Input cel 4 5 3 5 4" xfId="35855" xr:uid="{00000000-0005-0000-0000-00004C000000}"/>
    <cellStyle name="Input cel 4 5 3 6" xfId="15301" xr:uid="{00000000-0005-0000-0000-00004C000000}"/>
    <cellStyle name="Input cel 4 5 3 7" xfId="11369" xr:uid="{00000000-0005-0000-0000-00004C000000}"/>
    <cellStyle name="Input cel 4 5 3 8" xfId="30158" xr:uid="{00000000-0005-0000-0000-00004C000000}"/>
    <cellStyle name="Input cel 4 5 4" xfId="957" xr:uid="{00000000-0005-0000-0000-00004C000000}"/>
    <cellStyle name="Input cel 4 5 4 2" xfId="3395" xr:uid="{00000000-0005-0000-0000-00004C000000}"/>
    <cellStyle name="Input cel 4 5 4 2 2" xfId="8283" xr:uid="{00000000-0005-0000-0000-00004C000000}"/>
    <cellStyle name="Input cel 4 5 4 2 2 2" xfId="28570" xr:uid="{00000000-0005-0000-0000-00004C000000}"/>
    <cellStyle name="Input cel 4 5 4 2 2 3" xfId="23981" xr:uid="{00000000-0005-0000-0000-00004C000000}"/>
    <cellStyle name="Input cel 4 5 4 2 2 4" xfId="38675" xr:uid="{00000000-0005-0000-0000-00004C000000}"/>
    <cellStyle name="Input cel 4 5 4 2 3" xfId="15189" xr:uid="{00000000-0005-0000-0000-00004C000000}"/>
    <cellStyle name="Input cel 4 5 4 2 4" xfId="10662" xr:uid="{00000000-0005-0000-0000-00004C000000}"/>
    <cellStyle name="Input cel 4 5 4 2 5" xfId="34048" xr:uid="{00000000-0005-0000-0000-00004C000000}"/>
    <cellStyle name="Input cel 4 5 4 3" xfId="5703" xr:uid="{00000000-0005-0000-0000-00004C000000}"/>
    <cellStyle name="Input cel 4 5 4 3 2" xfId="25999" xr:uid="{00000000-0005-0000-0000-00004C000000}"/>
    <cellStyle name="Input cel 4 5 4 3 3" xfId="13923" xr:uid="{00000000-0005-0000-0000-00004C000000}"/>
    <cellStyle name="Input cel 4 5 4 3 4" xfId="31469" xr:uid="{00000000-0005-0000-0000-00004C000000}"/>
    <cellStyle name="Input cel 4 5 4 4" xfId="4058" xr:uid="{00000000-0005-0000-0000-00004C000000}"/>
    <cellStyle name="Input cel 4 5 4 4 2" xfId="17761" xr:uid="{00000000-0005-0000-0000-00004C000000}"/>
    <cellStyle name="Input cel 4 5 4 4 3" xfId="19840" xr:uid="{00000000-0005-0000-0000-00004C000000}"/>
    <cellStyle name="Input cel 4 5 4 4 4" xfId="35598" xr:uid="{00000000-0005-0000-0000-00004C000000}"/>
    <cellStyle name="Input cel 4 5 4 5" xfId="17084" xr:uid="{00000000-0005-0000-0000-00004C000000}"/>
    <cellStyle name="Input cel 4 5 4 6" xfId="10265" xr:uid="{00000000-0005-0000-0000-00004C000000}"/>
    <cellStyle name="Input cel 4 5 4 7" xfId="29882" xr:uid="{00000000-0005-0000-0000-00004C000000}"/>
    <cellStyle name="Input cel 4 5 5" xfId="2200" xr:uid="{00000000-0005-0000-0000-00004C000000}"/>
    <cellStyle name="Input cel 4 5 5 2" xfId="6858" xr:uid="{00000000-0005-0000-0000-00004C000000}"/>
    <cellStyle name="Input cel 4 5 5 2 2" xfId="27154" xr:uid="{00000000-0005-0000-0000-00004C000000}"/>
    <cellStyle name="Input cel 4 5 5 2 3" xfId="22564" xr:uid="{00000000-0005-0000-0000-00004C000000}"/>
    <cellStyle name="Input cel 4 5 5 2 4" xfId="37349" xr:uid="{00000000-0005-0000-0000-00004C000000}"/>
    <cellStyle name="Input cel 4 5 5 3" xfId="21790" xr:uid="{00000000-0005-0000-0000-00004C000000}"/>
    <cellStyle name="Input cel 4 5 5 4" xfId="14354" xr:uid="{00000000-0005-0000-0000-00004C000000}"/>
    <cellStyle name="Input cel 4 5 5 5" xfId="32624" xr:uid="{00000000-0005-0000-0000-00004C000000}"/>
    <cellStyle name="Input cel 4 5 6" xfId="8055" xr:uid="{00000000-0005-0000-0000-00004C000000}"/>
    <cellStyle name="Input cel 4 5 6 2" xfId="23757" xr:uid="{00000000-0005-0000-0000-00004C000000}"/>
    <cellStyle name="Input cel 4 5 6 2 2" xfId="28346" xr:uid="{00000000-0005-0000-0000-00004C000000}"/>
    <cellStyle name="Input cel 4 5 6 2 3" xfId="38451" xr:uid="{00000000-0005-0000-0000-00004C000000}"/>
    <cellStyle name="Input cel 4 5 6 3" xfId="17785" xr:uid="{00000000-0005-0000-0000-00004C000000}"/>
    <cellStyle name="Input cel 4 5 6 4" xfId="10519" xr:uid="{00000000-0005-0000-0000-00004C000000}"/>
    <cellStyle name="Input cel 4 5 6 5" xfId="33820" xr:uid="{00000000-0005-0000-0000-00004C000000}"/>
    <cellStyle name="Input cel 4 5 7" xfId="3830" xr:uid="{00000000-0005-0000-0000-00004C000000}"/>
    <cellStyle name="Input cel 4 5 7 2" xfId="18865" xr:uid="{00000000-0005-0000-0000-00004C000000}"/>
    <cellStyle name="Input cel 4 5 7 3" xfId="18243" xr:uid="{00000000-0005-0000-0000-00004C000000}"/>
    <cellStyle name="Input cel 4 5 7 4" xfId="35135" xr:uid="{00000000-0005-0000-0000-00004C000000}"/>
    <cellStyle name="Input cel 4 5 8" xfId="19619" xr:uid="{00000000-0005-0000-0000-00004C000000}"/>
    <cellStyle name="Input cel 4 5 8 2" xfId="19393" xr:uid="{00000000-0005-0000-0000-00004C000000}"/>
    <cellStyle name="Input cel 4 5 8 3" xfId="35377" xr:uid="{00000000-0005-0000-0000-00004C000000}"/>
    <cellStyle name="Input cel 4 5 9" xfId="15661" xr:uid="{00000000-0005-0000-0000-00004C000000}"/>
    <cellStyle name="Input cel 4 6" xfId="716" xr:uid="{00000000-0005-0000-0000-00004C000000}"/>
    <cellStyle name="Input cel 4 6 10" xfId="9732" xr:uid="{00000000-0005-0000-0000-00004C000000}"/>
    <cellStyle name="Input cel 4 6 11" xfId="29945" xr:uid="{00000000-0005-0000-0000-00004C000000}"/>
    <cellStyle name="Input cel 4 6 2" xfId="1946" xr:uid="{00000000-0005-0000-0000-00004C000000}"/>
    <cellStyle name="Input cel 4 6 2 2" xfId="3185" xr:uid="{00000000-0005-0000-0000-00004C000000}"/>
    <cellStyle name="Input cel 4 6 2 2 2" xfId="7843" xr:uid="{00000000-0005-0000-0000-00004C000000}"/>
    <cellStyle name="Input cel 4 6 2 2 2 2" xfId="28139" xr:uid="{00000000-0005-0000-0000-00004C000000}"/>
    <cellStyle name="Input cel 4 6 2 2 2 3" xfId="23549" xr:uid="{00000000-0005-0000-0000-00004C000000}"/>
    <cellStyle name="Input cel 4 6 2 2 2 4" xfId="38291" xr:uid="{00000000-0005-0000-0000-00004C000000}"/>
    <cellStyle name="Input cel 4 6 2 2 3" xfId="18923" xr:uid="{00000000-0005-0000-0000-00004C000000}"/>
    <cellStyle name="Input cel 4 6 2 2 4" xfId="13629" xr:uid="{00000000-0005-0000-0000-00004C000000}"/>
    <cellStyle name="Input cel 4 6 2 2 5" xfId="33609" xr:uid="{00000000-0005-0000-0000-00004C000000}"/>
    <cellStyle name="Input cel 4 6 2 3" xfId="9255" xr:uid="{00000000-0005-0000-0000-00004C000000}"/>
    <cellStyle name="Input cel 4 6 2 3 2" xfId="24897" xr:uid="{00000000-0005-0000-0000-00004C000000}"/>
    <cellStyle name="Input cel 4 6 2 3 2 2" xfId="29484" xr:uid="{00000000-0005-0000-0000-00004C000000}"/>
    <cellStyle name="Input cel 4 6 2 3 2 3" xfId="39589" xr:uid="{00000000-0005-0000-0000-00004C000000}"/>
    <cellStyle name="Input cel 4 6 2 3 3" xfId="16187" xr:uid="{00000000-0005-0000-0000-00004C000000}"/>
    <cellStyle name="Input cel 4 6 2 3 4" xfId="12375" xr:uid="{00000000-0005-0000-0000-00004C000000}"/>
    <cellStyle name="Input cel 4 6 2 3 5" xfId="35020" xr:uid="{00000000-0005-0000-0000-00004C000000}"/>
    <cellStyle name="Input cel 4 6 2 4" xfId="6605" xr:uid="{00000000-0005-0000-0000-00004C000000}"/>
    <cellStyle name="Input cel 4 6 2 4 2" xfId="26901" xr:uid="{00000000-0005-0000-0000-00004C000000}"/>
    <cellStyle name="Input cel 4 6 2 4 3" xfId="12357" xr:uid="{00000000-0005-0000-0000-00004C000000}"/>
    <cellStyle name="Input cel 4 6 2 4 4" xfId="32371" xr:uid="{00000000-0005-0000-0000-00004C000000}"/>
    <cellStyle name="Input cel 4 6 2 5" xfId="5034" xr:uid="{00000000-0005-0000-0000-00004C000000}"/>
    <cellStyle name="Input cel 4 6 2 5 2" xfId="25335" xr:uid="{00000000-0005-0000-0000-00004C000000}"/>
    <cellStyle name="Input cel 4 6 2 5 3" xfId="20749" xr:uid="{00000000-0005-0000-0000-00004C000000}"/>
    <cellStyle name="Input cel 4 6 2 5 4" xfId="36505" xr:uid="{00000000-0005-0000-0000-00004C000000}"/>
    <cellStyle name="Input cel 4 6 2 6" xfId="15489" xr:uid="{00000000-0005-0000-0000-00004C000000}"/>
    <cellStyle name="Input cel 4 6 2 7" xfId="12648" xr:uid="{00000000-0005-0000-0000-00004C000000}"/>
    <cellStyle name="Input cel 4 6 2 8" xfId="30854" xr:uid="{00000000-0005-0000-0000-00004C000000}"/>
    <cellStyle name="Input cel 4 6 3" xfId="1628" xr:uid="{00000000-0005-0000-0000-00004C000000}"/>
    <cellStyle name="Input cel 4 6 3 2" xfId="2868" xr:uid="{00000000-0005-0000-0000-00004C000000}"/>
    <cellStyle name="Input cel 4 6 3 2 2" xfId="7526" xr:uid="{00000000-0005-0000-0000-00004C000000}"/>
    <cellStyle name="Input cel 4 6 3 2 2 2" xfId="27822" xr:uid="{00000000-0005-0000-0000-00004C000000}"/>
    <cellStyle name="Input cel 4 6 3 2 2 3" xfId="23232" xr:uid="{00000000-0005-0000-0000-00004C000000}"/>
    <cellStyle name="Input cel 4 6 3 2 2 4" xfId="37998" xr:uid="{00000000-0005-0000-0000-00004C000000}"/>
    <cellStyle name="Input cel 4 6 3 2 3" xfId="16420" xr:uid="{00000000-0005-0000-0000-00004C000000}"/>
    <cellStyle name="Input cel 4 6 3 2 4" xfId="12619" xr:uid="{00000000-0005-0000-0000-00004C000000}"/>
    <cellStyle name="Input cel 4 6 3 2 5" xfId="33292" xr:uid="{00000000-0005-0000-0000-00004C000000}"/>
    <cellStyle name="Input cel 4 6 3 3" xfId="8939" xr:uid="{00000000-0005-0000-0000-00004C000000}"/>
    <cellStyle name="Input cel 4 6 3 3 2" xfId="24600" xr:uid="{00000000-0005-0000-0000-00004C000000}"/>
    <cellStyle name="Input cel 4 6 3 3 2 2" xfId="29188" xr:uid="{00000000-0005-0000-0000-00004C000000}"/>
    <cellStyle name="Input cel 4 6 3 3 2 3" xfId="39293" xr:uid="{00000000-0005-0000-0000-00004C000000}"/>
    <cellStyle name="Input cel 4 6 3 3 3" xfId="22174" xr:uid="{00000000-0005-0000-0000-00004C000000}"/>
    <cellStyle name="Input cel 4 6 3 3 4" xfId="10429" xr:uid="{00000000-0005-0000-0000-00004C000000}"/>
    <cellStyle name="Input cel 4 6 3 3 5" xfId="34704" xr:uid="{00000000-0005-0000-0000-00004C000000}"/>
    <cellStyle name="Input cel 4 6 3 4" xfId="6321" xr:uid="{00000000-0005-0000-0000-00004C000000}"/>
    <cellStyle name="Input cel 4 6 3 4 2" xfId="26617" xr:uid="{00000000-0005-0000-0000-00004C000000}"/>
    <cellStyle name="Input cel 4 6 3 4 3" xfId="14477" xr:uid="{00000000-0005-0000-0000-00004C000000}"/>
    <cellStyle name="Input cel 4 6 3 4 4" xfId="32087" xr:uid="{00000000-0005-0000-0000-00004C000000}"/>
    <cellStyle name="Input cel 4 6 3 5" xfId="4717" xr:uid="{00000000-0005-0000-0000-00004C000000}"/>
    <cellStyle name="Input cel 4 6 3 5 2" xfId="25039" xr:uid="{00000000-0005-0000-0000-00004C000000}"/>
    <cellStyle name="Input cel 4 6 3 5 3" xfId="20451" xr:uid="{00000000-0005-0000-0000-00004C000000}"/>
    <cellStyle name="Input cel 4 6 3 5 4" xfId="36209" xr:uid="{00000000-0005-0000-0000-00004C000000}"/>
    <cellStyle name="Input cel 4 6 3 6" xfId="16920" xr:uid="{00000000-0005-0000-0000-00004C000000}"/>
    <cellStyle name="Input cel 4 6 3 7" xfId="13578" xr:uid="{00000000-0005-0000-0000-00004C000000}"/>
    <cellStyle name="Input cel 4 6 3 8" xfId="30538" xr:uid="{00000000-0005-0000-0000-00004C000000}"/>
    <cellStyle name="Input cel 4 6 4" xfId="1020" xr:uid="{00000000-0005-0000-0000-00004C000000}"/>
    <cellStyle name="Input cel 4 6 4 2" xfId="5765" xr:uid="{00000000-0005-0000-0000-00004C000000}"/>
    <cellStyle name="Input cel 4 6 4 2 2" xfId="26061" xr:uid="{00000000-0005-0000-0000-00004C000000}"/>
    <cellStyle name="Input cel 4 6 4 2 3" xfId="21475" xr:uid="{00000000-0005-0000-0000-00004C000000}"/>
    <cellStyle name="Input cel 4 6 4 2 4" xfId="36989" xr:uid="{00000000-0005-0000-0000-00004C000000}"/>
    <cellStyle name="Input cel 4 6 4 3" xfId="17111" xr:uid="{00000000-0005-0000-0000-00004C000000}"/>
    <cellStyle name="Input cel 4 6 4 4" xfId="10576" xr:uid="{00000000-0005-0000-0000-00004C000000}"/>
    <cellStyle name="Input cel 4 6 4 5" xfId="31531" xr:uid="{00000000-0005-0000-0000-00004C000000}"/>
    <cellStyle name="Input cel 4 6 5" xfId="2263" xr:uid="{00000000-0005-0000-0000-00004C000000}"/>
    <cellStyle name="Input cel 4 6 5 2" xfId="6921" xr:uid="{00000000-0005-0000-0000-00004C000000}"/>
    <cellStyle name="Input cel 4 6 5 2 2" xfId="27217" xr:uid="{00000000-0005-0000-0000-00004C000000}"/>
    <cellStyle name="Input cel 4 6 5 2 3" xfId="22627" xr:uid="{00000000-0005-0000-0000-00004C000000}"/>
    <cellStyle name="Input cel 4 6 5 2 4" xfId="37412" xr:uid="{00000000-0005-0000-0000-00004C000000}"/>
    <cellStyle name="Input cel 4 6 5 3" xfId="18765" xr:uid="{00000000-0005-0000-0000-00004C000000}"/>
    <cellStyle name="Input cel 4 6 5 4" xfId="13913" xr:uid="{00000000-0005-0000-0000-00004C000000}"/>
    <cellStyle name="Input cel 4 6 5 5" xfId="32687" xr:uid="{00000000-0005-0000-0000-00004C000000}"/>
    <cellStyle name="Input cel 4 6 6" xfId="8346" xr:uid="{00000000-0005-0000-0000-00004C000000}"/>
    <cellStyle name="Input cel 4 6 6 2" xfId="24043" xr:uid="{00000000-0005-0000-0000-00004C000000}"/>
    <cellStyle name="Input cel 4 6 6 2 2" xfId="28632" xr:uid="{00000000-0005-0000-0000-00004C000000}"/>
    <cellStyle name="Input cel 4 6 6 2 3" xfId="38737" xr:uid="{00000000-0005-0000-0000-00004C000000}"/>
    <cellStyle name="Input cel 4 6 6 3" xfId="15240" xr:uid="{00000000-0005-0000-0000-00004C000000}"/>
    <cellStyle name="Input cel 4 6 6 4" xfId="10735" xr:uid="{00000000-0005-0000-0000-00004C000000}"/>
    <cellStyle name="Input cel 4 6 6 5" xfId="34111" xr:uid="{00000000-0005-0000-0000-00004C000000}"/>
    <cellStyle name="Input cel 4 6 7" xfId="5469" xr:uid="{00000000-0005-0000-0000-00004C000000}"/>
    <cellStyle name="Input cel 4 6 7 2" xfId="21180" xr:uid="{00000000-0005-0000-0000-00004C000000}"/>
    <cellStyle name="Input cel 4 6 7 2 2" xfId="25765" xr:uid="{00000000-0005-0000-0000-00004C000000}"/>
    <cellStyle name="Input cel 4 6 7 2 3" xfId="36829" xr:uid="{00000000-0005-0000-0000-00004C000000}"/>
    <cellStyle name="Input cel 4 6 7 3" xfId="18047" xr:uid="{00000000-0005-0000-0000-00004C000000}"/>
    <cellStyle name="Input cel 4 6 7 4" xfId="11920" xr:uid="{00000000-0005-0000-0000-00004C000000}"/>
    <cellStyle name="Input cel 4 6 7 5" xfId="31235" xr:uid="{00000000-0005-0000-0000-00004C000000}"/>
    <cellStyle name="Input cel 4 6 8" xfId="4121" xr:uid="{00000000-0005-0000-0000-00004C000000}"/>
    <cellStyle name="Input cel 4 6 8 2" xfId="15702" xr:uid="{00000000-0005-0000-0000-00004C000000}"/>
    <cellStyle name="Input cel 4 6 8 3" xfId="19899" xr:uid="{00000000-0005-0000-0000-00004C000000}"/>
    <cellStyle name="Input cel 4 6 8 4" xfId="35657" xr:uid="{00000000-0005-0000-0000-00004C000000}"/>
    <cellStyle name="Input cel 4 6 9" xfId="16387" xr:uid="{00000000-0005-0000-0000-00004C000000}"/>
    <cellStyle name="Input cel 4 7" xfId="410" xr:uid="{00000000-0005-0000-0000-00004C000000}"/>
    <cellStyle name="Input cel 4 7 10" xfId="30289" xr:uid="{00000000-0005-0000-0000-00004C000000}"/>
    <cellStyle name="Input cel 4 7 2" xfId="1147" xr:uid="{00000000-0005-0000-0000-00004C000000}"/>
    <cellStyle name="Input cel 4 7 2 2" xfId="2389" xr:uid="{00000000-0005-0000-0000-00004C000000}"/>
    <cellStyle name="Input cel 4 7 2 2 2" xfId="7047" xr:uid="{00000000-0005-0000-0000-00004C000000}"/>
    <cellStyle name="Input cel 4 7 2 2 2 2" xfId="27343" xr:uid="{00000000-0005-0000-0000-00004C000000}"/>
    <cellStyle name="Input cel 4 7 2 2 2 3" xfId="22753" xr:uid="{00000000-0005-0000-0000-00004C000000}"/>
    <cellStyle name="Input cel 4 7 2 2 2 4" xfId="37536" xr:uid="{00000000-0005-0000-0000-00004C000000}"/>
    <cellStyle name="Input cel 4 7 2 2 3" xfId="15699" xr:uid="{00000000-0005-0000-0000-00004C000000}"/>
    <cellStyle name="Input cel 4 7 2 2 4" xfId="12184" xr:uid="{00000000-0005-0000-0000-00004C000000}"/>
    <cellStyle name="Input cel 4 7 2 2 5" xfId="32813" xr:uid="{00000000-0005-0000-0000-00004C000000}"/>
    <cellStyle name="Input cel 4 7 2 3" xfId="8471" xr:uid="{00000000-0005-0000-0000-00004C000000}"/>
    <cellStyle name="Input cel 4 7 2 3 2" xfId="24163" xr:uid="{00000000-0005-0000-0000-00004C000000}"/>
    <cellStyle name="Input cel 4 7 2 3 2 2" xfId="28752" xr:uid="{00000000-0005-0000-0000-00004C000000}"/>
    <cellStyle name="Input cel 4 7 2 3 2 3" xfId="38857" xr:uid="{00000000-0005-0000-0000-00004C000000}"/>
    <cellStyle name="Input cel 4 7 2 3 3" xfId="22019" xr:uid="{00000000-0005-0000-0000-00004C000000}"/>
    <cellStyle name="Input cel 4 7 2 3 4" xfId="11356" xr:uid="{00000000-0005-0000-0000-00004C000000}"/>
    <cellStyle name="Input cel 4 7 2 3 5" xfId="34236" xr:uid="{00000000-0005-0000-0000-00004C000000}"/>
    <cellStyle name="Input cel 4 7 2 4" xfId="5885" xr:uid="{00000000-0005-0000-0000-00004C000000}"/>
    <cellStyle name="Input cel 4 7 2 4 2" xfId="26181" xr:uid="{00000000-0005-0000-0000-00004C000000}"/>
    <cellStyle name="Input cel 4 7 2 4 3" xfId="13894" xr:uid="{00000000-0005-0000-0000-00004C000000}"/>
    <cellStyle name="Input cel 4 7 2 4 4" xfId="31651" xr:uid="{00000000-0005-0000-0000-00004C000000}"/>
    <cellStyle name="Input cel 4 7 2 5" xfId="4247" xr:uid="{00000000-0005-0000-0000-00004C000000}"/>
    <cellStyle name="Input cel 4 7 2 5 2" xfId="23741" xr:uid="{00000000-0005-0000-0000-00004C000000}"/>
    <cellStyle name="Input cel 4 7 2 5 3" xfId="20018" xr:uid="{00000000-0005-0000-0000-00004C000000}"/>
    <cellStyle name="Input cel 4 7 2 5 4" xfId="35776" xr:uid="{00000000-0005-0000-0000-00004C000000}"/>
    <cellStyle name="Input cel 4 7 2 6" xfId="14917" xr:uid="{00000000-0005-0000-0000-00004C000000}"/>
    <cellStyle name="Input cel 4 7 2 7" xfId="12866" xr:uid="{00000000-0005-0000-0000-00004C000000}"/>
    <cellStyle name="Input cel 4 7 2 8" xfId="30070" xr:uid="{00000000-0005-0000-0000-00004C000000}"/>
    <cellStyle name="Input cel 4 7 3" xfId="1374" xr:uid="{00000000-0005-0000-0000-00004C000000}"/>
    <cellStyle name="Input cel 4 7 3 2" xfId="6093" xr:uid="{00000000-0005-0000-0000-00004C000000}"/>
    <cellStyle name="Input cel 4 7 3 2 2" xfId="26389" xr:uid="{00000000-0005-0000-0000-00004C000000}"/>
    <cellStyle name="Input cel 4 7 3 2 3" xfId="21802" xr:uid="{00000000-0005-0000-0000-00004C000000}"/>
    <cellStyle name="Input cel 4 7 3 2 4" xfId="37057" xr:uid="{00000000-0005-0000-0000-00004C000000}"/>
    <cellStyle name="Input cel 4 7 3 3" xfId="17147" xr:uid="{00000000-0005-0000-0000-00004C000000}"/>
    <cellStyle name="Input cel 4 7 3 4" xfId="10639" xr:uid="{00000000-0005-0000-0000-00004C000000}"/>
    <cellStyle name="Input cel 4 7 3 5" xfId="31859" xr:uid="{00000000-0005-0000-0000-00004C000000}"/>
    <cellStyle name="Input cel 4 7 4" xfId="2615" xr:uid="{00000000-0005-0000-0000-00004C000000}"/>
    <cellStyle name="Input cel 4 7 4 2" xfId="7273" xr:uid="{00000000-0005-0000-0000-00004C000000}"/>
    <cellStyle name="Input cel 4 7 4 2 2" xfId="27569" xr:uid="{00000000-0005-0000-0000-00004C000000}"/>
    <cellStyle name="Input cel 4 7 4 2 3" xfId="22979" xr:uid="{00000000-0005-0000-0000-00004C000000}"/>
    <cellStyle name="Input cel 4 7 4 2 4" xfId="37758" xr:uid="{00000000-0005-0000-0000-00004C000000}"/>
    <cellStyle name="Input cel 4 7 4 3" xfId="17691" xr:uid="{00000000-0005-0000-0000-00004C000000}"/>
    <cellStyle name="Input cel 4 7 4 4" xfId="11461" xr:uid="{00000000-0005-0000-0000-00004C000000}"/>
    <cellStyle name="Input cel 4 7 4 5" xfId="33039" xr:uid="{00000000-0005-0000-0000-00004C000000}"/>
    <cellStyle name="Input cel 4 7 5" xfId="8690" xr:uid="{00000000-0005-0000-0000-00004C000000}"/>
    <cellStyle name="Input cel 4 7 5 2" xfId="24365" xr:uid="{00000000-0005-0000-0000-00004C000000}"/>
    <cellStyle name="Input cel 4 7 5 2 2" xfId="28954" xr:uid="{00000000-0005-0000-0000-00004C000000}"/>
    <cellStyle name="Input cel 4 7 5 2 3" xfId="39059" xr:uid="{00000000-0005-0000-0000-00004C000000}"/>
    <cellStyle name="Input cel 4 7 5 3" xfId="15294" xr:uid="{00000000-0005-0000-0000-00004C000000}"/>
    <cellStyle name="Input cel 4 7 5 4" xfId="10700" xr:uid="{00000000-0005-0000-0000-00004C000000}"/>
    <cellStyle name="Input cel 4 7 5 5" xfId="34455" xr:uid="{00000000-0005-0000-0000-00004C000000}"/>
    <cellStyle name="Input cel 4 7 6" xfId="5246" xr:uid="{00000000-0005-0000-0000-00004C000000}"/>
    <cellStyle name="Input cel 4 7 6 2" xfId="25544" xr:uid="{00000000-0005-0000-0000-00004C000000}"/>
    <cellStyle name="Input cel 4 7 6 3" xfId="12067" xr:uid="{00000000-0005-0000-0000-00004C000000}"/>
    <cellStyle name="Input cel 4 7 6 4" xfId="31012" xr:uid="{00000000-0005-0000-0000-00004C000000}"/>
    <cellStyle name="Input cel 4 7 7" xfId="4467" xr:uid="{00000000-0005-0000-0000-00004C000000}"/>
    <cellStyle name="Input cel 4 7 7 2" xfId="22060" xr:uid="{00000000-0005-0000-0000-00004C000000}"/>
    <cellStyle name="Input cel 4 7 7 3" xfId="20220" xr:uid="{00000000-0005-0000-0000-00004C000000}"/>
    <cellStyle name="Input cel 4 7 7 4" xfId="35978" xr:uid="{00000000-0005-0000-0000-00004C000000}"/>
    <cellStyle name="Input cel 4 7 8" xfId="17783" xr:uid="{00000000-0005-0000-0000-00004C000000}"/>
    <cellStyle name="Input cel 4 7 9" xfId="11924" xr:uid="{00000000-0005-0000-0000-00004C000000}"/>
    <cellStyle name="Input cel 4 8" xfId="1365" xr:uid="{00000000-0005-0000-0000-00004C000000}"/>
    <cellStyle name="Input cel 4 8 2" xfId="2606" xr:uid="{00000000-0005-0000-0000-00004C000000}"/>
    <cellStyle name="Input cel 4 8 2 2" xfId="7264" xr:uid="{00000000-0005-0000-0000-00004C000000}"/>
    <cellStyle name="Input cel 4 8 2 2 2" xfId="27560" xr:uid="{00000000-0005-0000-0000-00004C000000}"/>
    <cellStyle name="Input cel 4 8 2 2 3" xfId="22970" xr:uid="{00000000-0005-0000-0000-00004C000000}"/>
    <cellStyle name="Input cel 4 8 2 2 4" xfId="37749" xr:uid="{00000000-0005-0000-0000-00004C000000}"/>
    <cellStyle name="Input cel 4 8 2 3" xfId="18757" xr:uid="{00000000-0005-0000-0000-00004C000000}"/>
    <cellStyle name="Input cel 4 8 2 4" xfId="11128" xr:uid="{00000000-0005-0000-0000-00004C000000}"/>
    <cellStyle name="Input cel 4 8 2 5" xfId="33030" xr:uid="{00000000-0005-0000-0000-00004C000000}"/>
    <cellStyle name="Input cel 4 8 3" xfId="8684" xr:uid="{00000000-0005-0000-0000-00004C000000}"/>
    <cellStyle name="Input cel 4 8 3 2" xfId="24359" xr:uid="{00000000-0005-0000-0000-00004C000000}"/>
    <cellStyle name="Input cel 4 8 3 2 2" xfId="28948" xr:uid="{00000000-0005-0000-0000-00004C000000}"/>
    <cellStyle name="Input cel 4 8 3 2 3" xfId="39053" xr:uid="{00000000-0005-0000-0000-00004C000000}"/>
    <cellStyle name="Input cel 4 8 3 3" xfId="17745" xr:uid="{00000000-0005-0000-0000-00004C000000}"/>
    <cellStyle name="Input cel 4 8 3 4" xfId="10841" xr:uid="{00000000-0005-0000-0000-00004C000000}"/>
    <cellStyle name="Input cel 4 8 3 5" xfId="34449" xr:uid="{00000000-0005-0000-0000-00004C000000}"/>
    <cellStyle name="Input cel 4 8 4" xfId="6084" xr:uid="{00000000-0005-0000-0000-00004C000000}"/>
    <cellStyle name="Input cel 4 8 4 2" xfId="26380" xr:uid="{00000000-0005-0000-0000-00004C000000}"/>
    <cellStyle name="Input cel 4 8 4 3" xfId="12482" xr:uid="{00000000-0005-0000-0000-00004C000000}"/>
    <cellStyle name="Input cel 4 8 4 4" xfId="31850" xr:uid="{00000000-0005-0000-0000-00004C000000}"/>
    <cellStyle name="Input cel 4 8 5" xfId="4461" xr:uid="{00000000-0005-0000-0000-00004C000000}"/>
    <cellStyle name="Input cel 4 8 5 2" xfId="16430" xr:uid="{00000000-0005-0000-0000-00004C000000}"/>
    <cellStyle name="Input cel 4 8 5 3" xfId="20214" xr:uid="{00000000-0005-0000-0000-00004C000000}"/>
    <cellStyle name="Input cel 4 8 5 4" xfId="35972" xr:uid="{00000000-0005-0000-0000-00004C000000}"/>
    <cellStyle name="Input cel 4 8 6" xfId="17769" xr:uid="{00000000-0005-0000-0000-00004C000000}"/>
    <cellStyle name="Input cel 4 8 7" xfId="10515" xr:uid="{00000000-0005-0000-0000-00004C000000}"/>
    <cellStyle name="Input cel 4 8 8" xfId="30283" xr:uid="{00000000-0005-0000-0000-00004C000000}"/>
    <cellStyle name="Input cel 4 9" xfId="318" xr:uid="{00000000-0005-0000-0000-00004C000000}"/>
    <cellStyle name="Input cel 4 9 2" xfId="3321" xr:uid="{00000000-0005-0000-0000-00004C000000}"/>
    <cellStyle name="Input cel 4 9 2 2" xfId="8169" xr:uid="{00000000-0005-0000-0000-00004C000000}"/>
    <cellStyle name="Input cel 4 9 2 2 2" xfId="28458" xr:uid="{00000000-0005-0000-0000-00004C000000}"/>
    <cellStyle name="Input cel 4 9 2 2 3" xfId="23869" xr:uid="{00000000-0005-0000-0000-00004C000000}"/>
    <cellStyle name="Input cel 4 9 2 2 4" xfId="38563" xr:uid="{00000000-0005-0000-0000-00004C000000}"/>
    <cellStyle name="Input cel 4 9 2 3" xfId="22115" xr:uid="{00000000-0005-0000-0000-00004C000000}"/>
    <cellStyle name="Input cel 4 9 2 4" xfId="13175" xr:uid="{00000000-0005-0000-0000-00004C000000}"/>
    <cellStyle name="Input cel 4 9 2 5" xfId="33934" xr:uid="{00000000-0005-0000-0000-00004C000000}"/>
    <cellStyle name="Input cel 4 9 3" xfId="5188" xr:uid="{00000000-0005-0000-0000-00004C000000}"/>
    <cellStyle name="Input cel 4 9 3 2" xfId="25486" xr:uid="{00000000-0005-0000-0000-00004C000000}"/>
    <cellStyle name="Input cel 4 9 3 3" xfId="10199" xr:uid="{00000000-0005-0000-0000-00004C000000}"/>
    <cellStyle name="Input cel 4 9 3 4" xfId="30956" xr:uid="{00000000-0005-0000-0000-00004C000000}"/>
    <cellStyle name="Input cel 4 9 4" xfId="3944" xr:uid="{00000000-0005-0000-0000-00004C000000}"/>
    <cellStyle name="Input cel 4 9 4 2" xfId="16811" xr:uid="{00000000-0005-0000-0000-00004C000000}"/>
    <cellStyle name="Input cel 4 9 4 3" xfId="19730" xr:uid="{00000000-0005-0000-0000-00004C000000}"/>
    <cellStyle name="Input cel 4 9 4 4" xfId="35488" xr:uid="{00000000-0005-0000-0000-00004C000000}"/>
    <cellStyle name="Input cel 4 9 5" xfId="15744" xr:uid="{00000000-0005-0000-0000-00004C000000}"/>
    <cellStyle name="Input cel 4 9 6" xfId="13159" xr:uid="{00000000-0005-0000-0000-00004C000000}"/>
    <cellStyle name="Input cel 4 9 7" xfId="29768" xr:uid="{00000000-0005-0000-0000-00004C000000}"/>
    <cellStyle name="Input cel 5" xfId="319" xr:uid="{00000000-0005-0000-0000-000047000000}"/>
    <cellStyle name="Input cel 5 10" xfId="5108" xr:uid="{00000000-0005-0000-0000-000047000000}"/>
    <cellStyle name="Input cel 5 10 2" xfId="20821" xr:uid="{00000000-0005-0000-0000-000047000000}"/>
    <cellStyle name="Input cel 5 10 2 2" xfId="36577" xr:uid="{00000000-0005-0000-0000-000047000000}"/>
    <cellStyle name="Input cel 5 10 3" xfId="25407" xr:uid="{00000000-0005-0000-0000-000047000000}"/>
    <cellStyle name="Input cel 5 11" xfId="19423" xr:uid="{00000000-0005-0000-0000-000047000000}"/>
    <cellStyle name="Input cel 5 11 2" xfId="15013" xr:uid="{00000000-0005-0000-0000-000047000000}"/>
    <cellStyle name="Input cel 5 11 3" xfId="35183" xr:uid="{00000000-0005-0000-0000-000047000000}"/>
    <cellStyle name="Input cel 5 2" xfId="477" xr:uid="{00000000-0005-0000-0000-000047000000}"/>
    <cellStyle name="Input cel 5 2 10" xfId="2120" xr:uid="{00000000-0005-0000-0000-000047000000}"/>
    <cellStyle name="Input cel 5 2 10 2" xfId="6778" xr:uid="{00000000-0005-0000-0000-000047000000}"/>
    <cellStyle name="Input cel 5 2 10 2 2" xfId="27074" xr:uid="{00000000-0005-0000-0000-000047000000}"/>
    <cellStyle name="Input cel 5 2 10 2 3" xfId="22484" xr:uid="{00000000-0005-0000-0000-000047000000}"/>
    <cellStyle name="Input cel 5 2 10 2 4" xfId="37269" xr:uid="{00000000-0005-0000-0000-000047000000}"/>
    <cellStyle name="Input cel 5 2 10 3" xfId="15350" xr:uid="{00000000-0005-0000-0000-000047000000}"/>
    <cellStyle name="Input cel 5 2 10 4" xfId="12179" xr:uid="{00000000-0005-0000-0000-000047000000}"/>
    <cellStyle name="Input cel 5 2 10 5" xfId="32544" xr:uid="{00000000-0005-0000-0000-000047000000}"/>
    <cellStyle name="Input cel 5 2 11" xfId="5271" xr:uid="{00000000-0005-0000-0000-000047000000}"/>
    <cellStyle name="Input cel 5 2 11 2" xfId="20982" xr:uid="{00000000-0005-0000-0000-000047000000}"/>
    <cellStyle name="Input cel 5 2 11 2 2" xfId="25567" xr:uid="{00000000-0005-0000-0000-000047000000}"/>
    <cellStyle name="Input cel 5 2 11 2 3" xfId="36698" xr:uid="{00000000-0005-0000-0000-000047000000}"/>
    <cellStyle name="Input cel 5 2 11 3" xfId="15212" xr:uid="{00000000-0005-0000-0000-000047000000}"/>
    <cellStyle name="Input cel 5 2 11 4" xfId="10323" xr:uid="{00000000-0005-0000-0000-000047000000}"/>
    <cellStyle name="Input cel 5 2 11 5" xfId="31037" xr:uid="{00000000-0005-0000-0000-000047000000}"/>
    <cellStyle name="Input cel 5 2 12" xfId="8024" xr:uid="{00000000-0005-0000-0000-000047000000}"/>
    <cellStyle name="Input cel 5 2 12 2" xfId="28315" xr:uid="{00000000-0005-0000-0000-000047000000}"/>
    <cellStyle name="Input cel 5 2 12 3" xfId="14159" xr:uid="{00000000-0005-0000-0000-000047000000}"/>
    <cellStyle name="Input cel 5 2 12 4" xfId="33789" xr:uid="{00000000-0005-0000-0000-000047000000}"/>
    <cellStyle name="Input cel 5 2 13" xfId="3791" xr:uid="{00000000-0005-0000-0000-000047000000}"/>
    <cellStyle name="Input cel 5 2 13 2" xfId="17315" xr:uid="{00000000-0005-0000-0000-000047000000}"/>
    <cellStyle name="Input cel 5 2 13 3" xfId="19582" xr:uid="{00000000-0005-0000-0000-000047000000}"/>
    <cellStyle name="Input cel 5 2 13 4" xfId="35341" xr:uid="{00000000-0005-0000-0000-000047000000}"/>
    <cellStyle name="Input cel 5 2 14" xfId="14878" xr:uid="{00000000-0005-0000-0000-000047000000}"/>
    <cellStyle name="Input cel 5 2 15" xfId="13324" xr:uid="{00000000-0005-0000-0000-000047000000}"/>
    <cellStyle name="Input cel 5 2 16" xfId="29618" xr:uid="{00000000-0005-0000-0000-000047000000}"/>
    <cellStyle name="Input cel 5 2 2" xfId="621" xr:uid="{00000000-0005-0000-0000-000047000000}"/>
    <cellStyle name="Input cel 5 2 2 10" xfId="14810" xr:uid="{00000000-0005-0000-0000-000047000000}"/>
    <cellStyle name="Input cel 5 2 2 11" xfId="14582" xr:uid="{00000000-0005-0000-0000-000047000000}"/>
    <cellStyle name="Input cel 5 2 2 12" xfId="29710" xr:uid="{00000000-0005-0000-0000-000047000000}"/>
    <cellStyle name="Input cel 5 2 2 2" xfId="1851" xr:uid="{00000000-0005-0000-0000-000047000000}"/>
    <cellStyle name="Input cel 5 2 2 2 2" xfId="3090" xr:uid="{00000000-0005-0000-0000-000047000000}"/>
    <cellStyle name="Input cel 5 2 2 2 2 2" xfId="7748" xr:uid="{00000000-0005-0000-0000-000047000000}"/>
    <cellStyle name="Input cel 5 2 2 2 2 2 2" xfId="28044" xr:uid="{00000000-0005-0000-0000-000047000000}"/>
    <cellStyle name="Input cel 5 2 2 2 2 2 3" xfId="23454" xr:uid="{00000000-0005-0000-0000-000047000000}"/>
    <cellStyle name="Input cel 5 2 2 2 2 2 4" xfId="38196" xr:uid="{00000000-0005-0000-0000-000047000000}"/>
    <cellStyle name="Input cel 5 2 2 2 2 3" xfId="21710" xr:uid="{00000000-0005-0000-0000-000047000000}"/>
    <cellStyle name="Input cel 5 2 2 2 2 4" xfId="11558" xr:uid="{00000000-0005-0000-0000-000047000000}"/>
    <cellStyle name="Input cel 5 2 2 2 2 5" xfId="33514" xr:uid="{00000000-0005-0000-0000-000047000000}"/>
    <cellStyle name="Input cel 5 2 2 2 3" xfId="9160" xr:uid="{00000000-0005-0000-0000-000047000000}"/>
    <cellStyle name="Input cel 5 2 2 2 3 2" xfId="24808" xr:uid="{00000000-0005-0000-0000-000047000000}"/>
    <cellStyle name="Input cel 5 2 2 2 3 2 2" xfId="29395" xr:uid="{00000000-0005-0000-0000-000047000000}"/>
    <cellStyle name="Input cel 5 2 2 2 3 2 3" xfId="39500" xr:uid="{00000000-0005-0000-0000-000047000000}"/>
    <cellStyle name="Input cel 5 2 2 2 3 3" xfId="16268" xr:uid="{00000000-0005-0000-0000-000047000000}"/>
    <cellStyle name="Input cel 5 2 2 2 3 4" xfId="11333" xr:uid="{00000000-0005-0000-0000-000047000000}"/>
    <cellStyle name="Input cel 5 2 2 2 3 5" xfId="34925" xr:uid="{00000000-0005-0000-0000-000047000000}"/>
    <cellStyle name="Input cel 5 2 2 2 4" xfId="6516" xr:uid="{00000000-0005-0000-0000-000047000000}"/>
    <cellStyle name="Input cel 5 2 2 2 4 2" xfId="26812" xr:uid="{00000000-0005-0000-0000-000047000000}"/>
    <cellStyle name="Input cel 5 2 2 2 4 3" xfId="11864" xr:uid="{00000000-0005-0000-0000-000047000000}"/>
    <cellStyle name="Input cel 5 2 2 2 4 4" xfId="32282" xr:uid="{00000000-0005-0000-0000-000047000000}"/>
    <cellStyle name="Input cel 5 2 2 2 5" xfId="4939" xr:uid="{00000000-0005-0000-0000-000047000000}"/>
    <cellStyle name="Input cel 5 2 2 2 5 2" xfId="25246" xr:uid="{00000000-0005-0000-0000-000047000000}"/>
    <cellStyle name="Input cel 5 2 2 2 5 3" xfId="20660" xr:uid="{00000000-0005-0000-0000-000047000000}"/>
    <cellStyle name="Input cel 5 2 2 2 5 4" xfId="36416" xr:uid="{00000000-0005-0000-0000-000047000000}"/>
    <cellStyle name="Input cel 5 2 2 2 6" xfId="16397" xr:uid="{00000000-0005-0000-0000-000047000000}"/>
    <cellStyle name="Input cel 5 2 2 2 7" xfId="13746" xr:uid="{00000000-0005-0000-0000-000047000000}"/>
    <cellStyle name="Input cel 5 2 2 2 8" xfId="30759" xr:uid="{00000000-0005-0000-0000-000047000000}"/>
    <cellStyle name="Input cel 5 2 2 3" xfId="1565" xr:uid="{00000000-0005-0000-0000-000047000000}"/>
    <cellStyle name="Input cel 5 2 2 3 2" xfId="2805" xr:uid="{00000000-0005-0000-0000-000047000000}"/>
    <cellStyle name="Input cel 5 2 2 3 2 2" xfId="7463" xr:uid="{00000000-0005-0000-0000-000047000000}"/>
    <cellStyle name="Input cel 5 2 2 3 2 2 2" xfId="27759" xr:uid="{00000000-0005-0000-0000-000047000000}"/>
    <cellStyle name="Input cel 5 2 2 3 2 2 3" xfId="23169" xr:uid="{00000000-0005-0000-0000-000047000000}"/>
    <cellStyle name="Input cel 5 2 2 3 2 2 4" xfId="37935" xr:uid="{00000000-0005-0000-0000-000047000000}"/>
    <cellStyle name="Input cel 5 2 2 3 2 3" xfId="21991" xr:uid="{00000000-0005-0000-0000-000047000000}"/>
    <cellStyle name="Input cel 5 2 2 3 2 4" xfId="11057" xr:uid="{00000000-0005-0000-0000-000047000000}"/>
    <cellStyle name="Input cel 5 2 2 3 2 5" xfId="33229" xr:uid="{00000000-0005-0000-0000-000047000000}"/>
    <cellStyle name="Input cel 5 2 2 3 3" xfId="8876" xr:uid="{00000000-0005-0000-0000-000047000000}"/>
    <cellStyle name="Input cel 5 2 2 3 3 2" xfId="24541" xr:uid="{00000000-0005-0000-0000-000047000000}"/>
    <cellStyle name="Input cel 5 2 2 3 3 2 2" xfId="29129" xr:uid="{00000000-0005-0000-0000-000047000000}"/>
    <cellStyle name="Input cel 5 2 2 3 3 2 3" xfId="39234" xr:uid="{00000000-0005-0000-0000-000047000000}"/>
    <cellStyle name="Input cel 5 2 2 3 3 3" xfId="17620" xr:uid="{00000000-0005-0000-0000-000047000000}"/>
    <cellStyle name="Input cel 5 2 2 3 3 4" xfId="14216" xr:uid="{00000000-0005-0000-0000-000047000000}"/>
    <cellStyle name="Input cel 5 2 2 3 3 5" xfId="34641" xr:uid="{00000000-0005-0000-0000-000047000000}"/>
    <cellStyle name="Input cel 5 2 2 3 4" xfId="6261" xr:uid="{00000000-0005-0000-0000-000047000000}"/>
    <cellStyle name="Input cel 5 2 2 3 4 2" xfId="26557" xr:uid="{00000000-0005-0000-0000-000047000000}"/>
    <cellStyle name="Input cel 5 2 2 3 4 3" xfId="10487" xr:uid="{00000000-0005-0000-0000-000047000000}"/>
    <cellStyle name="Input cel 5 2 2 3 4 4" xfId="32027" xr:uid="{00000000-0005-0000-0000-000047000000}"/>
    <cellStyle name="Input cel 5 2 2 3 5" xfId="4654" xr:uid="{00000000-0005-0000-0000-000047000000}"/>
    <cellStyle name="Input cel 5 2 2 3 5 2" xfId="24980" xr:uid="{00000000-0005-0000-0000-000047000000}"/>
    <cellStyle name="Input cel 5 2 2 3 5 3" xfId="20392" xr:uid="{00000000-0005-0000-0000-000047000000}"/>
    <cellStyle name="Input cel 5 2 2 3 5 4" xfId="36150" xr:uid="{00000000-0005-0000-0000-000047000000}"/>
    <cellStyle name="Input cel 5 2 2 3 6" xfId="18474" xr:uid="{00000000-0005-0000-0000-000047000000}"/>
    <cellStyle name="Input cel 5 2 2 3 7" xfId="10419" xr:uid="{00000000-0005-0000-0000-000047000000}"/>
    <cellStyle name="Input cel 5 2 2 3 8" xfId="30475" xr:uid="{00000000-0005-0000-0000-000047000000}"/>
    <cellStyle name="Input cel 5 2 2 4" xfId="1536" xr:uid="{00000000-0005-0000-0000-000047000000}"/>
    <cellStyle name="Input cel 5 2 2 4 2" xfId="2776" xr:uid="{00000000-0005-0000-0000-000047000000}"/>
    <cellStyle name="Input cel 5 2 2 4 2 2" xfId="7434" xr:uid="{00000000-0005-0000-0000-000047000000}"/>
    <cellStyle name="Input cel 5 2 2 4 2 2 2" xfId="27730" xr:uid="{00000000-0005-0000-0000-000047000000}"/>
    <cellStyle name="Input cel 5 2 2 4 2 2 3" xfId="23140" xr:uid="{00000000-0005-0000-0000-000047000000}"/>
    <cellStyle name="Input cel 5 2 2 4 2 2 4" xfId="37906" xr:uid="{00000000-0005-0000-0000-000047000000}"/>
    <cellStyle name="Input cel 5 2 2 4 2 3" xfId="21303" xr:uid="{00000000-0005-0000-0000-000047000000}"/>
    <cellStyle name="Input cel 5 2 2 4 2 4" xfId="11167" xr:uid="{00000000-0005-0000-0000-000047000000}"/>
    <cellStyle name="Input cel 5 2 2 4 2 5" xfId="33200" xr:uid="{00000000-0005-0000-0000-000047000000}"/>
    <cellStyle name="Input cel 5 2 2 4 3" xfId="8847" xr:uid="{00000000-0005-0000-0000-000047000000}"/>
    <cellStyle name="Input cel 5 2 2 4 3 2" xfId="24512" xr:uid="{00000000-0005-0000-0000-000047000000}"/>
    <cellStyle name="Input cel 5 2 2 4 3 2 2" xfId="29100" xr:uid="{00000000-0005-0000-0000-000047000000}"/>
    <cellStyle name="Input cel 5 2 2 4 3 2 3" xfId="39205" xr:uid="{00000000-0005-0000-0000-000047000000}"/>
    <cellStyle name="Input cel 5 2 2 4 3 3" xfId="15933" xr:uid="{00000000-0005-0000-0000-000047000000}"/>
    <cellStyle name="Input cel 5 2 2 4 3 4" xfId="13996" xr:uid="{00000000-0005-0000-0000-000047000000}"/>
    <cellStyle name="Input cel 5 2 2 4 3 5" xfId="34612" xr:uid="{00000000-0005-0000-0000-000047000000}"/>
    <cellStyle name="Input cel 5 2 2 4 4" xfId="6232" xr:uid="{00000000-0005-0000-0000-000047000000}"/>
    <cellStyle name="Input cel 5 2 2 4 4 2" xfId="26528" xr:uid="{00000000-0005-0000-0000-000047000000}"/>
    <cellStyle name="Input cel 5 2 2 4 4 3" xfId="13585" xr:uid="{00000000-0005-0000-0000-000047000000}"/>
    <cellStyle name="Input cel 5 2 2 4 4 4" xfId="31998" xr:uid="{00000000-0005-0000-0000-000047000000}"/>
    <cellStyle name="Input cel 5 2 2 4 5" xfId="4625" xr:uid="{00000000-0005-0000-0000-000047000000}"/>
    <cellStyle name="Input cel 5 2 2 4 5 2" xfId="23694" xr:uid="{00000000-0005-0000-0000-000047000000}"/>
    <cellStyle name="Input cel 5 2 2 4 5 3" xfId="20365" xr:uid="{00000000-0005-0000-0000-000047000000}"/>
    <cellStyle name="Input cel 5 2 2 4 5 4" xfId="36123" xr:uid="{00000000-0005-0000-0000-000047000000}"/>
    <cellStyle name="Input cel 5 2 2 4 6" xfId="18654" xr:uid="{00000000-0005-0000-0000-000047000000}"/>
    <cellStyle name="Input cel 5 2 2 4 7" xfId="11624" xr:uid="{00000000-0005-0000-0000-000047000000}"/>
    <cellStyle name="Input cel 5 2 2 4 8" xfId="30446" xr:uid="{00000000-0005-0000-0000-000047000000}"/>
    <cellStyle name="Input cel 5 2 2 5" xfId="925" xr:uid="{00000000-0005-0000-0000-000047000000}"/>
    <cellStyle name="Input cel 5 2 2 5 2" xfId="3380" xr:uid="{00000000-0005-0000-0000-000047000000}"/>
    <cellStyle name="Input cel 5 2 2 5 2 2" xfId="8251" xr:uid="{00000000-0005-0000-0000-000047000000}"/>
    <cellStyle name="Input cel 5 2 2 5 2 2 2" xfId="28540" xr:uid="{00000000-0005-0000-0000-000047000000}"/>
    <cellStyle name="Input cel 5 2 2 5 2 2 3" xfId="23951" xr:uid="{00000000-0005-0000-0000-000047000000}"/>
    <cellStyle name="Input cel 5 2 2 5 2 2 4" xfId="38645" xr:uid="{00000000-0005-0000-0000-000047000000}"/>
    <cellStyle name="Input cel 5 2 2 5 2 3" xfId="16404" xr:uid="{00000000-0005-0000-0000-000047000000}"/>
    <cellStyle name="Input cel 5 2 2 5 2 4" xfId="12942" xr:uid="{00000000-0005-0000-0000-000047000000}"/>
    <cellStyle name="Input cel 5 2 2 5 2 5" xfId="34016" xr:uid="{00000000-0005-0000-0000-000047000000}"/>
    <cellStyle name="Input cel 5 2 2 5 3" xfId="5673" xr:uid="{00000000-0005-0000-0000-000047000000}"/>
    <cellStyle name="Input cel 5 2 2 5 3 2" xfId="25969" xr:uid="{00000000-0005-0000-0000-000047000000}"/>
    <cellStyle name="Input cel 5 2 2 5 3 3" xfId="10649" xr:uid="{00000000-0005-0000-0000-000047000000}"/>
    <cellStyle name="Input cel 5 2 2 5 3 4" xfId="31439" xr:uid="{00000000-0005-0000-0000-000047000000}"/>
    <cellStyle name="Input cel 5 2 2 5 4" xfId="4026" xr:uid="{00000000-0005-0000-0000-000047000000}"/>
    <cellStyle name="Input cel 5 2 2 5 4 2" xfId="17587" xr:uid="{00000000-0005-0000-0000-000047000000}"/>
    <cellStyle name="Input cel 5 2 2 5 4 3" xfId="19810" xr:uid="{00000000-0005-0000-0000-000047000000}"/>
    <cellStyle name="Input cel 5 2 2 5 4 4" xfId="35568" xr:uid="{00000000-0005-0000-0000-000047000000}"/>
    <cellStyle name="Input cel 5 2 2 5 5" xfId="16026" xr:uid="{00000000-0005-0000-0000-000047000000}"/>
    <cellStyle name="Input cel 5 2 2 5 6" xfId="11048" xr:uid="{00000000-0005-0000-0000-000047000000}"/>
    <cellStyle name="Input cel 5 2 2 5 7" xfId="29850" xr:uid="{00000000-0005-0000-0000-000047000000}"/>
    <cellStyle name="Input cel 5 2 2 6" xfId="2168" xr:uid="{00000000-0005-0000-0000-000047000000}"/>
    <cellStyle name="Input cel 5 2 2 6 2" xfId="6826" xr:uid="{00000000-0005-0000-0000-000047000000}"/>
    <cellStyle name="Input cel 5 2 2 6 2 2" xfId="27122" xr:uid="{00000000-0005-0000-0000-000047000000}"/>
    <cellStyle name="Input cel 5 2 2 6 2 3" xfId="22532" xr:uid="{00000000-0005-0000-0000-000047000000}"/>
    <cellStyle name="Input cel 5 2 2 6 2 4" xfId="37317" xr:uid="{00000000-0005-0000-0000-000047000000}"/>
    <cellStyle name="Input cel 5 2 2 6 3" xfId="18921" xr:uid="{00000000-0005-0000-0000-000047000000}"/>
    <cellStyle name="Input cel 5 2 2 6 4" xfId="9492" xr:uid="{00000000-0005-0000-0000-000047000000}"/>
    <cellStyle name="Input cel 5 2 2 6 5" xfId="32592" xr:uid="{00000000-0005-0000-0000-000047000000}"/>
    <cellStyle name="Input cel 5 2 2 7" xfId="8111" xr:uid="{00000000-0005-0000-0000-000047000000}"/>
    <cellStyle name="Input cel 5 2 2 7 2" xfId="23813" xr:uid="{00000000-0005-0000-0000-000047000000}"/>
    <cellStyle name="Input cel 5 2 2 7 2 2" xfId="28402" xr:uid="{00000000-0005-0000-0000-000047000000}"/>
    <cellStyle name="Input cel 5 2 2 7 2 3" xfId="38507" xr:uid="{00000000-0005-0000-0000-000047000000}"/>
    <cellStyle name="Input cel 5 2 2 7 3" xfId="19129" xr:uid="{00000000-0005-0000-0000-000047000000}"/>
    <cellStyle name="Input cel 5 2 2 7 4" xfId="13963" xr:uid="{00000000-0005-0000-0000-000047000000}"/>
    <cellStyle name="Input cel 5 2 2 7 5" xfId="33876" xr:uid="{00000000-0005-0000-0000-000047000000}"/>
    <cellStyle name="Input cel 5 2 2 8" xfId="3886" xr:uid="{00000000-0005-0000-0000-000047000000}"/>
    <cellStyle name="Input cel 5 2 2 8 2" xfId="17204" xr:uid="{00000000-0005-0000-0000-000047000000}"/>
    <cellStyle name="Input cel 5 2 2 8 3" xfId="18282" xr:uid="{00000000-0005-0000-0000-000047000000}"/>
    <cellStyle name="Input cel 5 2 2 8 4" xfId="35148" xr:uid="{00000000-0005-0000-0000-000047000000}"/>
    <cellStyle name="Input cel 5 2 2 9" xfId="19675" xr:uid="{00000000-0005-0000-0000-000047000000}"/>
    <cellStyle name="Input cel 5 2 2 9 2" xfId="15052" xr:uid="{00000000-0005-0000-0000-000047000000}"/>
    <cellStyle name="Input cel 5 2 2 9 3" xfId="35433" xr:uid="{00000000-0005-0000-0000-000047000000}"/>
    <cellStyle name="Input cel 5 2 3" xfId="685" xr:uid="{00000000-0005-0000-0000-000047000000}"/>
    <cellStyle name="Input cel 5 2 3 10" xfId="9885" xr:uid="{00000000-0005-0000-0000-000047000000}"/>
    <cellStyle name="Input cel 5 2 3 11" xfId="29914" xr:uid="{00000000-0005-0000-0000-000047000000}"/>
    <cellStyle name="Input cel 5 2 3 2" xfId="1915" xr:uid="{00000000-0005-0000-0000-000047000000}"/>
    <cellStyle name="Input cel 5 2 3 2 2" xfId="3154" xr:uid="{00000000-0005-0000-0000-000047000000}"/>
    <cellStyle name="Input cel 5 2 3 2 2 2" xfId="7812" xr:uid="{00000000-0005-0000-0000-000047000000}"/>
    <cellStyle name="Input cel 5 2 3 2 2 2 2" xfId="28108" xr:uid="{00000000-0005-0000-0000-000047000000}"/>
    <cellStyle name="Input cel 5 2 3 2 2 2 3" xfId="23518" xr:uid="{00000000-0005-0000-0000-000047000000}"/>
    <cellStyle name="Input cel 5 2 3 2 2 2 4" xfId="38260" xr:uid="{00000000-0005-0000-0000-000047000000}"/>
    <cellStyle name="Input cel 5 2 3 2 2 3" xfId="15956" xr:uid="{00000000-0005-0000-0000-000047000000}"/>
    <cellStyle name="Input cel 5 2 3 2 2 4" xfId="11345" xr:uid="{00000000-0005-0000-0000-000047000000}"/>
    <cellStyle name="Input cel 5 2 3 2 2 5" xfId="33578" xr:uid="{00000000-0005-0000-0000-000047000000}"/>
    <cellStyle name="Input cel 5 2 3 2 3" xfId="9224" xr:uid="{00000000-0005-0000-0000-000047000000}"/>
    <cellStyle name="Input cel 5 2 3 2 3 2" xfId="24868" xr:uid="{00000000-0005-0000-0000-000047000000}"/>
    <cellStyle name="Input cel 5 2 3 2 3 2 2" xfId="29455" xr:uid="{00000000-0005-0000-0000-000047000000}"/>
    <cellStyle name="Input cel 5 2 3 2 3 2 3" xfId="39560" xr:uid="{00000000-0005-0000-0000-000047000000}"/>
    <cellStyle name="Input cel 5 2 3 2 3 3" xfId="15251" xr:uid="{00000000-0005-0000-0000-000047000000}"/>
    <cellStyle name="Input cel 5 2 3 2 3 4" xfId="12888" xr:uid="{00000000-0005-0000-0000-000047000000}"/>
    <cellStyle name="Input cel 5 2 3 2 3 5" xfId="34989" xr:uid="{00000000-0005-0000-0000-000047000000}"/>
    <cellStyle name="Input cel 5 2 3 2 4" xfId="6576" xr:uid="{00000000-0005-0000-0000-000047000000}"/>
    <cellStyle name="Input cel 5 2 3 2 4 2" xfId="26872" xr:uid="{00000000-0005-0000-0000-000047000000}"/>
    <cellStyle name="Input cel 5 2 3 2 4 3" xfId="10724" xr:uid="{00000000-0005-0000-0000-000047000000}"/>
    <cellStyle name="Input cel 5 2 3 2 4 4" xfId="32342" xr:uid="{00000000-0005-0000-0000-000047000000}"/>
    <cellStyle name="Input cel 5 2 3 2 5" xfId="5003" xr:uid="{00000000-0005-0000-0000-000047000000}"/>
    <cellStyle name="Input cel 5 2 3 2 5 2" xfId="25306" xr:uid="{00000000-0005-0000-0000-000047000000}"/>
    <cellStyle name="Input cel 5 2 3 2 5 3" xfId="20720" xr:uid="{00000000-0005-0000-0000-000047000000}"/>
    <cellStyle name="Input cel 5 2 3 2 5 4" xfId="36476" xr:uid="{00000000-0005-0000-0000-000047000000}"/>
    <cellStyle name="Input cel 5 2 3 2 6" xfId="22281" xr:uid="{00000000-0005-0000-0000-000047000000}"/>
    <cellStyle name="Input cel 5 2 3 2 7" xfId="12994" xr:uid="{00000000-0005-0000-0000-000047000000}"/>
    <cellStyle name="Input cel 5 2 3 2 8" xfId="30823" xr:uid="{00000000-0005-0000-0000-000047000000}"/>
    <cellStyle name="Input cel 5 2 3 3" xfId="1597" xr:uid="{00000000-0005-0000-0000-000047000000}"/>
    <cellStyle name="Input cel 5 2 3 3 2" xfId="2837" xr:uid="{00000000-0005-0000-0000-000047000000}"/>
    <cellStyle name="Input cel 5 2 3 3 2 2" xfId="7495" xr:uid="{00000000-0005-0000-0000-000047000000}"/>
    <cellStyle name="Input cel 5 2 3 3 2 2 2" xfId="27791" xr:uid="{00000000-0005-0000-0000-000047000000}"/>
    <cellStyle name="Input cel 5 2 3 3 2 2 3" xfId="23201" xr:uid="{00000000-0005-0000-0000-000047000000}"/>
    <cellStyle name="Input cel 5 2 3 3 2 2 4" xfId="37967" xr:uid="{00000000-0005-0000-0000-000047000000}"/>
    <cellStyle name="Input cel 5 2 3 3 2 3" xfId="18684" xr:uid="{00000000-0005-0000-0000-000047000000}"/>
    <cellStyle name="Input cel 5 2 3 3 2 4" xfId="10274" xr:uid="{00000000-0005-0000-0000-000047000000}"/>
    <cellStyle name="Input cel 5 2 3 3 2 5" xfId="33261" xr:uid="{00000000-0005-0000-0000-000047000000}"/>
    <cellStyle name="Input cel 5 2 3 3 3" xfId="8908" xr:uid="{00000000-0005-0000-0000-000047000000}"/>
    <cellStyle name="Input cel 5 2 3 3 3 2" xfId="24571" xr:uid="{00000000-0005-0000-0000-000047000000}"/>
    <cellStyle name="Input cel 5 2 3 3 3 2 2" xfId="29159" xr:uid="{00000000-0005-0000-0000-000047000000}"/>
    <cellStyle name="Input cel 5 2 3 3 3 2 3" xfId="39264" xr:uid="{00000000-0005-0000-0000-000047000000}"/>
    <cellStyle name="Input cel 5 2 3 3 3 3" xfId="15945" xr:uid="{00000000-0005-0000-0000-000047000000}"/>
    <cellStyle name="Input cel 5 2 3 3 3 4" xfId="12411" xr:uid="{00000000-0005-0000-0000-000047000000}"/>
    <cellStyle name="Input cel 5 2 3 3 3 5" xfId="34673" xr:uid="{00000000-0005-0000-0000-000047000000}"/>
    <cellStyle name="Input cel 5 2 3 3 4" xfId="6292" xr:uid="{00000000-0005-0000-0000-000047000000}"/>
    <cellStyle name="Input cel 5 2 3 3 4 2" xfId="26588" xr:uid="{00000000-0005-0000-0000-000047000000}"/>
    <cellStyle name="Input cel 5 2 3 3 4 3" xfId="10368" xr:uid="{00000000-0005-0000-0000-000047000000}"/>
    <cellStyle name="Input cel 5 2 3 3 4 4" xfId="32058" xr:uid="{00000000-0005-0000-0000-000047000000}"/>
    <cellStyle name="Input cel 5 2 3 3 5" xfId="4686" xr:uid="{00000000-0005-0000-0000-000047000000}"/>
    <cellStyle name="Input cel 5 2 3 3 5 2" xfId="25010" xr:uid="{00000000-0005-0000-0000-000047000000}"/>
    <cellStyle name="Input cel 5 2 3 3 5 3" xfId="20422" xr:uid="{00000000-0005-0000-0000-000047000000}"/>
    <cellStyle name="Input cel 5 2 3 3 5 4" xfId="36180" xr:uid="{00000000-0005-0000-0000-000047000000}"/>
    <cellStyle name="Input cel 5 2 3 3 6" xfId="16834" xr:uid="{00000000-0005-0000-0000-000047000000}"/>
    <cellStyle name="Input cel 5 2 3 3 7" xfId="12198" xr:uid="{00000000-0005-0000-0000-000047000000}"/>
    <cellStyle name="Input cel 5 2 3 3 8" xfId="30507" xr:uid="{00000000-0005-0000-0000-000047000000}"/>
    <cellStyle name="Input cel 5 2 3 4" xfId="989" xr:uid="{00000000-0005-0000-0000-000047000000}"/>
    <cellStyle name="Input cel 5 2 3 4 2" xfId="5734" xr:uid="{00000000-0005-0000-0000-000047000000}"/>
    <cellStyle name="Input cel 5 2 3 4 2 2" xfId="26030" xr:uid="{00000000-0005-0000-0000-000047000000}"/>
    <cellStyle name="Input cel 5 2 3 4 2 3" xfId="21444" xr:uid="{00000000-0005-0000-0000-000047000000}"/>
    <cellStyle name="Input cel 5 2 3 4 2 4" xfId="36958" xr:uid="{00000000-0005-0000-0000-000047000000}"/>
    <cellStyle name="Input cel 5 2 3 4 3" xfId="17621" xr:uid="{00000000-0005-0000-0000-000047000000}"/>
    <cellStyle name="Input cel 5 2 3 4 4" xfId="13097" xr:uid="{00000000-0005-0000-0000-000047000000}"/>
    <cellStyle name="Input cel 5 2 3 4 5" xfId="31500" xr:uid="{00000000-0005-0000-0000-000047000000}"/>
    <cellStyle name="Input cel 5 2 3 5" xfId="2232" xr:uid="{00000000-0005-0000-0000-000047000000}"/>
    <cellStyle name="Input cel 5 2 3 5 2" xfId="6890" xr:uid="{00000000-0005-0000-0000-000047000000}"/>
    <cellStyle name="Input cel 5 2 3 5 2 2" xfId="27186" xr:uid="{00000000-0005-0000-0000-000047000000}"/>
    <cellStyle name="Input cel 5 2 3 5 2 3" xfId="22596" xr:uid="{00000000-0005-0000-0000-000047000000}"/>
    <cellStyle name="Input cel 5 2 3 5 2 4" xfId="37381" xr:uid="{00000000-0005-0000-0000-000047000000}"/>
    <cellStyle name="Input cel 5 2 3 5 3" xfId="15801" xr:uid="{00000000-0005-0000-0000-000047000000}"/>
    <cellStyle name="Input cel 5 2 3 5 4" xfId="12679" xr:uid="{00000000-0005-0000-0000-000047000000}"/>
    <cellStyle name="Input cel 5 2 3 5 5" xfId="32656" xr:uid="{00000000-0005-0000-0000-000047000000}"/>
    <cellStyle name="Input cel 5 2 3 6" xfId="8315" xr:uid="{00000000-0005-0000-0000-000047000000}"/>
    <cellStyle name="Input cel 5 2 3 6 2" xfId="24012" xr:uid="{00000000-0005-0000-0000-000047000000}"/>
    <cellStyle name="Input cel 5 2 3 6 2 2" xfId="28601" xr:uid="{00000000-0005-0000-0000-000047000000}"/>
    <cellStyle name="Input cel 5 2 3 6 2 3" xfId="38706" xr:uid="{00000000-0005-0000-0000-000047000000}"/>
    <cellStyle name="Input cel 5 2 3 6 3" xfId="15083" xr:uid="{00000000-0005-0000-0000-000047000000}"/>
    <cellStyle name="Input cel 5 2 3 6 4" xfId="9633" xr:uid="{00000000-0005-0000-0000-000047000000}"/>
    <cellStyle name="Input cel 5 2 3 6 5" xfId="34080" xr:uid="{00000000-0005-0000-0000-000047000000}"/>
    <cellStyle name="Input cel 5 2 3 7" xfId="5440" xr:uid="{00000000-0005-0000-0000-000047000000}"/>
    <cellStyle name="Input cel 5 2 3 7 2" xfId="21151" xr:uid="{00000000-0005-0000-0000-000047000000}"/>
    <cellStyle name="Input cel 5 2 3 7 2 2" xfId="25736" xr:uid="{00000000-0005-0000-0000-000047000000}"/>
    <cellStyle name="Input cel 5 2 3 7 2 3" xfId="36800" xr:uid="{00000000-0005-0000-0000-000047000000}"/>
    <cellStyle name="Input cel 5 2 3 7 3" xfId="18931" xr:uid="{00000000-0005-0000-0000-000047000000}"/>
    <cellStyle name="Input cel 5 2 3 7 4" xfId="12950" xr:uid="{00000000-0005-0000-0000-000047000000}"/>
    <cellStyle name="Input cel 5 2 3 7 5" xfId="31206" xr:uid="{00000000-0005-0000-0000-000047000000}"/>
    <cellStyle name="Input cel 5 2 3 8" xfId="4090" xr:uid="{00000000-0005-0000-0000-000047000000}"/>
    <cellStyle name="Input cel 5 2 3 8 2" xfId="20915" xr:uid="{00000000-0005-0000-0000-000047000000}"/>
    <cellStyle name="Input cel 5 2 3 8 3" xfId="19870" xr:uid="{00000000-0005-0000-0000-000047000000}"/>
    <cellStyle name="Input cel 5 2 3 8 4" xfId="35628" xr:uid="{00000000-0005-0000-0000-000047000000}"/>
    <cellStyle name="Input cel 5 2 3 9" xfId="16483" xr:uid="{00000000-0005-0000-0000-000047000000}"/>
    <cellStyle name="Input cel 5 2 4" xfId="747" xr:uid="{00000000-0005-0000-0000-000047000000}"/>
    <cellStyle name="Input cel 5 2 4 10" xfId="10939" xr:uid="{00000000-0005-0000-0000-000047000000}"/>
    <cellStyle name="Input cel 5 2 4 11" xfId="29976" xr:uid="{00000000-0005-0000-0000-000047000000}"/>
    <cellStyle name="Input cel 5 2 4 2" xfId="1977" xr:uid="{00000000-0005-0000-0000-000047000000}"/>
    <cellStyle name="Input cel 5 2 4 2 2" xfId="3216" xr:uid="{00000000-0005-0000-0000-000047000000}"/>
    <cellStyle name="Input cel 5 2 4 2 2 2" xfId="7874" xr:uid="{00000000-0005-0000-0000-000047000000}"/>
    <cellStyle name="Input cel 5 2 4 2 2 2 2" xfId="28170" xr:uid="{00000000-0005-0000-0000-000047000000}"/>
    <cellStyle name="Input cel 5 2 4 2 2 2 3" xfId="23580" xr:uid="{00000000-0005-0000-0000-000047000000}"/>
    <cellStyle name="Input cel 5 2 4 2 2 2 4" xfId="38322" xr:uid="{00000000-0005-0000-0000-000047000000}"/>
    <cellStyle name="Input cel 5 2 4 2 2 3" xfId="17013" xr:uid="{00000000-0005-0000-0000-000047000000}"/>
    <cellStyle name="Input cel 5 2 4 2 2 4" xfId="10923" xr:uid="{00000000-0005-0000-0000-000047000000}"/>
    <cellStyle name="Input cel 5 2 4 2 2 5" xfId="33640" xr:uid="{00000000-0005-0000-0000-000047000000}"/>
    <cellStyle name="Input cel 5 2 4 2 3" xfId="9286" xr:uid="{00000000-0005-0000-0000-000047000000}"/>
    <cellStyle name="Input cel 5 2 4 2 3 2" xfId="24927" xr:uid="{00000000-0005-0000-0000-000047000000}"/>
    <cellStyle name="Input cel 5 2 4 2 3 2 2" xfId="29514" xr:uid="{00000000-0005-0000-0000-000047000000}"/>
    <cellStyle name="Input cel 5 2 4 2 3 2 3" xfId="39619" xr:uid="{00000000-0005-0000-0000-000047000000}"/>
    <cellStyle name="Input cel 5 2 4 2 3 3" xfId="15287" xr:uid="{00000000-0005-0000-0000-000047000000}"/>
    <cellStyle name="Input cel 5 2 4 2 3 4" xfId="11759" xr:uid="{00000000-0005-0000-0000-000047000000}"/>
    <cellStyle name="Input cel 5 2 4 2 3 5" xfId="35051" xr:uid="{00000000-0005-0000-0000-000047000000}"/>
    <cellStyle name="Input cel 5 2 4 2 4" xfId="6635" xr:uid="{00000000-0005-0000-0000-000047000000}"/>
    <cellStyle name="Input cel 5 2 4 2 4 2" xfId="26931" xr:uid="{00000000-0005-0000-0000-000047000000}"/>
    <cellStyle name="Input cel 5 2 4 2 4 3" xfId="14724" xr:uid="{00000000-0005-0000-0000-000047000000}"/>
    <cellStyle name="Input cel 5 2 4 2 4 4" xfId="32401" xr:uid="{00000000-0005-0000-0000-000047000000}"/>
    <cellStyle name="Input cel 5 2 4 2 5" xfId="5065" xr:uid="{00000000-0005-0000-0000-000047000000}"/>
    <cellStyle name="Input cel 5 2 4 2 5 2" xfId="25365" xr:uid="{00000000-0005-0000-0000-000047000000}"/>
    <cellStyle name="Input cel 5 2 4 2 5 3" xfId="20779" xr:uid="{00000000-0005-0000-0000-000047000000}"/>
    <cellStyle name="Input cel 5 2 4 2 5 4" xfId="36535" xr:uid="{00000000-0005-0000-0000-000047000000}"/>
    <cellStyle name="Input cel 5 2 4 2 6" xfId="21649" xr:uid="{00000000-0005-0000-0000-000047000000}"/>
    <cellStyle name="Input cel 5 2 4 2 7" xfId="10634" xr:uid="{00000000-0005-0000-0000-000047000000}"/>
    <cellStyle name="Input cel 5 2 4 2 8" xfId="30885" xr:uid="{00000000-0005-0000-0000-000047000000}"/>
    <cellStyle name="Input cel 5 2 4 3" xfId="1655" xr:uid="{00000000-0005-0000-0000-000047000000}"/>
    <cellStyle name="Input cel 5 2 4 3 2" xfId="2894" xr:uid="{00000000-0005-0000-0000-000047000000}"/>
    <cellStyle name="Input cel 5 2 4 3 2 2" xfId="7552" xr:uid="{00000000-0005-0000-0000-000047000000}"/>
    <cellStyle name="Input cel 5 2 4 3 2 2 2" xfId="27848" xr:uid="{00000000-0005-0000-0000-000047000000}"/>
    <cellStyle name="Input cel 5 2 4 3 2 2 3" xfId="23258" xr:uid="{00000000-0005-0000-0000-000047000000}"/>
    <cellStyle name="Input cel 5 2 4 3 2 2 4" xfId="38024" xr:uid="{00000000-0005-0000-0000-000047000000}"/>
    <cellStyle name="Input cel 5 2 4 3 2 3" xfId="21598" xr:uid="{00000000-0005-0000-0000-000047000000}"/>
    <cellStyle name="Input cel 5 2 4 3 2 4" xfId="13010" xr:uid="{00000000-0005-0000-0000-000047000000}"/>
    <cellStyle name="Input cel 5 2 4 3 2 5" xfId="33318" xr:uid="{00000000-0005-0000-0000-000047000000}"/>
    <cellStyle name="Input cel 5 2 4 3 3" xfId="8964" xr:uid="{00000000-0005-0000-0000-000047000000}"/>
    <cellStyle name="Input cel 5 2 4 3 3 2" xfId="24624" xr:uid="{00000000-0005-0000-0000-000047000000}"/>
    <cellStyle name="Input cel 5 2 4 3 3 2 2" xfId="29212" xr:uid="{00000000-0005-0000-0000-000047000000}"/>
    <cellStyle name="Input cel 5 2 4 3 3 2 3" xfId="39317" xr:uid="{00000000-0005-0000-0000-000047000000}"/>
    <cellStyle name="Input cel 5 2 4 3 3 3" xfId="14990" xr:uid="{00000000-0005-0000-0000-000047000000}"/>
    <cellStyle name="Input cel 5 2 4 3 3 4" xfId="13851" xr:uid="{00000000-0005-0000-0000-000047000000}"/>
    <cellStyle name="Input cel 5 2 4 3 3 5" xfId="34729" xr:uid="{00000000-0005-0000-0000-000047000000}"/>
    <cellStyle name="Input cel 5 2 4 3 4" xfId="6346" xr:uid="{00000000-0005-0000-0000-000047000000}"/>
    <cellStyle name="Input cel 5 2 4 3 4 2" xfId="26642" xr:uid="{00000000-0005-0000-0000-000047000000}"/>
    <cellStyle name="Input cel 5 2 4 3 4 3" xfId="14149" xr:uid="{00000000-0005-0000-0000-000047000000}"/>
    <cellStyle name="Input cel 5 2 4 3 4 4" xfId="32112" xr:uid="{00000000-0005-0000-0000-000047000000}"/>
    <cellStyle name="Input cel 5 2 4 3 5" xfId="4743" xr:uid="{00000000-0005-0000-0000-000047000000}"/>
    <cellStyle name="Input cel 5 2 4 3 5 2" xfId="25063" xr:uid="{00000000-0005-0000-0000-000047000000}"/>
    <cellStyle name="Input cel 5 2 4 3 5 3" xfId="20475" xr:uid="{00000000-0005-0000-0000-000047000000}"/>
    <cellStyle name="Input cel 5 2 4 3 5 4" xfId="36233" xr:uid="{00000000-0005-0000-0000-000047000000}"/>
    <cellStyle name="Input cel 5 2 4 3 6" xfId="18300" xr:uid="{00000000-0005-0000-0000-000047000000}"/>
    <cellStyle name="Input cel 5 2 4 3 7" xfId="9527" xr:uid="{00000000-0005-0000-0000-000047000000}"/>
    <cellStyle name="Input cel 5 2 4 3 8" xfId="30563" xr:uid="{00000000-0005-0000-0000-000047000000}"/>
    <cellStyle name="Input cel 5 2 4 4" xfId="1051" xr:uid="{00000000-0005-0000-0000-000047000000}"/>
    <cellStyle name="Input cel 5 2 4 4 2" xfId="5796" xr:uid="{00000000-0005-0000-0000-000047000000}"/>
    <cellStyle name="Input cel 5 2 4 4 2 2" xfId="26092" xr:uid="{00000000-0005-0000-0000-000047000000}"/>
    <cellStyle name="Input cel 5 2 4 4 2 3" xfId="21506" xr:uid="{00000000-0005-0000-0000-000047000000}"/>
    <cellStyle name="Input cel 5 2 4 4 2 4" xfId="37020" xr:uid="{00000000-0005-0000-0000-000047000000}"/>
    <cellStyle name="Input cel 5 2 4 4 3" xfId="16480" xr:uid="{00000000-0005-0000-0000-000047000000}"/>
    <cellStyle name="Input cel 5 2 4 4 4" xfId="12300" xr:uid="{00000000-0005-0000-0000-000047000000}"/>
    <cellStyle name="Input cel 5 2 4 4 5" xfId="31562" xr:uid="{00000000-0005-0000-0000-000047000000}"/>
    <cellStyle name="Input cel 5 2 4 5" xfId="2294" xr:uid="{00000000-0005-0000-0000-000047000000}"/>
    <cellStyle name="Input cel 5 2 4 5 2" xfId="6952" xr:uid="{00000000-0005-0000-0000-000047000000}"/>
    <cellStyle name="Input cel 5 2 4 5 2 2" xfId="27248" xr:uid="{00000000-0005-0000-0000-000047000000}"/>
    <cellStyle name="Input cel 5 2 4 5 2 3" xfId="22658" xr:uid="{00000000-0005-0000-0000-000047000000}"/>
    <cellStyle name="Input cel 5 2 4 5 2 4" xfId="37443" xr:uid="{00000000-0005-0000-0000-000047000000}"/>
    <cellStyle name="Input cel 5 2 4 5 3" xfId="16675" xr:uid="{00000000-0005-0000-0000-000047000000}"/>
    <cellStyle name="Input cel 5 2 4 5 4" xfId="11620" xr:uid="{00000000-0005-0000-0000-000047000000}"/>
    <cellStyle name="Input cel 5 2 4 5 5" xfId="32718" xr:uid="{00000000-0005-0000-0000-000047000000}"/>
    <cellStyle name="Input cel 5 2 4 6" xfId="8377" xr:uid="{00000000-0005-0000-0000-000047000000}"/>
    <cellStyle name="Input cel 5 2 4 6 2" xfId="24074" xr:uid="{00000000-0005-0000-0000-000047000000}"/>
    <cellStyle name="Input cel 5 2 4 6 2 2" xfId="28663" xr:uid="{00000000-0005-0000-0000-000047000000}"/>
    <cellStyle name="Input cel 5 2 4 6 2 3" xfId="38768" xr:uid="{00000000-0005-0000-0000-000047000000}"/>
    <cellStyle name="Input cel 5 2 4 6 3" xfId="17890" xr:uid="{00000000-0005-0000-0000-000047000000}"/>
    <cellStyle name="Input cel 5 2 4 6 4" xfId="9458" xr:uid="{00000000-0005-0000-0000-000047000000}"/>
    <cellStyle name="Input cel 5 2 4 6 5" xfId="34142" xr:uid="{00000000-0005-0000-0000-000047000000}"/>
    <cellStyle name="Input cel 5 2 4 7" xfId="5499" xr:uid="{00000000-0005-0000-0000-000047000000}"/>
    <cellStyle name="Input cel 5 2 4 7 2" xfId="21210" xr:uid="{00000000-0005-0000-0000-000047000000}"/>
    <cellStyle name="Input cel 5 2 4 7 2 2" xfId="25795" xr:uid="{00000000-0005-0000-0000-000047000000}"/>
    <cellStyle name="Input cel 5 2 4 7 2 3" xfId="36859" xr:uid="{00000000-0005-0000-0000-000047000000}"/>
    <cellStyle name="Input cel 5 2 4 7 3" xfId="17538" xr:uid="{00000000-0005-0000-0000-000047000000}"/>
    <cellStyle name="Input cel 5 2 4 7 4" xfId="11466" xr:uid="{00000000-0005-0000-0000-000047000000}"/>
    <cellStyle name="Input cel 5 2 4 7 5" xfId="31265" xr:uid="{00000000-0005-0000-0000-000047000000}"/>
    <cellStyle name="Input cel 5 2 4 8" xfId="4152" xr:uid="{00000000-0005-0000-0000-000047000000}"/>
    <cellStyle name="Input cel 5 2 4 8 2" xfId="17333" xr:uid="{00000000-0005-0000-0000-000047000000}"/>
    <cellStyle name="Input cel 5 2 4 8 3" xfId="19929" xr:uid="{00000000-0005-0000-0000-000047000000}"/>
    <cellStyle name="Input cel 5 2 4 8 4" xfId="35687" xr:uid="{00000000-0005-0000-0000-000047000000}"/>
    <cellStyle name="Input cel 5 2 4 9" xfId="16745" xr:uid="{00000000-0005-0000-0000-000047000000}"/>
    <cellStyle name="Input cel 5 2 5" xfId="572" xr:uid="{00000000-0005-0000-0000-000047000000}"/>
    <cellStyle name="Input cel 5 2 5 10" xfId="30409" xr:uid="{00000000-0005-0000-0000-000047000000}"/>
    <cellStyle name="Input cel 5 2 5 2" xfId="1814" xr:uid="{00000000-0005-0000-0000-000047000000}"/>
    <cellStyle name="Input cel 5 2 5 2 2" xfId="3053" xr:uid="{00000000-0005-0000-0000-000047000000}"/>
    <cellStyle name="Input cel 5 2 5 2 2 2" xfId="7711" xr:uid="{00000000-0005-0000-0000-000047000000}"/>
    <cellStyle name="Input cel 5 2 5 2 2 2 2" xfId="28007" xr:uid="{00000000-0005-0000-0000-000047000000}"/>
    <cellStyle name="Input cel 5 2 5 2 2 2 3" xfId="23417" xr:uid="{00000000-0005-0000-0000-000047000000}"/>
    <cellStyle name="Input cel 5 2 5 2 2 2 4" xfId="38159" xr:uid="{00000000-0005-0000-0000-000047000000}"/>
    <cellStyle name="Input cel 5 2 5 2 2 3" xfId="16968" xr:uid="{00000000-0005-0000-0000-000047000000}"/>
    <cellStyle name="Input cel 5 2 5 2 2 4" xfId="9459" xr:uid="{00000000-0005-0000-0000-000047000000}"/>
    <cellStyle name="Input cel 5 2 5 2 2 5" xfId="33477" xr:uid="{00000000-0005-0000-0000-000047000000}"/>
    <cellStyle name="Input cel 5 2 5 2 3" xfId="9123" xr:uid="{00000000-0005-0000-0000-000047000000}"/>
    <cellStyle name="Input cel 5 2 5 2 3 2" xfId="24772" xr:uid="{00000000-0005-0000-0000-000047000000}"/>
    <cellStyle name="Input cel 5 2 5 2 3 2 2" xfId="29359" xr:uid="{00000000-0005-0000-0000-000047000000}"/>
    <cellStyle name="Input cel 5 2 5 2 3 2 3" xfId="39464" xr:uid="{00000000-0005-0000-0000-000047000000}"/>
    <cellStyle name="Input cel 5 2 5 2 3 3" xfId="16911" xr:uid="{00000000-0005-0000-0000-000047000000}"/>
    <cellStyle name="Input cel 5 2 5 2 3 4" xfId="14508" xr:uid="{00000000-0005-0000-0000-000047000000}"/>
    <cellStyle name="Input cel 5 2 5 2 3 5" xfId="34888" xr:uid="{00000000-0005-0000-0000-000047000000}"/>
    <cellStyle name="Input cel 5 2 5 2 4" xfId="6480" xr:uid="{00000000-0005-0000-0000-000047000000}"/>
    <cellStyle name="Input cel 5 2 5 2 4 2" xfId="26776" xr:uid="{00000000-0005-0000-0000-000047000000}"/>
    <cellStyle name="Input cel 5 2 5 2 4 3" xfId="10240" xr:uid="{00000000-0005-0000-0000-000047000000}"/>
    <cellStyle name="Input cel 5 2 5 2 4 4" xfId="32246" xr:uid="{00000000-0005-0000-0000-000047000000}"/>
    <cellStyle name="Input cel 5 2 5 2 5" xfId="4902" xr:uid="{00000000-0005-0000-0000-000047000000}"/>
    <cellStyle name="Input cel 5 2 5 2 5 2" xfId="25210" xr:uid="{00000000-0005-0000-0000-000047000000}"/>
    <cellStyle name="Input cel 5 2 5 2 5 3" xfId="20624" xr:uid="{00000000-0005-0000-0000-000047000000}"/>
    <cellStyle name="Input cel 5 2 5 2 5 4" xfId="36380" xr:uid="{00000000-0005-0000-0000-000047000000}"/>
    <cellStyle name="Input cel 5 2 5 2 6" xfId="21670" xr:uid="{00000000-0005-0000-0000-000047000000}"/>
    <cellStyle name="Input cel 5 2 5 2 7" xfId="14271" xr:uid="{00000000-0005-0000-0000-000047000000}"/>
    <cellStyle name="Input cel 5 2 5 2 8" xfId="30722" xr:uid="{00000000-0005-0000-0000-000047000000}"/>
    <cellStyle name="Input cel 5 2 5 3" xfId="1498" xr:uid="{00000000-0005-0000-0000-000047000000}"/>
    <cellStyle name="Input cel 5 2 5 3 2" xfId="6196" xr:uid="{00000000-0005-0000-0000-000047000000}"/>
    <cellStyle name="Input cel 5 2 5 3 2 2" xfId="26492" xr:uid="{00000000-0005-0000-0000-000047000000}"/>
    <cellStyle name="Input cel 5 2 5 3 2 3" xfId="21904" xr:uid="{00000000-0005-0000-0000-000047000000}"/>
    <cellStyle name="Input cel 5 2 5 3 2 4" xfId="37123" xr:uid="{00000000-0005-0000-0000-000047000000}"/>
    <cellStyle name="Input cel 5 2 5 3 3" xfId="15201" xr:uid="{00000000-0005-0000-0000-000047000000}"/>
    <cellStyle name="Input cel 5 2 5 3 4" xfId="12343" xr:uid="{00000000-0005-0000-0000-000047000000}"/>
    <cellStyle name="Input cel 5 2 5 3 5" xfId="31962" xr:uid="{00000000-0005-0000-0000-000047000000}"/>
    <cellStyle name="Input cel 5 2 5 4" xfId="2738" xr:uid="{00000000-0005-0000-0000-000047000000}"/>
    <cellStyle name="Input cel 5 2 5 4 2" xfId="7396" xr:uid="{00000000-0005-0000-0000-000047000000}"/>
    <cellStyle name="Input cel 5 2 5 4 2 2" xfId="27692" xr:uid="{00000000-0005-0000-0000-000047000000}"/>
    <cellStyle name="Input cel 5 2 5 4 2 3" xfId="23102" xr:uid="{00000000-0005-0000-0000-000047000000}"/>
    <cellStyle name="Input cel 5 2 5 4 2 4" xfId="37868" xr:uid="{00000000-0005-0000-0000-000047000000}"/>
    <cellStyle name="Input cel 5 2 5 4 3" xfId="16343" xr:uid="{00000000-0005-0000-0000-000047000000}"/>
    <cellStyle name="Input cel 5 2 5 4 4" xfId="9782" xr:uid="{00000000-0005-0000-0000-000047000000}"/>
    <cellStyle name="Input cel 5 2 5 4 5" xfId="33162" xr:uid="{00000000-0005-0000-0000-000047000000}"/>
    <cellStyle name="Input cel 5 2 5 5" xfId="8810" xr:uid="{00000000-0005-0000-0000-000047000000}"/>
    <cellStyle name="Input cel 5 2 5 5 2" xfId="24477" xr:uid="{00000000-0005-0000-0000-000047000000}"/>
    <cellStyle name="Input cel 5 2 5 5 2 2" xfId="29065" xr:uid="{00000000-0005-0000-0000-000047000000}"/>
    <cellStyle name="Input cel 5 2 5 5 2 3" xfId="39170" xr:uid="{00000000-0005-0000-0000-000047000000}"/>
    <cellStyle name="Input cel 5 2 5 5 3" xfId="15752" xr:uid="{00000000-0005-0000-0000-000047000000}"/>
    <cellStyle name="Input cel 5 2 5 5 4" xfId="13928" xr:uid="{00000000-0005-0000-0000-000047000000}"/>
    <cellStyle name="Input cel 5 2 5 5 5" xfId="34575" xr:uid="{00000000-0005-0000-0000-000047000000}"/>
    <cellStyle name="Input cel 5 2 5 6" xfId="5358" xr:uid="{00000000-0005-0000-0000-000047000000}"/>
    <cellStyle name="Input cel 5 2 5 6 2" xfId="25654" xr:uid="{00000000-0005-0000-0000-000047000000}"/>
    <cellStyle name="Input cel 5 2 5 6 3" xfId="13101" xr:uid="{00000000-0005-0000-0000-000047000000}"/>
    <cellStyle name="Input cel 5 2 5 6 4" xfId="31124" xr:uid="{00000000-0005-0000-0000-000047000000}"/>
    <cellStyle name="Input cel 5 2 5 7" xfId="4588" xr:uid="{00000000-0005-0000-0000-000047000000}"/>
    <cellStyle name="Input cel 5 2 5 7 2" xfId="18728" xr:uid="{00000000-0005-0000-0000-000047000000}"/>
    <cellStyle name="Input cel 5 2 5 7 3" xfId="20330" xr:uid="{00000000-0005-0000-0000-000047000000}"/>
    <cellStyle name="Input cel 5 2 5 7 4" xfId="36088" xr:uid="{00000000-0005-0000-0000-000047000000}"/>
    <cellStyle name="Input cel 5 2 5 8" xfId="22354" xr:uid="{00000000-0005-0000-0000-000047000000}"/>
    <cellStyle name="Input cel 5 2 5 9" xfId="12955" xr:uid="{00000000-0005-0000-0000-000047000000}"/>
    <cellStyle name="Input cel 5 2 6" xfId="1418" xr:uid="{00000000-0005-0000-0000-000047000000}"/>
    <cellStyle name="Input cel 5 2 6 2" xfId="2658" xr:uid="{00000000-0005-0000-0000-000047000000}"/>
    <cellStyle name="Input cel 5 2 6 2 2" xfId="7316" xr:uid="{00000000-0005-0000-0000-000047000000}"/>
    <cellStyle name="Input cel 5 2 6 2 2 2" xfId="27612" xr:uid="{00000000-0005-0000-0000-000047000000}"/>
    <cellStyle name="Input cel 5 2 6 2 2 3" xfId="23022" xr:uid="{00000000-0005-0000-0000-000047000000}"/>
    <cellStyle name="Input cel 5 2 6 2 2 4" xfId="37798" xr:uid="{00000000-0005-0000-0000-000047000000}"/>
    <cellStyle name="Input cel 5 2 6 2 3" xfId="18666" xr:uid="{00000000-0005-0000-0000-000047000000}"/>
    <cellStyle name="Input cel 5 2 6 2 4" xfId="10520" xr:uid="{00000000-0005-0000-0000-000047000000}"/>
    <cellStyle name="Input cel 5 2 6 2 5" xfId="33082" xr:uid="{00000000-0005-0000-0000-000047000000}"/>
    <cellStyle name="Input cel 5 2 6 3" xfId="8730" xr:uid="{00000000-0005-0000-0000-000047000000}"/>
    <cellStyle name="Input cel 5 2 6 3 2" xfId="24401" xr:uid="{00000000-0005-0000-0000-000047000000}"/>
    <cellStyle name="Input cel 5 2 6 3 2 2" xfId="28990" xr:uid="{00000000-0005-0000-0000-000047000000}"/>
    <cellStyle name="Input cel 5 2 6 3 2 3" xfId="39095" xr:uid="{00000000-0005-0000-0000-000047000000}"/>
    <cellStyle name="Input cel 5 2 6 3 3" xfId="18497" xr:uid="{00000000-0005-0000-0000-000047000000}"/>
    <cellStyle name="Input cel 5 2 6 3 4" xfId="10060" xr:uid="{00000000-0005-0000-0000-000047000000}"/>
    <cellStyle name="Input cel 5 2 6 3 5" xfId="34495" xr:uid="{00000000-0005-0000-0000-000047000000}"/>
    <cellStyle name="Input cel 5 2 6 4" xfId="6129" xr:uid="{00000000-0005-0000-0000-000047000000}"/>
    <cellStyle name="Input cel 5 2 6 4 2" xfId="26425" xr:uid="{00000000-0005-0000-0000-000047000000}"/>
    <cellStyle name="Input cel 5 2 6 4 3" xfId="12074" xr:uid="{00000000-0005-0000-0000-000047000000}"/>
    <cellStyle name="Input cel 5 2 6 4 4" xfId="31895" xr:uid="{00000000-0005-0000-0000-000047000000}"/>
    <cellStyle name="Input cel 5 2 6 5" xfId="4508" xr:uid="{00000000-0005-0000-0000-000047000000}"/>
    <cellStyle name="Input cel 5 2 6 5 2" xfId="18970" xr:uid="{00000000-0005-0000-0000-000047000000}"/>
    <cellStyle name="Input cel 5 2 6 5 3" xfId="20255" xr:uid="{00000000-0005-0000-0000-000047000000}"/>
    <cellStyle name="Input cel 5 2 6 5 4" xfId="36013" xr:uid="{00000000-0005-0000-0000-000047000000}"/>
    <cellStyle name="Input cel 5 2 6 6" xfId="18189" xr:uid="{00000000-0005-0000-0000-000047000000}"/>
    <cellStyle name="Input cel 5 2 6 7" xfId="10870" xr:uid="{00000000-0005-0000-0000-000047000000}"/>
    <cellStyle name="Input cel 5 2 6 8" xfId="30329" xr:uid="{00000000-0005-0000-0000-000047000000}"/>
    <cellStyle name="Input cel 5 2 7" xfId="1212" xr:uid="{00000000-0005-0000-0000-000047000000}"/>
    <cellStyle name="Input cel 5 2 7 2" xfId="2453" xr:uid="{00000000-0005-0000-0000-000047000000}"/>
    <cellStyle name="Input cel 5 2 7 2 2" xfId="7111" xr:uid="{00000000-0005-0000-0000-000047000000}"/>
    <cellStyle name="Input cel 5 2 7 2 2 2" xfId="27407" xr:uid="{00000000-0005-0000-0000-000047000000}"/>
    <cellStyle name="Input cel 5 2 7 2 2 3" xfId="22817" xr:uid="{00000000-0005-0000-0000-000047000000}"/>
    <cellStyle name="Input cel 5 2 7 2 2 4" xfId="37599" xr:uid="{00000000-0005-0000-0000-000047000000}"/>
    <cellStyle name="Input cel 5 2 7 2 3" xfId="22336" xr:uid="{00000000-0005-0000-0000-000047000000}"/>
    <cellStyle name="Input cel 5 2 7 2 4" xfId="13092" xr:uid="{00000000-0005-0000-0000-000047000000}"/>
    <cellStyle name="Input cel 5 2 7 2 5" xfId="32877" xr:uid="{00000000-0005-0000-0000-000047000000}"/>
    <cellStyle name="Input cel 5 2 7 3" xfId="8532" xr:uid="{00000000-0005-0000-0000-000047000000}"/>
    <cellStyle name="Input cel 5 2 7 3 2" xfId="24218" xr:uid="{00000000-0005-0000-0000-000047000000}"/>
    <cellStyle name="Input cel 5 2 7 3 2 2" xfId="28807" xr:uid="{00000000-0005-0000-0000-000047000000}"/>
    <cellStyle name="Input cel 5 2 7 3 2 3" xfId="38912" xr:uid="{00000000-0005-0000-0000-000047000000}"/>
    <cellStyle name="Input cel 5 2 7 3 3" xfId="21040" xr:uid="{00000000-0005-0000-0000-000047000000}"/>
    <cellStyle name="Input cel 5 2 7 3 4" xfId="11731" xr:uid="{00000000-0005-0000-0000-000047000000}"/>
    <cellStyle name="Input cel 5 2 7 3 5" xfId="34297" xr:uid="{00000000-0005-0000-0000-000047000000}"/>
    <cellStyle name="Input cel 5 2 7 4" xfId="5943" xr:uid="{00000000-0005-0000-0000-000047000000}"/>
    <cellStyle name="Input cel 5 2 7 4 2" xfId="26239" xr:uid="{00000000-0005-0000-0000-000047000000}"/>
    <cellStyle name="Input cel 5 2 7 4 3" xfId="14420" xr:uid="{00000000-0005-0000-0000-000047000000}"/>
    <cellStyle name="Input cel 5 2 7 4 4" xfId="31709" xr:uid="{00000000-0005-0000-0000-000047000000}"/>
    <cellStyle name="Input cel 5 2 7 5" xfId="4309" xr:uid="{00000000-0005-0000-0000-000047000000}"/>
    <cellStyle name="Input cel 5 2 7 5 2" xfId="15144" xr:uid="{00000000-0005-0000-0000-000047000000}"/>
    <cellStyle name="Input cel 5 2 7 5 3" xfId="20073" xr:uid="{00000000-0005-0000-0000-000047000000}"/>
    <cellStyle name="Input cel 5 2 7 5 4" xfId="35831" xr:uid="{00000000-0005-0000-0000-000047000000}"/>
    <cellStyle name="Input cel 5 2 7 6" xfId="17952" xr:uid="{00000000-0005-0000-0000-000047000000}"/>
    <cellStyle name="Input cel 5 2 7 7" xfId="10424" xr:uid="{00000000-0005-0000-0000-000047000000}"/>
    <cellStyle name="Input cel 5 2 7 8" xfId="30131" xr:uid="{00000000-0005-0000-0000-000047000000}"/>
    <cellStyle name="Input cel 5 2 8" xfId="1309" xr:uid="{00000000-0005-0000-0000-000047000000}"/>
    <cellStyle name="Input cel 5 2 8 2" xfId="2550" xr:uid="{00000000-0005-0000-0000-000047000000}"/>
    <cellStyle name="Input cel 5 2 8 2 2" xfId="7208" xr:uid="{00000000-0005-0000-0000-000047000000}"/>
    <cellStyle name="Input cel 5 2 8 2 2 2" xfId="27504" xr:uid="{00000000-0005-0000-0000-000047000000}"/>
    <cellStyle name="Input cel 5 2 8 2 2 3" xfId="22914" xr:uid="{00000000-0005-0000-0000-000047000000}"/>
    <cellStyle name="Input cel 5 2 8 2 2 4" xfId="37694" xr:uid="{00000000-0005-0000-0000-000047000000}"/>
    <cellStyle name="Input cel 5 2 8 2 3" xfId="17919" xr:uid="{00000000-0005-0000-0000-000047000000}"/>
    <cellStyle name="Input cel 5 2 8 2 4" xfId="10298" xr:uid="{00000000-0005-0000-0000-000047000000}"/>
    <cellStyle name="Input cel 5 2 8 2 5" xfId="32974" xr:uid="{00000000-0005-0000-0000-000047000000}"/>
    <cellStyle name="Input cel 5 2 8 3" xfId="8628" xr:uid="{00000000-0005-0000-0000-000047000000}"/>
    <cellStyle name="Input cel 5 2 8 3 2" xfId="24306" xr:uid="{00000000-0005-0000-0000-000047000000}"/>
    <cellStyle name="Input cel 5 2 8 3 2 2" xfId="28895" xr:uid="{00000000-0005-0000-0000-000047000000}"/>
    <cellStyle name="Input cel 5 2 8 3 2 3" xfId="39000" xr:uid="{00000000-0005-0000-0000-000047000000}"/>
    <cellStyle name="Input cel 5 2 8 3 3" xfId="21243" xr:uid="{00000000-0005-0000-0000-000047000000}"/>
    <cellStyle name="Input cel 5 2 8 3 4" xfId="10659" xr:uid="{00000000-0005-0000-0000-000047000000}"/>
    <cellStyle name="Input cel 5 2 8 3 5" xfId="34393" xr:uid="{00000000-0005-0000-0000-000047000000}"/>
    <cellStyle name="Input cel 5 2 8 4" xfId="6032" xr:uid="{00000000-0005-0000-0000-000047000000}"/>
    <cellStyle name="Input cel 5 2 8 4 2" xfId="26328" xr:uid="{00000000-0005-0000-0000-000047000000}"/>
    <cellStyle name="Input cel 5 2 8 4 3" xfId="12134" xr:uid="{00000000-0005-0000-0000-000047000000}"/>
    <cellStyle name="Input cel 5 2 8 4 4" xfId="31798" xr:uid="{00000000-0005-0000-0000-000047000000}"/>
    <cellStyle name="Input cel 5 2 8 5" xfId="4405" xr:uid="{00000000-0005-0000-0000-000047000000}"/>
    <cellStyle name="Input cel 5 2 8 5 2" xfId="16732" xr:uid="{00000000-0005-0000-0000-000047000000}"/>
    <cellStyle name="Input cel 5 2 8 5 3" xfId="20161" xr:uid="{00000000-0005-0000-0000-000047000000}"/>
    <cellStyle name="Input cel 5 2 8 5 4" xfId="35919" xr:uid="{00000000-0005-0000-0000-000047000000}"/>
    <cellStyle name="Input cel 5 2 8 6" xfId="22256" xr:uid="{00000000-0005-0000-0000-000047000000}"/>
    <cellStyle name="Input cel 5 2 8 7" xfId="10708" xr:uid="{00000000-0005-0000-0000-000047000000}"/>
    <cellStyle name="Input cel 5 2 8 8" xfId="30227" xr:uid="{00000000-0005-0000-0000-000047000000}"/>
    <cellStyle name="Input cel 5 2 9" xfId="876" xr:uid="{00000000-0005-0000-0000-000047000000}"/>
    <cellStyle name="Input cel 5 2 9 2" xfId="3350" xr:uid="{00000000-0005-0000-0000-000047000000}"/>
    <cellStyle name="Input cel 5 2 9 2 2" xfId="8203" xr:uid="{00000000-0005-0000-0000-000047000000}"/>
    <cellStyle name="Input cel 5 2 9 2 2 2" xfId="28492" xr:uid="{00000000-0005-0000-0000-000047000000}"/>
    <cellStyle name="Input cel 5 2 9 2 2 3" xfId="23903" xr:uid="{00000000-0005-0000-0000-000047000000}"/>
    <cellStyle name="Input cel 5 2 9 2 2 4" xfId="38597" xr:uid="{00000000-0005-0000-0000-000047000000}"/>
    <cellStyle name="Input cel 5 2 9 2 3" xfId="16628" xr:uid="{00000000-0005-0000-0000-000047000000}"/>
    <cellStyle name="Input cel 5 2 9 2 4" xfId="13818" xr:uid="{00000000-0005-0000-0000-000047000000}"/>
    <cellStyle name="Input cel 5 2 9 2 5" xfId="33968" xr:uid="{00000000-0005-0000-0000-000047000000}"/>
    <cellStyle name="Input cel 5 2 9 3" xfId="5625" xr:uid="{00000000-0005-0000-0000-000047000000}"/>
    <cellStyle name="Input cel 5 2 9 3 2" xfId="25921" xr:uid="{00000000-0005-0000-0000-000047000000}"/>
    <cellStyle name="Input cel 5 2 9 3 3" xfId="11265" xr:uid="{00000000-0005-0000-0000-000047000000}"/>
    <cellStyle name="Input cel 5 2 9 3 4" xfId="31391" xr:uid="{00000000-0005-0000-0000-000047000000}"/>
    <cellStyle name="Input cel 5 2 9 4" xfId="3978" xr:uid="{00000000-0005-0000-0000-000047000000}"/>
    <cellStyle name="Input cel 5 2 9 4 2" xfId="15572" xr:uid="{00000000-0005-0000-0000-000047000000}"/>
    <cellStyle name="Input cel 5 2 9 4 3" xfId="19763" xr:uid="{00000000-0005-0000-0000-000047000000}"/>
    <cellStyle name="Input cel 5 2 9 4 4" xfId="35521" xr:uid="{00000000-0005-0000-0000-000047000000}"/>
    <cellStyle name="Input cel 5 2 9 5" xfId="17363" xr:uid="{00000000-0005-0000-0000-000047000000}"/>
    <cellStyle name="Input cel 5 2 9 6" xfId="9345" xr:uid="{00000000-0005-0000-0000-000047000000}"/>
    <cellStyle name="Input cel 5 2 9 7" xfId="29802" xr:uid="{00000000-0005-0000-0000-000047000000}"/>
    <cellStyle name="Input cel 5 3" xfId="334" xr:uid="{00000000-0005-0000-0000-000047000000}"/>
    <cellStyle name="Input cel 5 3 10" xfId="9537" xr:uid="{00000000-0005-0000-0000-000047000000}"/>
    <cellStyle name="Input cel 5 3 11" xfId="29577" xr:uid="{00000000-0005-0000-0000-000047000000}"/>
    <cellStyle name="Input cel 5 3 2" xfId="1774" xr:uid="{00000000-0005-0000-0000-000047000000}"/>
    <cellStyle name="Input cel 5 3 2 2" xfId="3013" xr:uid="{00000000-0005-0000-0000-000047000000}"/>
    <cellStyle name="Input cel 5 3 2 2 2" xfId="9083" xr:uid="{00000000-0005-0000-0000-000047000000}"/>
    <cellStyle name="Input cel 5 3 2 2 2 2" xfId="24734" xr:uid="{00000000-0005-0000-0000-000047000000}"/>
    <cellStyle name="Input cel 5 3 2 2 2 2 2" xfId="29322" xr:uid="{00000000-0005-0000-0000-000047000000}"/>
    <cellStyle name="Input cel 5 3 2 2 2 2 3" xfId="39427" xr:uid="{00000000-0005-0000-0000-000047000000}"/>
    <cellStyle name="Input cel 5 3 2 2 2 3" xfId="19112" xr:uid="{00000000-0005-0000-0000-000047000000}"/>
    <cellStyle name="Input cel 5 3 2 2 2 4" xfId="13946" xr:uid="{00000000-0005-0000-0000-000047000000}"/>
    <cellStyle name="Input cel 5 3 2 2 2 5" xfId="34848" xr:uid="{00000000-0005-0000-0000-000047000000}"/>
    <cellStyle name="Input cel 5 3 2 2 3" xfId="7671" xr:uid="{00000000-0005-0000-0000-000047000000}"/>
    <cellStyle name="Input cel 5 3 2 2 3 2" xfId="27967" xr:uid="{00000000-0005-0000-0000-000047000000}"/>
    <cellStyle name="Input cel 5 3 2 2 3 3" xfId="10365" xr:uid="{00000000-0005-0000-0000-000047000000}"/>
    <cellStyle name="Input cel 5 3 2 2 3 4" xfId="33437" xr:uid="{00000000-0005-0000-0000-000047000000}"/>
    <cellStyle name="Input cel 5 3 2 2 4" xfId="4862" xr:uid="{00000000-0005-0000-0000-000047000000}"/>
    <cellStyle name="Input cel 5 3 2 2 4 2" xfId="25173" xr:uid="{00000000-0005-0000-0000-000047000000}"/>
    <cellStyle name="Input cel 5 3 2 2 4 3" xfId="20586" xr:uid="{00000000-0005-0000-0000-000047000000}"/>
    <cellStyle name="Input cel 5 3 2 2 4 4" xfId="36343" xr:uid="{00000000-0005-0000-0000-000047000000}"/>
    <cellStyle name="Input cel 5 3 2 2 5" xfId="21239" xr:uid="{00000000-0005-0000-0000-000047000000}"/>
    <cellStyle name="Input cel 5 3 2 2 6" xfId="12263" xr:uid="{00000000-0005-0000-0000-000047000000}"/>
    <cellStyle name="Input cel 5 3 2 2 7" xfId="30682" xr:uid="{00000000-0005-0000-0000-000047000000}"/>
    <cellStyle name="Input cel 5 3 2 3" xfId="8071" xr:uid="{00000000-0005-0000-0000-000047000000}"/>
    <cellStyle name="Input cel 5 3 2 3 2" xfId="23773" xr:uid="{00000000-0005-0000-0000-000047000000}"/>
    <cellStyle name="Input cel 5 3 2 3 2 2" xfId="28362" xr:uid="{00000000-0005-0000-0000-000047000000}"/>
    <cellStyle name="Input cel 5 3 2 3 2 3" xfId="38467" xr:uid="{00000000-0005-0000-0000-000047000000}"/>
    <cellStyle name="Input cel 5 3 2 3 3" xfId="21579" xr:uid="{00000000-0005-0000-0000-000047000000}"/>
    <cellStyle name="Input cel 5 3 2 3 4" xfId="13805" xr:uid="{00000000-0005-0000-0000-000047000000}"/>
    <cellStyle name="Input cel 5 3 2 3 5" xfId="33836" xr:uid="{00000000-0005-0000-0000-000047000000}"/>
    <cellStyle name="Input cel 5 3 2 4" xfId="3846" xr:uid="{00000000-0005-0000-0000-000047000000}"/>
    <cellStyle name="Input cel 5 3 2 4 2" xfId="15314" xr:uid="{00000000-0005-0000-0000-000047000000}"/>
    <cellStyle name="Input cel 5 3 2 4 3" xfId="19635" xr:uid="{00000000-0005-0000-0000-000047000000}"/>
    <cellStyle name="Input cel 5 3 2 4 4" xfId="35393" xr:uid="{00000000-0005-0000-0000-000047000000}"/>
    <cellStyle name="Input cel 5 3 2 5" xfId="22334" xr:uid="{00000000-0005-0000-0000-000047000000}"/>
    <cellStyle name="Input cel 5 3 2 6" xfId="10927" xr:uid="{00000000-0005-0000-0000-000047000000}"/>
    <cellStyle name="Input cel 5 3 2 7" xfId="29670" xr:uid="{00000000-0005-0000-0000-000047000000}"/>
    <cellStyle name="Input cel 5 3 3" xfId="1137" xr:uid="{00000000-0005-0000-0000-000047000000}"/>
    <cellStyle name="Input cel 5 3 3 2" xfId="2379" xr:uid="{00000000-0005-0000-0000-000047000000}"/>
    <cellStyle name="Input cel 5 3 3 2 2" xfId="7037" xr:uid="{00000000-0005-0000-0000-000047000000}"/>
    <cellStyle name="Input cel 5 3 3 2 2 2" xfId="27333" xr:uid="{00000000-0005-0000-0000-000047000000}"/>
    <cellStyle name="Input cel 5 3 3 2 2 3" xfId="22743" xr:uid="{00000000-0005-0000-0000-000047000000}"/>
    <cellStyle name="Input cel 5 3 3 2 2 4" xfId="37527" xr:uid="{00000000-0005-0000-0000-000047000000}"/>
    <cellStyle name="Input cel 5 3 3 2 3" xfId="22025" xr:uid="{00000000-0005-0000-0000-000047000000}"/>
    <cellStyle name="Input cel 5 3 3 2 4" xfId="9901" xr:uid="{00000000-0005-0000-0000-000047000000}"/>
    <cellStyle name="Input cel 5 3 3 2 5" xfId="32803" xr:uid="{00000000-0005-0000-0000-000047000000}"/>
    <cellStyle name="Input cel 5 3 3 3" xfId="8461" xr:uid="{00000000-0005-0000-0000-000047000000}"/>
    <cellStyle name="Input cel 5 3 3 3 2" xfId="24155" xr:uid="{00000000-0005-0000-0000-000047000000}"/>
    <cellStyle name="Input cel 5 3 3 3 2 2" xfId="28744" xr:uid="{00000000-0005-0000-0000-000047000000}"/>
    <cellStyle name="Input cel 5 3 3 3 2 3" xfId="38849" xr:uid="{00000000-0005-0000-0000-000047000000}"/>
    <cellStyle name="Input cel 5 3 3 3 3" xfId="16662" xr:uid="{00000000-0005-0000-0000-000047000000}"/>
    <cellStyle name="Input cel 5 3 3 3 4" xfId="12602" xr:uid="{00000000-0005-0000-0000-000047000000}"/>
    <cellStyle name="Input cel 5 3 3 3 5" xfId="34226" xr:uid="{00000000-0005-0000-0000-000047000000}"/>
    <cellStyle name="Input cel 5 3 3 4" xfId="5878" xr:uid="{00000000-0005-0000-0000-000047000000}"/>
    <cellStyle name="Input cel 5 3 3 4 2" xfId="26174" xr:uid="{00000000-0005-0000-0000-000047000000}"/>
    <cellStyle name="Input cel 5 3 3 4 3" xfId="10847" xr:uid="{00000000-0005-0000-0000-000047000000}"/>
    <cellStyle name="Input cel 5 3 3 4 4" xfId="31644" xr:uid="{00000000-0005-0000-0000-000047000000}"/>
    <cellStyle name="Input cel 5 3 3 5" xfId="4237" xr:uid="{00000000-0005-0000-0000-000047000000}"/>
    <cellStyle name="Input cel 5 3 3 5 2" xfId="17861" xr:uid="{00000000-0005-0000-0000-000047000000}"/>
    <cellStyle name="Input cel 5 3 3 5 3" xfId="20010" xr:uid="{00000000-0005-0000-0000-000047000000}"/>
    <cellStyle name="Input cel 5 3 3 5 4" xfId="35768" xr:uid="{00000000-0005-0000-0000-000047000000}"/>
    <cellStyle name="Input cel 5 3 3 6" xfId="14976" xr:uid="{00000000-0005-0000-0000-000047000000}"/>
    <cellStyle name="Input cel 5 3 3 7" xfId="11421" xr:uid="{00000000-0005-0000-0000-000047000000}"/>
    <cellStyle name="Input cel 5 3 3 8" xfId="30060" xr:uid="{00000000-0005-0000-0000-000047000000}"/>
    <cellStyle name="Input cel 5 3 4" xfId="804" xr:uid="{00000000-0005-0000-0000-000047000000}"/>
    <cellStyle name="Input cel 5 3 4 2" xfId="3319" xr:uid="{00000000-0005-0000-0000-000047000000}"/>
    <cellStyle name="Input cel 5 3 4 2 2" xfId="8167" xr:uid="{00000000-0005-0000-0000-000047000000}"/>
    <cellStyle name="Input cel 5 3 4 2 2 2" xfId="28456" xr:uid="{00000000-0005-0000-0000-000047000000}"/>
    <cellStyle name="Input cel 5 3 4 2 2 3" xfId="23867" xr:uid="{00000000-0005-0000-0000-000047000000}"/>
    <cellStyle name="Input cel 5 3 4 2 2 4" xfId="38561" xr:uid="{00000000-0005-0000-0000-000047000000}"/>
    <cellStyle name="Input cel 5 3 4 2 3" xfId="17442" xr:uid="{00000000-0005-0000-0000-000047000000}"/>
    <cellStyle name="Input cel 5 3 4 2 4" xfId="12023" xr:uid="{00000000-0005-0000-0000-000047000000}"/>
    <cellStyle name="Input cel 5 3 4 2 5" xfId="33932" xr:uid="{00000000-0005-0000-0000-000047000000}"/>
    <cellStyle name="Input cel 5 3 4 3" xfId="5555" xr:uid="{00000000-0005-0000-0000-000047000000}"/>
    <cellStyle name="Input cel 5 3 4 3 2" xfId="25851" xr:uid="{00000000-0005-0000-0000-000047000000}"/>
    <cellStyle name="Input cel 5 3 4 3 3" xfId="12028" xr:uid="{00000000-0005-0000-0000-000047000000}"/>
    <cellStyle name="Input cel 5 3 4 3 4" xfId="31321" xr:uid="{00000000-0005-0000-0000-000047000000}"/>
    <cellStyle name="Input cel 5 3 4 4" xfId="3942" xr:uid="{00000000-0005-0000-0000-000047000000}"/>
    <cellStyle name="Input cel 5 3 4 4 2" xfId="19244" xr:uid="{00000000-0005-0000-0000-000047000000}"/>
    <cellStyle name="Input cel 5 3 4 4 3" xfId="19728" xr:uid="{00000000-0005-0000-0000-000047000000}"/>
    <cellStyle name="Input cel 5 3 4 4 4" xfId="35486" xr:uid="{00000000-0005-0000-0000-000047000000}"/>
    <cellStyle name="Input cel 5 3 4 5" xfId="18401" xr:uid="{00000000-0005-0000-0000-000047000000}"/>
    <cellStyle name="Input cel 5 3 4 6" xfId="12012" xr:uid="{00000000-0005-0000-0000-000047000000}"/>
    <cellStyle name="Input cel 5 3 4 7" xfId="29766" xr:uid="{00000000-0005-0000-0000-000047000000}"/>
    <cellStyle name="Input cel 5 3 5" xfId="2051" xr:uid="{00000000-0005-0000-0000-000047000000}"/>
    <cellStyle name="Input cel 5 3 5 2" xfId="6709" xr:uid="{00000000-0005-0000-0000-000047000000}"/>
    <cellStyle name="Input cel 5 3 5 2 2" xfId="27005" xr:uid="{00000000-0005-0000-0000-000047000000}"/>
    <cellStyle name="Input cel 5 3 5 2 3" xfId="22415" xr:uid="{00000000-0005-0000-0000-000047000000}"/>
    <cellStyle name="Input cel 5 3 5 2 4" xfId="37200" xr:uid="{00000000-0005-0000-0000-000047000000}"/>
    <cellStyle name="Input cel 5 3 5 3" xfId="18426" xr:uid="{00000000-0005-0000-0000-000047000000}"/>
    <cellStyle name="Input cel 5 3 5 4" xfId="11530" xr:uid="{00000000-0005-0000-0000-000047000000}"/>
    <cellStyle name="Input cel 5 3 5 5" xfId="32475" xr:uid="{00000000-0005-0000-0000-000047000000}"/>
    <cellStyle name="Input cel 5 3 6" xfId="7995" xr:uid="{00000000-0005-0000-0000-000047000000}"/>
    <cellStyle name="Input cel 5 3 6 2" xfId="23699" xr:uid="{00000000-0005-0000-0000-000047000000}"/>
    <cellStyle name="Input cel 5 3 6 2 2" xfId="28288" xr:uid="{00000000-0005-0000-0000-000047000000}"/>
    <cellStyle name="Input cel 5 3 6 2 3" xfId="38439" xr:uid="{00000000-0005-0000-0000-000047000000}"/>
    <cellStyle name="Input cel 5 3 6 3" xfId="18055" xr:uid="{00000000-0005-0000-0000-000047000000}"/>
    <cellStyle name="Input cel 5 3 6 4" xfId="3533" xr:uid="{00000000-0005-0000-0000-000047000000}"/>
    <cellStyle name="Input cel 5 3 6 5" xfId="33760" xr:uid="{00000000-0005-0000-0000-000047000000}"/>
    <cellStyle name="Input cel 5 3 7" xfId="3750" xr:uid="{00000000-0005-0000-0000-000047000000}"/>
    <cellStyle name="Input cel 5 3 7 2" xfId="19347" xr:uid="{00000000-0005-0000-0000-000047000000}"/>
    <cellStyle name="Input cel 5 3 7 3" xfId="18214" xr:uid="{00000000-0005-0000-0000-000047000000}"/>
    <cellStyle name="Input cel 5 3 7 4" xfId="35106" xr:uid="{00000000-0005-0000-0000-000047000000}"/>
    <cellStyle name="Input cel 5 3 8" xfId="19544" xr:uid="{00000000-0005-0000-0000-000047000000}"/>
    <cellStyle name="Input cel 5 3 8 2" xfId="18495" xr:uid="{00000000-0005-0000-0000-000047000000}"/>
    <cellStyle name="Input cel 5 3 8 3" xfId="35303" xr:uid="{00000000-0005-0000-0000-000047000000}"/>
    <cellStyle name="Input cel 5 3 9" xfId="15303" xr:uid="{00000000-0005-0000-0000-000047000000}"/>
    <cellStyle name="Input cel 5 4" xfId="1808" xr:uid="{00000000-0005-0000-0000-000047000000}"/>
    <cellStyle name="Input cel 5 4 2" xfId="3047" xr:uid="{00000000-0005-0000-0000-000047000000}"/>
    <cellStyle name="Input cel 5 4 2 2" xfId="9117" xr:uid="{00000000-0005-0000-0000-000047000000}"/>
    <cellStyle name="Input cel 5 4 2 2 2" xfId="24767" xr:uid="{00000000-0005-0000-0000-000047000000}"/>
    <cellStyle name="Input cel 5 4 2 2 2 2" xfId="29354" xr:uid="{00000000-0005-0000-0000-000047000000}"/>
    <cellStyle name="Input cel 5 4 2 2 2 3" xfId="39459" xr:uid="{00000000-0005-0000-0000-000047000000}"/>
    <cellStyle name="Input cel 5 4 2 2 3" xfId="19049" xr:uid="{00000000-0005-0000-0000-000047000000}"/>
    <cellStyle name="Input cel 5 4 2 2 4" xfId="10403" xr:uid="{00000000-0005-0000-0000-000047000000}"/>
    <cellStyle name="Input cel 5 4 2 2 5" xfId="34882" xr:uid="{00000000-0005-0000-0000-000047000000}"/>
    <cellStyle name="Input cel 5 4 2 3" xfId="7705" xr:uid="{00000000-0005-0000-0000-000047000000}"/>
    <cellStyle name="Input cel 5 4 2 3 2" xfId="28001" xr:uid="{00000000-0005-0000-0000-000047000000}"/>
    <cellStyle name="Input cel 5 4 2 3 3" xfId="13254" xr:uid="{00000000-0005-0000-0000-000047000000}"/>
    <cellStyle name="Input cel 5 4 2 3 4" xfId="33471" xr:uid="{00000000-0005-0000-0000-000047000000}"/>
    <cellStyle name="Input cel 5 4 2 4" xfId="4896" xr:uid="{00000000-0005-0000-0000-000047000000}"/>
    <cellStyle name="Input cel 5 4 2 4 2" xfId="25205" xr:uid="{00000000-0005-0000-0000-000047000000}"/>
    <cellStyle name="Input cel 5 4 2 4 3" xfId="20619" xr:uid="{00000000-0005-0000-0000-000047000000}"/>
    <cellStyle name="Input cel 5 4 2 4 4" xfId="36375" xr:uid="{00000000-0005-0000-0000-000047000000}"/>
    <cellStyle name="Input cel 5 4 2 5" xfId="19099" xr:uid="{00000000-0005-0000-0000-000047000000}"/>
    <cellStyle name="Input cel 5 4 2 6" xfId="9921" xr:uid="{00000000-0005-0000-0000-000047000000}"/>
    <cellStyle name="Input cel 5 4 2 7" xfId="30716" xr:uid="{00000000-0005-0000-0000-000047000000}"/>
    <cellStyle name="Input cel 5 4 3" xfId="7947" xr:uid="{00000000-0005-0000-0000-000047000000}"/>
    <cellStyle name="Input cel 5 4 3 2" xfId="23651" xr:uid="{00000000-0005-0000-0000-000047000000}"/>
    <cellStyle name="Input cel 5 4 3 2 2" xfId="28240" xr:uid="{00000000-0005-0000-0000-000047000000}"/>
    <cellStyle name="Input cel 5 4 3 2 3" xfId="38392" xr:uid="{00000000-0005-0000-0000-000047000000}"/>
    <cellStyle name="Input cel 5 4 3 3" xfId="15122" xr:uid="{00000000-0005-0000-0000-000047000000}"/>
    <cellStyle name="Input cel 5 4 3 4" xfId="9435" xr:uid="{00000000-0005-0000-0000-000047000000}"/>
    <cellStyle name="Input cel 5 4 3 5" xfId="33712" xr:uid="{00000000-0005-0000-0000-000047000000}"/>
    <cellStyle name="Input cel 5 4 4" xfId="6475" xr:uid="{00000000-0005-0000-0000-000047000000}"/>
    <cellStyle name="Input cel 5 4 4 2" xfId="26771" xr:uid="{00000000-0005-0000-0000-000047000000}"/>
    <cellStyle name="Input cel 5 4 4 3" xfId="11801" xr:uid="{00000000-0005-0000-0000-000047000000}"/>
    <cellStyle name="Input cel 5 4 4 4" xfId="32241" xr:uid="{00000000-0005-0000-0000-000047000000}"/>
    <cellStyle name="Input cel 5 4 5" xfId="3701" xr:uid="{00000000-0005-0000-0000-000047000000}"/>
    <cellStyle name="Input cel 5 4 5 2" xfId="19034" xr:uid="{00000000-0005-0000-0000-000047000000}"/>
    <cellStyle name="Input cel 5 4 5 3" xfId="19497" xr:uid="{00000000-0005-0000-0000-000047000000}"/>
    <cellStyle name="Input cel 5 4 5 4" xfId="35256" xr:uid="{00000000-0005-0000-0000-000047000000}"/>
    <cellStyle name="Input cel 5 4 6" xfId="18011" xr:uid="{00000000-0005-0000-0000-000047000000}"/>
    <cellStyle name="Input cel 5 4 7" xfId="10092" xr:uid="{00000000-0005-0000-0000-000047000000}"/>
    <cellStyle name="Input cel 5 4 8" xfId="14555" xr:uid="{00000000-0005-0000-0000-000047000000}"/>
    <cellStyle name="Input cel 5 5" xfId="1116" xr:uid="{00000000-0005-0000-0000-000047000000}"/>
    <cellStyle name="Input cel 5 5 2" xfId="2359" xr:uid="{00000000-0005-0000-0000-000047000000}"/>
    <cellStyle name="Input cel 5 5 2 2" xfId="7017" xr:uid="{00000000-0005-0000-0000-000047000000}"/>
    <cellStyle name="Input cel 5 5 2 2 2" xfId="27313" xr:uid="{00000000-0005-0000-0000-000047000000}"/>
    <cellStyle name="Input cel 5 5 2 2 3" xfId="22723" xr:uid="{00000000-0005-0000-0000-000047000000}"/>
    <cellStyle name="Input cel 5 5 2 2 4" xfId="37508" xr:uid="{00000000-0005-0000-0000-000047000000}"/>
    <cellStyle name="Input cel 5 5 2 3" xfId="17614" xr:uid="{00000000-0005-0000-0000-000047000000}"/>
    <cellStyle name="Input cel 5 5 2 4" xfId="13520" xr:uid="{00000000-0005-0000-0000-000047000000}"/>
    <cellStyle name="Input cel 5 5 2 5" xfId="32783" xr:uid="{00000000-0005-0000-0000-000047000000}"/>
    <cellStyle name="Input cel 5 5 3" xfId="7971" xr:uid="{00000000-0005-0000-0000-000047000000}"/>
    <cellStyle name="Input cel 5 5 3 2" xfId="23675" xr:uid="{00000000-0005-0000-0000-000047000000}"/>
    <cellStyle name="Input cel 5 5 3 2 2" xfId="28264" xr:uid="{00000000-0005-0000-0000-000047000000}"/>
    <cellStyle name="Input cel 5 5 3 2 3" xfId="38416" xr:uid="{00000000-0005-0000-0000-000047000000}"/>
    <cellStyle name="Input cel 5 5 3 3" xfId="18322" xr:uid="{00000000-0005-0000-0000-000047000000}"/>
    <cellStyle name="Input cel 5 5 3 4" xfId="3544" xr:uid="{00000000-0005-0000-0000-000047000000}"/>
    <cellStyle name="Input cel 5 5 3 5" xfId="33736" xr:uid="{00000000-0005-0000-0000-000047000000}"/>
    <cellStyle name="Input cel 5 5 4" xfId="5859" xr:uid="{00000000-0005-0000-0000-000047000000}"/>
    <cellStyle name="Input cel 5 5 4 2" xfId="26155" xr:uid="{00000000-0005-0000-0000-000047000000}"/>
    <cellStyle name="Input cel 5 5 4 3" xfId="11547" xr:uid="{00000000-0005-0000-0000-000047000000}"/>
    <cellStyle name="Input cel 5 5 4 4" xfId="31625" xr:uid="{00000000-0005-0000-0000-000047000000}"/>
    <cellStyle name="Input cel 5 5 5" xfId="3725" xr:uid="{00000000-0005-0000-0000-000047000000}"/>
    <cellStyle name="Input cel 5 5 5 2" xfId="16836" xr:uid="{00000000-0005-0000-0000-000047000000}"/>
    <cellStyle name="Input cel 5 5 5 3" xfId="19521" xr:uid="{00000000-0005-0000-0000-000047000000}"/>
    <cellStyle name="Input cel 5 5 5 4" xfId="35280" xr:uid="{00000000-0005-0000-0000-000047000000}"/>
    <cellStyle name="Input cel 5 5 6" xfId="14805" xr:uid="{00000000-0005-0000-0000-000047000000}"/>
    <cellStyle name="Input cel 5 5 7" xfId="14623" xr:uid="{00000000-0005-0000-0000-000047000000}"/>
    <cellStyle name="Input cel 5 5 8" xfId="29552" xr:uid="{00000000-0005-0000-0000-000047000000}"/>
    <cellStyle name="Input cel 5 6" xfId="1103" xr:uid="{00000000-0005-0000-0000-000047000000}"/>
    <cellStyle name="Input cel 5 6 2" xfId="2346" xr:uid="{00000000-0005-0000-0000-000047000000}"/>
    <cellStyle name="Input cel 5 6 2 2" xfId="7004" xr:uid="{00000000-0005-0000-0000-000047000000}"/>
    <cellStyle name="Input cel 5 6 2 2 2" xfId="27300" xr:uid="{00000000-0005-0000-0000-000047000000}"/>
    <cellStyle name="Input cel 5 6 2 2 3" xfId="22710" xr:uid="{00000000-0005-0000-0000-000047000000}"/>
    <cellStyle name="Input cel 5 6 2 2 4" xfId="37495" xr:uid="{00000000-0005-0000-0000-000047000000}"/>
    <cellStyle name="Input cel 5 6 2 3" xfId="21289" xr:uid="{00000000-0005-0000-0000-000047000000}"/>
    <cellStyle name="Input cel 5 6 2 4" xfId="11816" xr:uid="{00000000-0005-0000-0000-000047000000}"/>
    <cellStyle name="Input cel 5 6 2 5" xfId="32770" xr:uid="{00000000-0005-0000-0000-000047000000}"/>
    <cellStyle name="Input cel 5 6 3" xfId="8429" xr:uid="{00000000-0005-0000-0000-000047000000}"/>
    <cellStyle name="Input cel 5 6 3 2" xfId="24124" xr:uid="{00000000-0005-0000-0000-000047000000}"/>
    <cellStyle name="Input cel 5 6 3 2 2" xfId="28713" xr:uid="{00000000-0005-0000-0000-000047000000}"/>
    <cellStyle name="Input cel 5 6 3 2 3" xfId="38818" xr:uid="{00000000-0005-0000-0000-000047000000}"/>
    <cellStyle name="Input cel 5 6 3 3" xfId="23040" xr:uid="{00000000-0005-0000-0000-000047000000}"/>
    <cellStyle name="Input cel 5 6 3 4" xfId="12407" xr:uid="{00000000-0005-0000-0000-000047000000}"/>
    <cellStyle name="Input cel 5 6 3 5" xfId="34194" xr:uid="{00000000-0005-0000-0000-000047000000}"/>
    <cellStyle name="Input cel 5 6 4" xfId="5846" xr:uid="{00000000-0005-0000-0000-000047000000}"/>
    <cellStyle name="Input cel 5 6 4 2" xfId="26142" xr:uid="{00000000-0005-0000-0000-000047000000}"/>
    <cellStyle name="Input cel 5 6 4 3" xfId="14297" xr:uid="{00000000-0005-0000-0000-000047000000}"/>
    <cellStyle name="Input cel 5 6 4 4" xfId="31612" xr:uid="{00000000-0005-0000-0000-000047000000}"/>
    <cellStyle name="Input cel 5 6 5" xfId="4204" xr:uid="{00000000-0005-0000-0000-000047000000}"/>
    <cellStyle name="Input cel 5 6 5 2" xfId="15689" xr:uid="{00000000-0005-0000-0000-000047000000}"/>
    <cellStyle name="Input cel 5 6 5 3" xfId="19979" xr:uid="{00000000-0005-0000-0000-000047000000}"/>
    <cellStyle name="Input cel 5 6 5 4" xfId="35737" xr:uid="{00000000-0005-0000-0000-000047000000}"/>
    <cellStyle name="Input cel 5 6 6" xfId="14831" xr:uid="{00000000-0005-0000-0000-000047000000}"/>
    <cellStyle name="Input cel 5 6 7" xfId="12647" xr:uid="{00000000-0005-0000-0000-000047000000}"/>
    <cellStyle name="Input cel 5 6 8" xfId="30028" xr:uid="{00000000-0005-0000-0000-000047000000}"/>
    <cellStyle name="Input cel 5 7" xfId="777" xr:uid="{00000000-0005-0000-0000-000047000000}"/>
    <cellStyle name="Input cel 5 7 2" xfId="5529" xr:uid="{00000000-0005-0000-0000-000047000000}"/>
    <cellStyle name="Input cel 5 7 2 2" xfId="25825" xr:uid="{00000000-0005-0000-0000-000047000000}"/>
    <cellStyle name="Input cel 5 7 2 3" xfId="21240" xr:uid="{00000000-0005-0000-0000-000047000000}"/>
    <cellStyle name="Input cel 5 7 2 4" xfId="36885" xr:uid="{00000000-0005-0000-0000-000047000000}"/>
    <cellStyle name="Input cel 5 7 3" xfId="16078" xr:uid="{00000000-0005-0000-0000-000047000000}"/>
    <cellStyle name="Input cel 5 7 4" xfId="10211" xr:uid="{00000000-0005-0000-0000-000047000000}"/>
    <cellStyle name="Input cel 5 7 5" xfId="31295" xr:uid="{00000000-0005-0000-0000-000047000000}"/>
    <cellStyle name="Input cel 5 8" xfId="2025" xr:uid="{00000000-0005-0000-0000-000047000000}"/>
    <cellStyle name="Input cel 5 8 2" xfId="6683" xr:uid="{00000000-0005-0000-0000-000047000000}"/>
    <cellStyle name="Input cel 5 8 2 2" xfId="26979" xr:uid="{00000000-0005-0000-0000-000047000000}"/>
    <cellStyle name="Input cel 5 8 2 3" xfId="22389" xr:uid="{00000000-0005-0000-0000-000047000000}"/>
    <cellStyle name="Input cel 5 8 2 4" xfId="37174" xr:uid="{00000000-0005-0000-0000-000047000000}"/>
    <cellStyle name="Input cel 5 8 3" xfId="18549" xr:uid="{00000000-0005-0000-0000-000047000000}"/>
    <cellStyle name="Input cel 5 8 4" xfId="14201" xr:uid="{00000000-0005-0000-0000-000047000000}"/>
    <cellStyle name="Input cel 5 8 5" xfId="32449" xr:uid="{00000000-0005-0000-0000-000047000000}"/>
    <cellStyle name="Input cel 5 9" xfId="292" xr:uid="{00000000-0005-0000-0000-000047000000}"/>
    <cellStyle name="Input cel 5 9 2" xfId="20836" xr:uid="{00000000-0005-0000-0000-000047000000}"/>
    <cellStyle name="Input cel 5 9 2 2" xfId="25422" xr:uid="{00000000-0005-0000-0000-000047000000}"/>
    <cellStyle name="Input cel 5 9 2 3" xfId="36592" xr:uid="{00000000-0005-0000-0000-000047000000}"/>
    <cellStyle name="Input cel 5 9 3" xfId="15087" xr:uid="{00000000-0005-0000-0000-000047000000}"/>
    <cellStyle name="Input cel 5 9 3 2" xfId="35083" xr:uid="{00000000-0005-0000-0000-000047000000}"/>
    <cellStyle name="Input cel 5 9 4" xfId="15550" xr:uid="{00000000-0005-0000-0000-000047000000}"/>
    <cellStyle name="Input cel 6" xfId="271" xr:uid="{00000000-0005-0000-0000-000019000000}"/>
    <cellStyle name="Input cel 6 2" xfId="20834" xr:uid="{00000000-0005-0000-0000-000019000000}"/>
    <cellStyle name="Input cel 6 2 2" xfId="36590" xr:uid="{00000000-0005-0000-0000-000019000000}"/>
    <cellStyle name="Input cel 6 3" xfId="25420" xr:uid="{00000000-0005-0000-0000-000019000000}"/>
    <cellStyle name="Input cel 7" xfId="5094" xr:uid="{00000000-0005-0000-0000-000019000000}"/>
    <cellStyle name="Input cel 7 2" xfId="20808" xr:uid="{00000000-0005-0000-0000-000019000000}"/>
    <cellStyle name="Input cel 7 2 2" xfId="36564" xr:uid="{00000000-0005-0000-0000-000019000000}"/>
    <cellStyle name="Input cel 7 3" xfId="25394" xr:uid="{00000000-0005-0000-0000-000019000000}"/>
    <cellStyle name="Input cel 8" xfId="19408" xr:uid="{00000000-0005-0000-0000-000019000000}"/>
    <cellStyle name="Input cel 8 2" xfId="18918" xr:uid="{00000000-0005-0000-0000-000019000000}"/>
    <cellStyle name="Input cel 8 3" xfId="35170" xr:uid="{00000000-0005-0000-0000-000019000000}"/>
    <cellStyle name="Input cel new" xfId="23" xr:uid="{00000000-0005-0000-0000-00004D000000}"/>
    <cellStyle name="Input cel new 10" xfId="5097" xr:uid="{00000000-0005-0000-0000-00001C000000}"/>
    <cellStyle name="Input cel new 10 2" xfId="20811" xr:uid="{00000000-0005-0000-0000-00001C000000}"/>
    <cellStyle name="Input cel new 10 2 2" xfId="36567" xr:uid="{00000000-0005-0000-0000-00001C000000}"/>
    <cellStyle name="Input cel new 10 3" xfId="25397" xr:uid="{00000000-0005-0000-0000-00001C000000}"/>
    <cellStyle name="Input cel new 11" xfId="19411" xr:uid="{00000000-0005-0000-0000-00001C000000}"/>
    <cellStyle name="Input cel new 11 2" xfId="16485" xr:uid="{00000000-0005-0000-0000-00001C000000}"/>
    <cellStyle name="Input cel new 11 3" xfId="35173" xr:uid="{00000000-0005-0000-0000-00001C000000}"/>
    <cellStyle name="Input cel new 2" xfId="24" xr:uid="{00000000-0005-0000-0000-00004E000000}"/>
    <cellStyle name="Input cel new 2 2" xfId="213" xr:uid="{00000000-0005-0000-0000-00004F000000}"/>
    <cellStyle name="Input cel new 2 2 2" xfId="260" xr:uid="{00000000-0005-0000-0000-000050000000}"/>
    <cellStyle name="Input cel new 2 2 2 10" xfId="5160" xr:uid="{00000000-0005-0000-0000-000050000000}"/>
    <cellStyle name="Input cel new 2 2 2 10 2" xfId="20873" xr:uid="{00000000-0005-0000-0000-000050000000}"/>
    <cellStyle name="Input cel new 2 2 2 10 2 2" xfId="25458" xr:uid="{00000000-0005-0000-0000-000050000000}"/>
    <cellStyle name="Input cel new 2 2 2 10 2 3" xfId="36628" xr:uid="{00000000-0005-0000-0000-000050000000}"/>
    <cellStyle name="Input cel new 2 2 2 10 3" xfId="14870" xr:uid="{00000000-0005-0000-0000-000050000000}"/>
    <cellStyle name="Input cel new 2 2 2 10 4" xfId="13131" xr:uid="{00000000-0005-0000-0000-000050000000}"/>
    <cellStyle name="Input cel new 2 2 2 10 5" xfId="30929" xr:uid="{00000000-0005-0000-0000-000050000000}"/>
    <cellStyle name="Input cel new 2 2 2 11" xfId="3646" xr:uid="{00000000-0005-0000-0000-000050000000}"/>
    <cellStyle name="Input cel new 2 2 2 11 2" xfId="16357" xr:uid="{00000000-0005-0000-0000-000050000000}"/>
    <cellStyle name="Input cel new 2 2 2 11 3" xfId="19448" xr:uid="{00000000-0005-0000-0000-000050000000}"/>
    <cellStyle name="Input cel new 2 2 2 11 4" xfId="35208" xr:uid="{00000000-0005-0000-0000-000050000000}"/>
    <cellStyle name="Input cel new 2 2 2 12" xfId="14906" xr:uid="{00000000-0005-0000-0000-000050000000}"/>
    <cellStyle name="Input cel new 2 2 2 13" xfId="3455" xr:uid="{00000000-0005-0000-0000-000050000000}"/>
    <cellStyle name="Input cel new 2 2 2 14" xfId="14770" xr:uid="{00000000-0005-0000-0000-000050000000}"/>
    <cellStyle name="Input cel new 2 2 2 2" xfId="407" xr:uid="{00000000-0005-0000-0000-000050000000}"/>
    <cellStyle name="Input cel new 2 2 2 2 10" xfId="5243" xr:uid="{00000000-0005-0000-0000-000050000000}"/>
    <cellStyle name="Input cel new 2 2 2 2 10 2" xfId="20956" xr:uid="{00000000-0005-0000-0000-000050000000}"/>
    <cellStyle name="Input cel new 2 2 2 2 10 2 2" xfId="25541" xr:uid="{00000000-0005-0000-0000-000050000000}"/>
    <cellStyle name="Input cel new 2 2 2 2 10 2 3" xfId="36683" xr:uid="{00000000-0005-0000-0000-000050000000}"/>
    <cellStyle name="Input cel new 2 2 2 2 10 3" xfId="16061" xr:uid="{00000000-0005-0000-0000-000050000000}"/>
    <cellStyle name="Input cel new 2 2 2 2 10 4" xfId="14277" xr:uid="{00000000-0005-0000-0000-000050000000}"/>
    <cellStyle name="Input cel new 2 2 2 2 10 5" xfId="31010" xr:uid="{00000000-0005-0000-0000-000050000000}"/>
    <cellStyle name="Input cel new 2 2 2 2 11" xfId="8015" xr:uid="{00000000-0005-0000-0000-000050000000}"/>
    <cellStyle name="Input cel new 2 2 2 2 11 2" xfId="28306" xr:uid="{00000000-0005-0000-0000-000050000000}"/>
    <cellStyle name="Input cel new 2 2 2 2 11 3" xfId="14517" xr:uid="{00000000-0005-0000-0000-000050000000}"/>
    <cellStyle name="Input cel new 2 2 2 2 11 4" xfId="33780" xr:uid="{00000000-0005-0000-0000-000050000000}"/>
    <cellStyle name="Input cel new 2 2 2 2 12" xfId="3779" xr:uid="{00000000-0005-0000-0000-000050000000}"/>
    <cellStyle name="Input cel new 2 2 2 2 12 2" xfId="15567" xr:uid="{00000000-0005-0000-0000-000050000000}"/>
    <cellStyle name="Input cel new 2 2 2 2 12 3" xfId="19571" xr:uid="{00000000-0005-0000-0000-000050000000}"/>
    <cellStyle name="Input cel new 2 2 2 2 12 4" xfId="35330" xr:uid="{00000000-0005-0000-0000-000050000000}"/>
    <cellStyle name="Input cel new 2 2 2 2 13" xfId="15700" xr:uid="{00000000-0005-0000-0000-000050000000}"/>
    <cellStyle name="Input cel new 2 2 2 2 14" xfId="10678" xr:uid="{00000000-0005-0000-0000-000050000000}"/>
    <cellStyle name="Input cel new 2 2 2 2 15" xfId="29606" xr:uid="{00000000-0005-0000-0000-000050000000}"/>
    <cellStyle name="Input cel new 2 2 2 2 2" xfId="465" xr:uid="{00000000-0005-0000-0000-000050000000}"/>
    <cellStyle name="Input cel new 2 2 2 2 2 10" xfId="17551" xr:uid="{00000000-0005-0000-0000-000050000000}"/>
    <cellStyle name="Input cel new 2 2 2 2 2 11" xfId="13305" xr:uid="{00000000-0005-0000-0000-000050000000}"/>
    <cellStyle name="Input cel new 2 2 2 2 2 12" xfId="29698" xr:uid="{00000000-0005-0000-0000-000050000000}"/>
    <cellStyle name="Input cel new 2 2 2 2 2 2" xfId="565" xr:uid="{00000000-0005-0000-0000-000050000000}"/>
    <cellStyle name="Input cel new 2 2 2 2 2 2 2" xfId="1491" xr:uid="{00000000-0005-0000-0000-000050000000}"/>
    <cellStyle name="Input cel new 2 2 2 2 2 2 2 2" xfId="6189" xr:uid="{00000000-0005-0000-0000-000050000000}"/>
    <cellStyle name="Input cel new 2 2 2 2 2 2 2 2 2" xfId="26485" xr:uid="{00000000-0005-0000-0000-000050000000}"/>
    <cellStyle name="Input cel new 2 2 2 2 2 2 2 2 3" xfId="21897" xr:uid="{00000000-0005-0000-0000-000050000000}"/>
    <cellStyle name="Input cel new 2 2 2 2 2 2 2 2 4" xfId="37116" xr:uid="{00000000-0005-0000-0000-000050000000}"/>
    <cellStyle name="Input cel new 2 2 2 2 2 2 2 3" xfId="17637" xr:uid="{00000000-0005-0000-0000-000050000000}"/>
    <cellStyle name="Input cel new 2 2 2 2 2 2 2 4" xfId="9933" xr:uid="{00000000-0005-0000-0000-000050000000}"/>
    <cellStyle name="Input cel new 2 2 2 2 2 2 2 5" xfId="31955" xr:uid="{00000000-0005-0000-0000-000050000000}"/>
    <cellStyle name="Input cel new 2 2 2 2 2 2 3" xfId="2731" xr:uid="{00000000-0005-0000-0000-000050000000}"/>
    <cellStyle name="Input cel new 2 2 2 2 2 2 3 2" xfId="7389" xr:uid="{00000000-0005-0000-0000-000050000000}"/>
    <cellStyle name="Input cel new 2 2 2 2 2 2 3 2 2" xfId="27685" xr:uid="{00000000-0005-0000-0000-000050000000}"/>
    <cellStyle name="Input cel new 2 2 2 2 2 2 3 2 3" xfId="23095" xr:uid="{00000000-0005-0000-0000-000050000000}"/>
    <cellStyle name="Input cel new 2 2 2 2 2 2 3 2 4" xfId="37861" xr:uid="{00000000-0005-0000-0000-000050000000}"/>
    <cellStyle name="Input cel new 2 2 2 2 2 2 3 3" xfId="18425" xr:uid="{00000000-0005-0000-0000-000050000000}"/>
    <cellStyle name="Input cel new 2 2 2 2 2 2 3 4" xfId="14392" xr:uid="{00000000-0005-0000-0000-000050000000}"/>
    <cellStyle name="Input cel new 2 2 2 2 2 2 3 5" xfId="33155" xr:uid="{00000000-0005-0000-0000-000050000000}"/>
    <cellStyle name="Input cel new 2 2 2 2 2 2 4" xfId="8803" xr:uid="{00000000-0005-0000-0000-000050000000}"/>
    <cellStyle name="Input cel new 2 2 2 2 2 2 4 2" xfId="24471" xr:uid="{00000000-0005-0000-0000-000050000000}"/>
    <cellStyle name="Input cel new 2 2 2 2 2 2 4 2 2" xfId="29059" xr:uid="{00000000-0005-0000-0000-000050000000}"/>
    <cellStyle name="Input cel new 2 2 2 2 2 2 4 2 3" xfId="39164" xr:uid="{00000000-0005-0000-0000-000050000000}"/>
    <cellStyle name="Input cel new 2 2 2 2 2 2 4 3" xfId="15806" xr:uid="{00000000-0005-0000-0000-000050000000}"/>
    <cellStyle name="Input cel new 2 2 2 2 2 2 4 4" xfId="12993" xr:uid="{00000000-0005-0000-0000-000050000000}"/>
    <cellStyle name="Input cel new 2 2 2 2 2 2 4 5" xfId="34568" xr:uid="{00000000-0005-0000-0000-000050000000}"/>
    <cellStyle name="Input cel new 2 2 2 2 2 2 5" xfId="5352" xr:uid="{00000000-0005-0000-0000-000050000000}"/>
    <cellStyle name="Input cel new 2 2 2 2 2 2 5 2" xfId="21063" xr:uid="{00000000-0005-0000-0000-000050000000}"/>
    <cellStyle name="Input cel new 2 2 2 2 2 2 5 2 2" xfId="25648" xr:uid="{00000000-0005-0000-0000-000050000000}"/>
    <cellStyle name="Input cel new 2 2 2 2 2 2 5 2 3" xfId="36742" xr:uid="{00000000-0005-0000-0000-000050000000}"/>
    <cellStyle name="Input cel new 2 2 2 2 2 2 5 3" xfId="16661" xr:uid="{00000000-0005-0000-0000-000050000000}"/>
    <cellStyle name="Input cel new 2 2 2 2 2 2 5 4" xfId="12280" xr:uid="{00000000-0005-0000-0000-000050000000}"/>
    <cellStyle name="Input cel new 2 2 2 2 2 2 5 5" xfId="31118" xr:uid="{00000000-0005-0000-0000-000050000000}"/>
    <cellStyle name="Input cel new 2 2 2 2 2 2 6" xfId="4581" xr:uid="{00000000-0005-0000-0000-000050000000}"/>
    <cellStyle name="Input cel new 2 2 2 2 2 2 6 2" xfId="15277" xr:uid="{00000000-0005-0000-0000-000050000000}"/>
    <cellStyle name="Input cel new 2 2 2 2 2 2 6 3" xfId="20324" xr:uid="{00000000-0005-0000-0000-000050000000}"/>
    <cellStyle name="Input cel new 2 2 2 2 2 2 6 4" xfId="36082" xr:uid="{00000000-0005-0000-0000-000050000000}"/>
    <cellStyle name="Input cel new 2 2 2 2 2 2 7" xfId="16181" xr:uid="{00000000-0005-0000-0000-000050000000}"/>
    <cellStyle name="Input cel new 2 2 2 2 2 2 8" xfId="9386" xr:uid="{00000000-0005-0000-0000-000050000000}"/>
    <cellStyle name="Input cel new 2 2 2 2 2 2 9" xfId="30402" xr:uid="{00000000-0005-0000-0000-000050000000}"/>
    <cellStyle name="Input cel new 2 2 2 2 2 3" xfId="1408" xr:uid="{00000000-0005-0000-0000-000050000000}"/>
    <cellStyle name="Input cel new 2 2 2 2 2 3 2" xfId="2648" xr:uid="{00000000-0005-0000-0000-000050000000}"/>
    <cellStyle name="Input cel new 2 2 2 2 2 3 2 2" xfId="7306" xr:uid="{00000000-0005-0000-0000-000050000000}"/>
    <cellStyle name="Input cel new 2 2 2 2 2 3 2 2 2" xfId="27602" xr:uid="{00000000-0005-0000-0000-000050000000}"/>
    <cellStyle name="Input cel new 2 2 2 2 2 3 2 2 3" xfId="23012" xr:uid="{00000000-0005-0000-0000-000050000000}"/>
    <cellStyle name="Input cel new 2 2 2 2 2 3 2 2 4" xfId="37788" xr:uid="{00000000-0005-0000-0000-000050000000}"/>
    <cellStyle name="Input cel new 2 2 2 2 2 3 2 3" xfId="19351" xr:uid="{00000000-0005-0000-0000-000050000000}"/>
    <cellStyle name="Input cel new 2 2 2 2 2 3 2 4" xfId="14195" xr:uid="{00000000-0005-0000-0000-000050000000}"/>
    <cellStyle name="Input cel new 2 2 2 2 2 3 2 5" xfId="33072" xr:uid="{00000000-0005-0000-0000-000050000000}"/>
    <cellStyle name="Input cel new 2 2 2 2 2 3 3" xfId="8722" xr:uid="{00000000-0005-0000-0000-000050000000}"/>
    <cellStyle name="Input cel new 2 2 2 2 2 3 3 2" xfId="24395" xr:uid="{00000000-0005-0000-0000-000050000000}"/>
    <cellStyle name="Input cel new 2 2 2 2 2 3 3 2 2" xfId="28984" xr:uid="{00000000-0005-0000-0000-000050000000}"/>
    <cellStyle name="Input cel new 2 2 2 2 2 3 3 2 3" xfId="39089" xr:uid="{00000000-0005-0000-0000-000050000000}"/>
    <cellStyle name="Input cel new 2 2 2 2 2 3 3 3" xfId="18612" xr:uid="{00000000-0005-0000-0000-000050000000}"/>
    <cellStyle name="Input cel new 2 2 2 2 2 3 3 4" xfId="9588" xr:uid="{00000000-0005-0000-0000-000050000000}"/>
    <cellStyle name="Input cel new 2 2 2 2 2 3 3 5" xfId="34487" xr:uid="{00000000-0005-0000-0000-000050000000}"/>
    <cellStyle name="Input cel new 2 2 2 2 2 3 4" xfId="6121" xr:uid="{00000000-0005-0000-0000-000050000000}"/>
    <cellStyle name="Input cel new 2 2 2 2 2 3 4 2" xfId="26417" xr:uid="{00000000-0005-0000-0000-000050000000}"/>
    <cellStyle name="Input cel new 2 2 2 2 2 3 4 3" xfId="12011" xr:uid="{00000000-0005-0000-0000-000050000000}"/>
    <cellStyle name="Input cel new 2 2 2 2 2 3 4 4" xfId="31887" xr:uid="{00000000-0005-0000-0000-000050000000}"/>
    <cellStyle name="Input cel new 2 2 2 2 2 3 5" xfId="4500" xr:uid="{00000000-0005-0000-0000-000050000000}"/>
    <cellStyle name="Input cel new 2 2 2 2 2 3 5 2" xfId="16326" xr:uid="{00000000-0005-0000-0000-000050000000}"/>
    <cellStyle name="Input cel new 2 2 2 2 2 3 5 3" xfId="20249" xr:uid="{00000000-0005-0000-0000-000050000000}"/>
    <cellStyle name="Input cel new 2 2 2 2 2 3 5 4" xfId="36007" xr:uid="{00000000-0005-0000-0000-000050000000}"/>
    <cellStyle name="Input cel new 2 2 2 2 2 3 6" xfId="17958" xr:uid="{00000000-0005-0000-0000-000050000000}"/>
    <cellStyle name="Input cel new 2 2 2 2 2 3 7" xfId="12683" xr:uid="{00000000-0005-0000-0000-000050000000}"/>
    <cellStyle name="Input cel new 2 2 2 2 2 3 8" xfId="30321" xr:uid="{00000000-0005-0000-0000-000050000000}"/>
    <cellStyle name="Input cel new 2 2 2 2 2 4" xfId="1703" xr:uid="{00000000-0005-0000-0000-000050000000}"/>
    <cellStyle name="Input cel new 2 2 2 2 2 4 2" xfId="2942" xr:uid="{00000000-0005-0000-0000-000050000000}"/>
    <cellStyle name="Input cel new 2 2 2 2 2 4 2 2" xfId="7600" xr:uid="{00000000-0005-0000-0000-000050000000}"/>
    <cellStyle name="Input cel new 2 2 2 2 2 4 2 2 2" xfId="27896" xr:uid="{00000000-0005-0000-0000-000050000000}"/>
    <cellStyle name="Input cel new 2 2 2 2 2 4 2 2 3" xfId="23306" xr:uid="{00000000-0005-0000-0000-000050000000}"/>
    <cellStyle name="Input cel new 2 2 2 2 2 4 2 2 4" xfId="38072" xr:uid="{00000000-0005-0000-0000-000050000000}"/>
    <cellStyle name="Input cel new 2 2 2 2 2 4 2 3" xfId="21750" xr:uid="{00000000-0005-0000-0000-000050000000}"/>
    <cellStyle name="Input cel new 2 2 2 2 2 4 2 4" xfId="10845" xr:uid="{00000000-0005-0000-0000-000050000000}"/>
    <cellStyle name="Input cel new 2 2 2 2 2 4 2 5" xfId="33366" xr:uid="{00000000-0005-0000-0000-000050000000}"/>
    <cellStyle name="Input cel new 2 2 2 2 2 4 3" xfId="9012" xr:uid="{00000000-0005-0000-0000-000050000000}"/>
    <cellStyle name="Input cel new 2 2 2 2 2 4 3 2" xfId="24671" xr:uid="{00000000-0005-0000-0000-000050000000}"/>
    <cellStyle name="Input cel new 2 2 2 2 2 4 3 2 2" xfId="29259" xr:uid="{00000000-0005-0000-0000-000050000000}"/>
    <cellStyle name="Input cel new 2 2 2 2 2 4 3 2 3" xfId="39364" xr:uid="{00000000-0005-0000-0000-000050000000}"/>
    <cellStyle name="Input cel new 2 2 2 2 2 4 3 3" xfId="15821" xr:uid="{00000000-0005-0000-0000-000050000000}"/>
    <cellStyle name="Input cel new 2 2 2 2 2 4 3 4" xfId="13989" xr:uid="{00000000-0005-0000-0000-000050000000}"/>
    <cellStyle name="Input cel new 2 2 2 2 2 4 3 5" xfId="34777" xr:uid="{00000000-0005-0000-0000-000050000000}"/>
    <cellStyle name="Input cel new 2 2 2 2 2 4 4" xfId="6393" xr:uid="{00000000-0005-0000-0000-000050000000}"/>
    <cellStyle name="Input cel new 2 2 2 2 2 4 4 2" xfId="26689" xr:uid="{00000000-0005-0000-0000-000050000000}"/>
    <cellStyle name="Input cel new 2 2 2 2 2 4 4 3" xfId="10040" xr:uid="{00000000-0005-0000-0000-000050000000}"/>
    <cellStyle name="Input cel new 2 2 2 2 2 4 4 4" xfId="32159" xr:uid="{00000000-0005-0000-0000-000050000000}"/>
    <cellStyle name="Input cel new 2 2 2 2 2 4 5" xfId="4791" xr:uid="{00000000-0005-0000-0000-000050000000}"/>
    <cellStyle name="Input cel new 2 2 2 2 2 4 5 2" xfId="25110" xr:uid="{00000000-0005-0000-0000-000050000000}"/>
    <cellStyle name="Input cel new 2 2 2 2 2 4 5 3" xfId="20522" xr:uid="{00000000-0005-0000-0000-000050000000}"/>
    <cellStyle name="Input cel new 2 2 2 2 2 4 5 4" xfId="36280" xr:uid="{00000000-0005-0000-0000-000050000000}"/>
    <cellStyle name="Input cel new 2 2 2 2 2 4 6" xfId="16611" xr:uid="{00000000-0005-0000-0000-000050000000}"/>
    <cellStyle name="Input cel new 2 2 2 2 2 4 7" xfId="3445" xr:uid="{00000000-0005-0000-0000-000050000000}"/>
    <cellStyle name="Input cel new 2 2 2 2 2 4 8" xfId="30611" xr:uid="{00000000-0005-0000-0000-000050000000}"/>
    <cellStyle name="Input cel new 2 2 2 2 2 5" xfId="1230" xr:uid="{00000000-0005-0000-0000-000050000000}"/>
    <cellStyle name="Input cel new 2 2 2 2 2 5 2" xfId="2471" xr:uid="{00000000-0005-0000-0000-000050000000}"/>
    <cellStyle name="Input cel new 2 2 2 2 2 5 2 2" xfId="7129" xr:uid="{00000000-0005-0000-0000-000050000000}"/>
    <cellStyle name="Input cel new 2 2 2 2 2 5 2 2 2" xfId="27425" xr:uid="{00000000-0005-0000-0000-000050000000}"/>
    <cellStyle name="Input cel new 2 2 2 2 2 5 2 2 3" xfId="22835" xr:uid="{00000000-0005-0000-0000-000050000000}"/>
    <cellStyle name="Input cel new 2 2 2 2 2 5 2 2 4" xfId="37617" xr:uid="{00000000-0005-0000-0000-000050000000}"/>
    <cellStyle name="Input cel new 2 2 2 2 2 5 2 3" xfId="18398" xr:uid="{00000000-0005-0000-0000-000050000000}"/>
    <cellStyle name="Input cel new 2 2 2 2 2 5 2 4" xfId="10631" xr:uid="{00000000-0005-0000-0000-000050000000}"/>
    <cellStyle name="Input cel new 2 2 2 2 2 5 2 5" xfId="32895" xr:uid="{00000000-0005-0000-0000-000050000000}"/>
    <cellStyle name="Input cel new 2 2 2 2 2 5 3" xfId="8549" xr:uid="{00000000-0005-0000-0000-000050000000}"/>
    <cellStyle name="Input cel new 2 2 2 2 2 5 3 2" xfId="24234" xr:uid="{00000000-0005-0000-0000-000050000000}"/>
    <cellStyle name="Input cel new 2 2 2 2 2 5 3 2 2" xfId="28823" xr:uid="{00000000-0005-0000-0000-000050000000}"/>
    <cellStyle name="Input cel new 2 2 2 2 2 5 3 2 3" xfId="38928" xr:uid="{00000000-0005-0000-0000-000050000000}"/>
    <cellStyle name="Input cel new 2 2 2 2 2 5 3 3" xfId="15348" xr:uid="{00000000-0005-0000-0000-000050000000}"/>
    <cellStyle name="Input cel new 2 2 2 2 2 5 3 4" xfId="12473" xr:uid="{00000000-0005-0000-0000-000050000000}"/>
    <cellStyle name="Input cel new 2 2 2 2 2 5 3 5" xfId="34314" xr:uid="{00000000-0005-0000-0000-000050000000}"/>
    <cellStyle name="Input cel new 2 2 2 2 2 5 4" xfId="5961" xr:uid="{00000000-0005-0000-0000-000050000000}"/>
    <cellStyle name="Input cel new 2 2 2 2 2 5 4 2" xfId="26257" xr:uid="{00000000-0005-0000-0000-000050000000}"/>
    <cellStyle name="Input cel new 2 2 2 2 2 5 4 3" xfId="13326" xr:uid="{00000000-0005-0000-0000-000050000000}"/>
    <cellStyle name="Input cel new 2 2 2 2 2 5 4 4" xfId="31727" xr:uid="{00000000-0005-0000-0000-000050000000}"/>
    <cellStyle name="Input cel new 2 2 2 2 2 5 5" xfId="4326" xr:uid="{00000000-0005-0000-0000-000050000000}"/>
    <cellStyle name="Input cel new 2 2 2 2 2 5 5 2" xfId="17567" xr:uid="{00000000-0005-0000-0000-000050000000}"/>
    <cellStyle name="Input cel new 2 2 2 2 2 5 5 3" xfId="20089" xr:uid="{00000000-0005-0000-0000-000050000000}"/>
    <cellStyle name="Input cel new 2 2 2 2 2 5 5 4" xfId="35847" xr:uid="{00000000-0005-0000-0000-000050000000}"/>
    <cellStyle name="Input cel new 2 2 2 2 2 5 6" xfId="17190" xr:uid="{00000000-0005-0000-0000-000050000000}"/>
    <cellStyle name="Input cel new 2 2 2 2 2 5 7" xfId="12682" xr:uid="{00000000-0005-0000-0000-000050000000}"/>
    <cellStyle name="Input cel new 2 2 2 2 2 5 8" xfId="30148" xr:uid="{00000000-0005-0000-0000-000050000000}"/>
    <cellStyle name="Input cel new 2 2 2 2 2 6" xfId="869" xr:uid="{00000000-0005-0000-0000-000050000000}"/>
    <cellStyle name="Input cel new 2 2 2 2 2 6 2" xfId="3344" xr:uid="{00000000-0005-0000-0000-000050000000}"/>
    <cellStyle name="Input cel new 2 2 2 2 2 6 2 2" xfId="8196" xr:uid="{00000000-0005-0000-0000-000050000000}"/>
    <cellStyle name="Input cel new 2 2 2 2 2 6 2 2 2" xfId="28485" xr:uid="{00000000-0005-0000-0000-000050000000}"/>
    <cellStyle name="Input cel new 2 2 2 2 2 6 2 2 3" xfId="23896" xr:uid="{00000000-0005-0000-0000-000050000000}"/>
    <cellStyle name="Input cel new 2 2 2 2 2 6 2 2 4" xfId="38590" xr:uid="{00000000-0005-0000-0000-000050000000}"/>
    <cellStyle name="Input cel new 2 2 2 2 2 6 2 3" xfId="18511" xr:uid="{00000000-0005-0000-0000-000050000000}"/>
    <cellStyle name="Input cel new 2 2 2 2 2 6 2 4" xfId="10383" xr:uid="{00000000-0005-0000-0000-000050000000}"/>
    <cellStyle name="Input cel new 2 2 2 2 2 6 2 5" xfId="33961" xr:uid="{00000000-0005-0000-0000-000050000000}"/>
    <cellStyle name="Input cel new 2 2 2 2 2 6 3" xfId="5618" xr:uid="{00000000-0005-0000-0000-000050000000}"/>
    <cellStyle name="Input cel new 2 2 2 2 2 6 3 2" xfId="25914" xr:uid="{00000000-0005-0000-0000-000050000000}"/>
    <cellStyle name="Input cel new 2 2 2 2 2 6 3 3" xfId="12153" xr:uid="{00000000-0005-0000-0000-000050000000}"/>
    <cellStyle name="Input cel new 2 2 2 2 2 6 3 4" xfId="31384" xr:uid="{00000000-0005-0000-0000-000050000000}"/>
    <cellStyle name="Input cel new 2 2 2 2 2 6 4" xfId="3971" xr:uid="{00000000-0005-0000-0000-000050000000}"/>
    <cellStyle name="Input cel new 2 2 2 2 2 6 4 2" xfId="15230" xr:uid="{00000000-0005-0000-0000-000050000000}"/>
    <cellStyle name="Input cel new 2 2 2 2 2 6 4 3" xfId="19757" xr:uid="{00000000-0005-0000-0000-000050000000}"/>
    <cellStyle name="Input cel new 2 2 2 2 2 6 4 4" xfId="35515" xr:uid="{00000000-0005-0000-0000-000050000000}"/>
    <cellStyle name="Input cel new 2 2 2 2 2 6 5" xfId="15585" xr:uid="{00000000-0005-0000-0000-000050000000}"/>
    <cellStyle name="Input cel new 2 2 2 2 2 6 6" xfId="13176" xr:uid="{00000000-0005-0000-0000-000050000000}"/>
    <cellStyle name="Input cel new 2 2 2 2 2 6 7" xfId="29795" xr:uid="{00000000-0005-0000-0000-000050000000}"/>
    <cellStyle name="Input cel new 2 2 2 2 2 7" xfId="2113" xr:uid="{00000000-0005-0000-0000-000050000000}"/>
    <cellStyle name="Input cel new 2 2 2 2 2 7 2" xfId="6771" xr:uid="{00000000-0005-0000-0000-000050000000}"/>
    <cellStyle name="Input cel new 2 2 2 2 2 7 2 2" xfId="27067" xr:uid="{00000000-0005-0000-0000-000050000000}"/>
    <cellStyle name="Input cel new 2 2 2 2 2 7 2 3" xfId="22477" xr:uid="{00000000-0005-0000-0000-000050000000}"/>
    <cellStyle name="Input cel new 2 2 2 2 2 7 2 4" xfId="37262" xr:uid="{00000000-0005-0000-0000-000050000000}"/>
    <cellStyle name="Input cel new 2 2 2 2 2 7 3" xfId="19067" xr:uid="{00000000-0005-0000-0000-000050000000}"/>
    <cellStyle name="Input cel new 2 2 2 2 2 7 4" xfId="13828" xr:uid="{00000000-0005-0000-0000-000050000000}"/>
    <cellStyle name="Input cel new 2 2 2 2 2 7 5" xfId="32537" xr:uid="{00000000-0005-0000-0000-000050000000}"/>
    <cellStyle name="Input cel new 2 2 2 2 2 8" xfId="8099" xr:uid="{00000000-0005-0000-0000-000050000000}"/>
    <cellStyle name="Input cel new 2 2 2 2 2 8 2" xfId="23801" xr:uid="{00000000-0005-0000-0000-000050000000}"/>
    <cellStyle name="Input cel new 2 2 2 2 2 8 2 2" xfId="28390" xr:uid="{00000000-0005-0000-0000-000050000000}"/>
    <cellStyle name="Input cel new 2 2 2 2 2 8 2 3" xfId="38495" xr:uid="{00000000-0005-0000-0000-000050000000}"/>
    <cellStyle name="Input cel new 2 2 2 2 2 8 3" xfId="17636" xr:uid="{00000000-0005-0000-0000-000050000000}"/>
    <cellStyle name="Input cel new 2 2 2 2 2 8 4" xfId="10555" xr:uid="{00000000-0005-0000-0000-000050000000}"/>
    <cellStyle name="Input cel new 2 2 2 2 2 8 5" xfId="33864" xr:uid="{00000000-0005-0000-0000-000050000000}"/>
    <cellStyle name="Input cel new 2 2 2 2 2 9" xfId="3874" xr:uid="{00000000-0005-0000-0000-000050000000}"/>
    <cellStyle name="Input cel new 2 2 2 2 2 9 2" xfId="18718" xr:uid="{00000000-0005-0000-0000-000050000000}"/>
    <cellStyle name="Input cel new 2 2 2 2 2 9 3" xfId="19663" xr:uid="{00000000-0005-0000-0000-000050000000}"/>
    <cellStyle name="Input cel new 2 2 2 2 2 9 4" xfId="35421" xr:uid="{00000000-0005-0000-0000-000050000000}"/>
    <cellStyle name="Input cel new 2 2 2 2 3" xfId="614" xr:uid="{00000000-0005-0000-0000-000050000000}"/>
    <cellStyle name="Input cel new 2 2 2 2 3 10" xfId="15799" xr:uid="{00000000-0005-0000-0000-000050000000}"/>
    <cellStyle name="Input cel new 2 2 2 2 3 11" xfId="13085" xr:uid="{00000000-0005-0000-0000-000050000000}"/>
    <cellStyle name="Input cel new 2 2 2 2 3 12" xfId="29843" xr:uid="{00000000-0005-0000-0000-000050000000}"/>
    <cellStyle name="Input cel new 2 2 2 2 3 2" xfId="1844" xr:uid="{00000000-0005-0000-0000-000050000000}"/>
    <cellStyle name="Input cel new 2 2 2 2 3 2 2" xfId="3083" xr:uid="{00000000-0005-0000-0000-000050000000}"/>
    <cellStyle name="Input cel new 2 2 2 2 3 2 2 2" xfId="7741" xr:uid="{00000000-0005-0000-0000-000050000000}"/>
    <cellStyle name="Input cel new 2 2 2 2 3 2 2 2 2" xfId="28037" xr:uid="{00000000-0005-0000-0000-000050000000}"/>
    <cellStyle name="Input cel new 2 2 2 2 3 2 2 2 3" xfId="23447" xr:uid="{00000000-0005-0000-0000-000050000000}"/>
    <cellStyle name="Input cel new 2 2 2 2 3 2 2 2 4" xfId="38189" xr:uid="{00000000-0005-0000-0000-000050000000}"/>
    <cellStyle name="Input cel new 2 2 2 2 3 2 2 3" xfId="16556" xr:uid="{00000000-0005-0000-0000-000050000000}"/>
    <cellStyle name="Input cel new 2 2 2 2 3 2 2 4" xfId="10645" xr:uid="{00000000-0005-0000-0000-000050000000}"/>
    <cellStyle name="Input cel new 2 2 2 2 3 2 2 5" xfId="33507" xr:uid="{00000000-0005-0000-0000-000050000000}"/>
    <cellStyle name="Input cel new 2 2 2 2 3 2 3" xfId="9153" xr:uid="{00000000-0005-0000-0000-000050000000}"/>
    <cellStyle name="Input cel new 2 2 2 2 3 2 3 2" xfId="24802" xr:uid="{00000000-0005-0000-0000-000050000000}"/>
    <cellStyle name="Input cel new 2 2 2 2 3 2 3 2 2" xfId="29389" xr:uid="{00000000-0005-0000-0000-000050000000}"/>
    <cellStyle name="Input cel new 2 2 2 2 3 2 3 2 3" xfId="39494" xr:uid="{00000000-0005-0000-0000-000050000000}"/>
    <cellStyle name="Input cel new 2 2 2 2 3 2 3 3" xfId="22859" xr:uid="{00000000-0005-0000-0000-000050000000}"/>
    <cellStyle name="Input cel new 2 2 2 2 3 2 3 4" xfId="14722" xr:uid="{00000000-0005-0000-0000-000050000000}"/>
    <cellStyle name="Input cel new 2 2 2 2 3 2 3 5" xfId="34918" xr:uid="{00000000-0005-0000-0000-000050000000}"/>
    <cellStyle name="Input cel new 2 2 2 2 3 2 4" xfId="6510" xr:uid="{00000000-0005-0000-0000-000050000000}"/>
    <cellStyle name="Input cel new 2 2 2 2 3 2 4 2" xfId="26806" xr:uid="{00000000-0005-0000-0000-000050000000}"/>
    <cellStyle name="Input cel new 2 2 2 2 3 2 4 3" xfId="10664" xr:uid="{00000000-0005-0000-0000-000050000000}"/>
    <cellStyle name="Input cel new 2 2 2 2 3 2 4 4" xfId="32276" xr:uid="{00000000-0005-0000-0000-000050000000}"/>
    <cellStyle name="Input cel new 2 2 2 2 3 2 5" xfId="4932" xr:uid="{00000000-0005-0000-0000-000050000000}"/>
    <cellStyle name="Input cel new 2 2 2 2 3 2 5 2" xfId="25240" xr:uid="{00000000-0005-0000-0000-000050000000}"/>
    <cellStyle name="Input cel new 2 2 2 2 3 2 5 3" xfId="20654" xr:uid="{00000000-0005-0000-0000-000050000000}"/>
    <cellStyle name="Input cel new 2 2 2 2 3 2 5 4" xfId="36410" xr:uid="{00000000-0005-0000-0000-000050000000}"/>
    <cellStyle name="Input cel new 2 2 2 2 3 2 6" xfId="17055" xr:uid="{00000000-0005-0000-0000-000050000000}"/>
    <cellStyle name="Input cel new 2 2 2 2 3 2 7" xfId="14661" xr:uid="{00000000-0005-0000-0000-000050000000}"/>
    <cellStyle name="Input cel new 2 2 2 2 3 2 8" xfId="30752" xr:uid="{00000000-0005-0000-0000-000050000000}"/>
    <cellStyle name="Input cel new 2 2 2 2 3 3" xfId="1251" xr:uid="{00000000-0005-0000-0000-000050000000}"/>
    <cellStyle name="Input cel new 2 2 2 2 3 3 2" xfId="2492" xr:uid="{00000000-0005-0000-0000-000050000000}"/>
    <cellStyle name="Input cel new 2 2 2 2 3 3 2 2" xfId="7150" xr:uid="{00000000-0005-0000-0000-000050000000}"/>
    <cellStyle name="Input cel new 2 2 2 2 3 3 2 2 2" xfId="27446" xr:uid="{00000000-0005-0000-0000-000050000000}"/>
    <cellStyle name="Input cel new 2 2 2 2 3 3 2 2 3" xfId="22856" xr:uid="{00000000-0005-0000-0000-000050000000}"/>
    <cellStyle name="Input cel new 2 2 2 2 3 3 2 2 4" xfId="37638" xr:uid="{00000000-0005-0000-0000-000050000000}"/>
    <cellStyle name="Input cel new 2 2 2 2 3 3 2 3" xfId="15910" xr:uid="{00000000-0005-0000-0000-000050000000}"/>
    <cellStyle name="Input cel new 2 2 2 2 3 3 2 4" xfId="10272" xr:uid="{00000000-0005-0000-0000-000050000000}"/>
    <cellStyle name="Input cel new 2 2 2 2 3 3 2 5" xfId="32916" xr:uid="{00000000-0005-0000-0000-000050000000}"/>
    <cellStyle name="Input cel new 2 2 2 2 3 3 3" xfId="8570" xr:uid="{00000000-0005-0000-0000-000050000000}"/>
    <cellStyle name="Input cel new 2 2 2 2 3 3 3 2" xfId="24253" xr:uid="{00000000-0005-0000-0000-000050000000}"/>
    <cellStyle name="Input cel new 2 2 2 2 3 3 3 2 2" xfId="28842" xr:uid="{00000000-0005-0000-0000-000050000000}"/>
    <cellStyle name="Input cel new 2 2 2 2 3 3 3 2 3" xfId="38947" xr:uid="{00000000-0005-0000-0000-000050000000}"/>
    <cellStyle name="Input cel new 2 2 2 2 3 3 3 3" xfId="16301" xr:uid="{00000000-0005-0000-0000-000050000000}"/>
    <cellStyle name="Input cel new 2 2 2 2 3 3 3 4" xfId="13150" xr:uid="{00000000-0005-0000-0000-000050000000}"/>
    <cellStyle name="Input cel new 2 2 2 2 3 3 3 5" xfId="34335" xr:uid="{00000000-0005-0000-0000-000050000000}"/>
    <cellStyle name="Input cel new 2 2 2 2 3 3 4" xfId="5980" xr:uid="{00000000-0005-0000-0000-000050000000}"/>
    <cellStyle name="Input cel new 2 2 2 2 3 3 4 2" xfId="26276" xr:uid="{00000000-0005-0000-0000-000050000000}"/>
    <cellStyle name="Input cel new 2 2 2 2 3 3 4 3" xfId="12103" xr:uid="{00000000-0005-0000-0000-000050000000}"/>
    <cellStyle name="Input cel new 2 2 2 2 3 3 4 4" xfId="31746" xr:uid="{00000000-0005-0000-0000-000050000000}"/>
    <cellStyle name="Input cel new 2 2 2 2 3 3 5" xfId="4347" xr:uid="{00000000-0005-0000-0000-000050000000}"/>
    <cellStyle name="Input cel new 2 2 2 2 3 3 5 2" xfId="14787" xr:uid="{00000000-0005-0000-0000-000050000000}"/>
    <cellStyle name="Input cel new 2 2 2 2 3 3 5 3" xfId="20108" xr:uid="{00000000-0005-0000-0000-000050000000}"/>
    <cellStyle name="Input cel new 2 2 2 2 3 3 5 4" xfId="35866" xr:uid="{00000000-0005-0000-0000-000050000000}"/>
    <cellStyle name="Input cel new 2 2 2 2 3 3 6" xfId="19110" xr:uid="{00000000-0005-0000-0000-000050000000}"/>
    <cellStyle name="Input cel new 2 2 2 2 3 3 7" xfId="13785" xr:uid="{00000000-0005-0000-0000-000050000000}"/>
    <cellStyle name="Input cel new 2 2 2 2 3 3 8" xfId="30169" xr:uid="{00000000-0005-0000-0000-000050000000}"/>
    <cellStyle name="Input cel new 2 2 2 2 3 4" xfId="1292" xr:uid="{00000000-0005-0000-0000-000050000000}"/>
    <cellStyle name="Input cel new 2 2 2 2 3 4 2" xfId="2533" xr:uid="{00000000-0005-0000-0000-000050000000}"/>
    <cellStyle name="Input cel new 2 2 2 2 3 4 2 2" xfId="7191" xr:uid="{00000000-0005-0000-0000-000050000000}"/>
    <cellStyle name="Input cel new 2 2 2 2 3 4 2 2 2" xfId="27487" xr:uid="{00000000-0005-0000-0000-000050000000}"/>
    <cellStyle name="Input cel new 2 2 2 2 3 4 2 2 3" xfId="22897" xr:uid="{00000000-0005-0000-0000-000050000000}"/>
    <cellStyle name="Input cel new 2 2 2 2 3 4 2 2 4" xfId="37677" xr:uid="{00000000-0005-0000-0000-000050000000}"/>
    <cellStyle name="Input cel new 2 2 2 2 3 4 2 3" xfId="16730" xr:uid="{00000000-0005-0000-0000-000050000000}"/>
    <cellStyle name="Input cel new 2 2 2 2 3 4 2 4" xfId="11372" xr:uid="{00000000-0005-0000-0000-000050000000}"/>
    <cellStyle name="Input cel new 2 2 2 2 3 4 2 5" xfId="32957" xr:uid="{00000000-0005-0000-0000-000050000000}"/>
    <cellStyle name="Input cel new 2 2 2 2 3 4 3" xfId="8611" xr:uid="{00000000-0005-0000-0000-000050000000}"/>
    <cellStyle name="Input cel new 2 2 2 2 3 4 3 2" xfId="24291" xr:uid="{00000000-0005-0000-0000-000050000000}"/>
    <cellStyle name="Input cel new 2 2 2 2 3 4 3 2 2" xfId="28880" xr:uid="{00000000-0005-0000-0000-000050000000}"/>
    <cellStyle name="Input cel new 2 2 2 2 3 4 3 2 3" xfId="38985" xr:uid="{00000000-0005-0000-0000-000050000000}"/>
    <cellStyle name="Input cel new 2 2 2 2 3 4 3 3" xfId="15568" xr:uid="{00000000-0005-0000-0000-000050000000}"/>
    <cellStyle name="Input cel new 2 2 2 2 3 4 3 4" xfId="9929" xr:uid="{00000000-0005-0000-0000-000050000000}"/>
    <cellStyle name="Input cel new 2 2 2 2 3 4 3 5" xfId="34376" xr:uid="{00000000-0005-0000-0000-000050000000}"/>
    <cellStyle name="Input cel new 2 2 2 2 3 4 4" xfId="6017" xr:uid="{00000000-0005-0000-0000-000050000000}"/>
    <cellStyle name="Input cel new 2 2 2 2 3 4 4 2" xfId="26313" xr:uid="{00000000-0005-0000-0000-000050000000}"/>
    <cellStyle name="Input cel new 2 2 2 2 3 4 4 3" xfId="12435" xr:uid="{00000000-0005-0000-0000-000050000000}"/>
    <cellStyle name="Input cel new 2 2 2 2 3 4 4 4" xfId="31783" xr:uid="{00000000-0005-0000-0000-000050000000}"/>
    <cellStyle name="Input cel new 2 2 2 2 3 4 5" xfId="4388" xr:uid="{00000000-0005-0000-0000-000050000000}"/>
    <cellStyle name="Input cel new 2 2 2 2 3 4 5 2" xfId="19174" xr:uid="{00000000-0005-0000-0000-000050000000}"/>
    <cellStyle name="Input cel new 2 2 2 2 3 4 5 3" xfId="20146" xr:uid="{00000000-0005-0000-0000-000050000000}"/>
    <cellStyle name="Input cel new 2 2 2 2 3 4 5 4" xfId="35904" xr:uid="{00000000-0005-0000-0000-000050000000}"/>
    <cellStyle name="Input cel new 2 2 2 2 3 4 6" xfId="15331" xr:uid="{00000000-0005-0000-0000-000050000000}"/>
    <cellStyle name="Input cel new 2 2 2 2 3 4 7" xfId="10124" xr:uid="{00000000-0005-0000-0000-000050000000}"/>
    <cellStyle name="Input cel new 2 2 2 2 3 4 8" xfId="30210" xr:uid="{00000000-0005-0000-0000-000050000000}"/>
    <cellStyle name="Input cel new 2 2 2 2 3 5" xfId="918" xr:uid="{00000000-0005-0000-0000-000050000000}"/>
    <cellStyle name="Input cel new 2 2 2 2 3 5 2" xfId="5666" xr:uid="{00000000-0005-0000-0000-000050000000}"/>
    <cellStyle name="Input cel new 2 2 2 2 3 5 2 2" xfId="25962" xr:uid="{00000000-0005-0000-0000-000050000000}"/>
    <cellStyle name="Input cel new 2 2 2 2 3 5 2 3" xfId="21376" xr:uid="{00000000-0005-0000-0000-000050000000}"/>
    <cellStyle name="Input cel new 2 2 2 2 3 5 2 4" xfId="36916" xr:uid="{00000000-0005-0000-0000-000050000000}"/>
    <cellStyle name="Input cel new 2 2 2 2 3 5 3" xfId="19381" xr:uid="{00000000-0005-0000-0000-000050000000}"/>
    <cellStyle name="Input cel new 2 2 2 2 3 5 4" xfId="11562" xr:uid="{00000000-0005-0000-0000-000050000000}"/>
    <cellStyle name="Input cel new 2 2 2 2 3 5 5" xfId="31432" xr:uid="{00000000-0005-0000-0000-000050000000}"/>
    <cellStyle name="Input cel new 2 2 2 2 3 6" xfId="2161" xr:uid="{00000000-0005-0000-0000-000050000000}"/>
    <cellStyle name="Input cel new 2 2 2 2 3 6 2" xfId="6819" xr:uid="{00000000-0005-0000-0000-000050000000}"/>
    <cellStyle name="Input cel new 2 2 2 2 3 6 2 2" xfId="27115" xr:uid="{00000000-0005-0000-0000-000050000000}"/>
    <cellStyle name="Input cel new 2 2 2 2 3 6 2 3" xfId="22525" xr:uid="{00000000-0005-0000-0000-000050000000}"/>
    <cellStyle name="Input cel new 2 2 2 2 3 6 2 4" xfId="37310" xr:uid="{00000000-0005-0000-0000-000050000000}"/>
    <cellStyle name="Input cel new 2 2 2 2 3 6 3" xfId="19120" xr:uid="{00000000-0005-0000-0000-000050000000}"/>
    <cellStyle name="Input cel new 2 2 2 2 3 6 4" xfId="13234" xr:uid="{00000000-0005-0000-0000-000050000000}"/>
    <cellStyle name="Input cel new 2 2 2 2 3 6 5" xfId="32585" xr:uid="{00000000-0005-0000-0000-000050000000}"/>
    <cellStyle name="Input cel new 2 2 2 2 3 7" xfId="8244" xr:uid="{00000000-0005-0000-0000-000050000000}"/>
    <cellStyle name="Input cel new 2 2 2 2 3 7 2" xfId="23944" xr:uid="{00000000-0005-0000-0000-000050000000}"/>
    <cellStyle name="Input cel new 2 2 2 2 3 7 2 2" xfId="28533" xr:uid="{00000000-0005-0000-0000-000050000000}"/>
    <cellStyle name="Input cel new 2 2 2 2 3 7 2 3" xfId="38638" xr:uid="{00000000-0005-0000-0000-000050000000}"/>
    <cellStyle name="Input cel new 2 2 2 2 3 7 3" xfId="18369" xr:uid="{00000000-0005-0000-0000-000050000000}"/>
    <cellStyle name="Input cel new 2 2 2 2 3 7 4" xfId="10003" xr:uid="{00000000-0005-0000-0000-000050000000}"/>
    <cellStyle name="Input cel new 2 2 2 2 3 7 5" xfId="34009" xr:uid="{00000000-0005-0000-0000-000050000000}"/>
    <cellStyle name="Input cel new 2 2 2 2 3 8" xfId="5400" xr:uid="{00000000-0005-0000-0000-000050000000}"/>
    <cellStyle name="Input cel new 2 2 2 2 3 8 2" xfId="21111" xr:uid="{00000000-0005-0000-0000-000050000000}"/>
    <cellStyle name="Input cel new 2 2 2 2 3 8 2 2" xfId="25696" xr:uid="{00000000-0005-0000-0000-000050000000}"/>
    <cellStyle name="Input cel new 2 2 2 2 3 8 2 3" xfId="36760" xr:uid="{00000000-0005-0000-0000-000050000000}"/>
    <cellStyle name="Input cel new 2 2 2 2 3 8 3" xfId="22111" xr:uid="{00000000-0005-0000-0000-000050000000}"/>
    <cellStyle name="Input cel new 2 2 2 2 3 8 4" xfId="14383" xr:uid="{00000000-0005-0000-0000-000050000000}"/>
    <cellStyle name="Input cel new 2 2 2 2 3 8 5" xfId="31166" xr:uid="{00000000-0005-0000-0000-000050000000}"/>
    <cellStyle name="Input cel new 2 2 2 2 3 9" xfId="4019" xr:uid="{00000000-0005-0000-0000-000050000000}"/>
    <cellStyle name="Input cel new 2 2 2 2 3 9 2" xfId="21730" xr:uid="{00000000-0005-0000-0000-000050000000}"/>
    <cellStyle name="Input cel new 2 2 2 2 3 9 3" xfId="19804" xr:uid="{00000000-0005-0000-0000-000050000000}"/>
    <cellStyle name="Input cel new 2 2 2 2 3 9 4" xfId="35562" xr:uid="{00000000-0005-0000-0000-000050000000}"/>
    <cellStyle name="Input cel new 2 2 2 2 4" xfId="678" xr:uid="{00000000-0005-0000-0000-000050000000}"/>
    <cellStyle name="Input cel new 2 2 2 2 4 10" xfId="12306" xr:uid="{00000000-0005-0000-0000-000050000000}"/>
    <cellStyle name="Input cel new 2 2 2 2 4 11" xfId="29907" xr:uid="{00000000-0005-0000-0000-000050000000}"/>
    <cellStyle name="Input cel new 2 2 2 2 4 2" xfId="1908" xr:uid="{00000000-0005-0000-0000-000050000000}"/>
    <cellStyle name="Input cel new 2 2 2 2 4 2 2" xfId="3147" xr:uid="{00000000-0005-0000-0000-000050000000}"/>
    <cellStyle name="Input cel new 2 2 2 2 4 2 2 2" xfId="7805" xr:uid="{00000000-0005-0000-0000-000050000000}"/>
    <cellStyle name="Input cel new 2 2 2 2 4 2 2 2 2" xfId="28101" xr:uid="{00000000-0005-0000-0000-000050000000}"/>
    <cellStyle name="Input cel new 2 2 2 2 4 2 2 2 3" xfId="23511" xr:uid="{00000000-0005-0000-0000-000050000000}"/>
    <cellStyle name="Input cel new 2 2 2 2 4 2 2 2 4" xfId="38253" xr:uid="{00000000-0005-0000-0000-000050000000}"/>
    <cellStyle name="Input cel new 2 2 2 2 4 2 2 3" xfId="19312" xr:uid="{00000000-0005-0000-0000-000050000000}"/>
    <cellStyle name="Input cel new 2 2 2 2 4 2 2 4" xfId="14734" xr:uid="{00000000-0005-0000-0000-000050000000}"/>
    <cellStyle name="Input cel new 2 2 2 2 4 2 2 5" xfId="33571" xr:uid="{00000000-0005-0000-0000-000050000000}"/>
    <cellStyle name="Input cel new 2 2 2 2 4 2 3" xfId="9217" xr:uid="{00000000-0005-0000-0000-000050000000}"/>
    <cellStyle name="Input cel new 2 2 2 2 4 2 3 2" xfId="24862" xr:uid="{00000000-0005-0000-0000-000050000000}"/>
    <cellStyle name="Input cel new 2 2 2 2 4 2 3 2 2" xfId="29449" xr:uid="{00000000-0005-0000-0000-000050000000}"/>
    <cellStyle name="Input cel new 2 2 2 2 4 2 3 2 3" xfId="39554" xr:uid="{00000000-0005-0000-0000-000050000000}"/>
    <cellStyle name="Input cel new 2 2 2 2 4 2 3 3" xfId="18979" xr:uid="{00000000-0005-0000-0000-000050000000}"/>
    <cellStyle name="Input cel new 2 2 2 2 4 2 3 4" xfId="9412" xr:uid="{00000000-0005-0000-0000-000050000000}"/>
    <cellStyle name="Input cel new 2 2 2 2 4 2 3 5" xfId="34982" xr:uid="{00000000-0005-0000-0000-000050000000}"/>
    <cellStyle name="Input cel new 2 2 2 2 4 2 4" xfId="6570" xr:uid="{00000000-0005-0000-0000-000050000000}"/>
    <cellStyle name="Input cel new 2 2 2 2 4 2 4 2" xfId="26866" xr:uid="{00000000-0005-0000-0000-000050000000}"/>
    <cellStyle name="Input cel new 2 2 2 2 4 2 4 3" xfId="10710" xr:uid="{00000000-0005-0000-0000-000050000000}"/>
    <cellStyle name="Input cel new 2 2 2 2 4 2 4 4" xfId="32336" xr:uid="{00000000-0005-0000-0000-000050000000}"/>
    <cellStyle name="Input cel new 2 2 2 2 4 2 5" xfId="4996" xr:uid="{00000000-0005-0000-0000-000050000000}"/>
    <cellStyle name="Input cel new 2 2 2 2 4 2 5 2" xfId="25300" xr:uid="{00000000-0005-0000-0000-000050000000}"/>
    <cellStyle name="Input cel new 2 2 2 2 4 2 5 3" xfId="20714" xr:uid="{00000000-0005-0000-0000-000050000000}"/>
    <cellStyle name="Input cel new 2 2 2 2 4 2 5 4" xfId="36470" xr:uid="{00000000-0005-0000-0000-000050000000}"/>
    <cellStyle name="Input cel new 2 2 2 2 4 2 6" xfId="15732" xr:uid="{00000000-0005-0000-0000-000050000000}"/>
    <cellStyle name="Input cel new 2 2 2 2 4 2 7" xfId="9950" xr:uid="{00000000-0005-0000-0000-000050000000}"/>
    <cellStyle name="Input cel new 2 2 2 2 4 2 8" xfId="30816" xr:uid="{00000000-0005-0000-0000-000050000000}"/>
    <cellStyle name="Input cel new 2 2 2 2 4 3" xfId="1590" xr:uid="{00000000-0005-0000-0000-000050000000}"/>
    <cellStyle name="Input cel new 2 2 2 2 4 3 2" xfId="2830" xr:uid="{00000000-0005-0000-0000-000050000000}"/>
    <cellStyle name="Input cel new 2 2 2 2 4 3 2 2" xfId="7488" xr:uid="{00000000-0005-0000-0000-000050000000}"/>
    <cellStyle name="Input cel new 2 2 2 2 4 3 2 2 2" xfId="27784" xr:uid="{00000000-0005-0000-0000-000050000000}"/>
    <cellStyle name="Input cel new 2 2 2 2 4 3 2 2 3" xfId="23194" xr:uid="{00000000-0005-0000-0000-000050000000}"/>
    <cellStyle name="Input cel new 2 2 2 2 4 3 2 2 4" xfId="37960" xr:uid="{00000000-0005-0000-0000-000050000000}"/>
    <cellStyle name="Input cel new 2 2 2 2 4 3 2 3" xfId="15117" xr:uid="{00000000-0005-0000-0000-000050000000}"/>
    <cellStyle name="Input cel new 2 2 2 2 4 3 2 4" xfId="11835" xr:uid="{00000000-0005-0000-0000-000050000000}"/>
    <cellStyle name="Input cel new 2 2 2 2 4 3 2 5" xfId="33254" xr:uid="{00000000-0005-0000-0000-000050000000}"/>
    <cellStyle name="Input cel new 2 2 2 2 4 3 3" xfId="8901" xr:uid="{00000000-0005-0000-0000-000050000000}"/>
    <cellStyle name="Input cel new 2 2 2 2 4 3 3 2" xfId="24565" xr:uid="{00000000-0005-0000-0000-000050000000}"/>
    <cellStyle name="Input cel new 2 2 2 2 4 3 3 2 2" xfId="29153" xr:uid="{00000000-0005-0000-0000-000050000000}"/>
    <cellStyle name="Input cel new 2 2 2 2 4 3 3 2 3" xfId="39258" xr:uid="{00000000-0005-0000-0000-000050000000}"/>
    <cellStyle name="Input cel new 2 2 2 2 4 3 3 3" xfId="19301" xr:uid="{00000000-0005-0000-0000-000050000000}"/>
    <cellStyle name="Input cel new 2 2 2 2 4 3 3 4" xfId="12170" xr:uid="{00000000-0005-0000-0000-000050000000}"/>
    <cellStyle name="Input cel new 2 2 2 2 4 3 3 5" xfId="34666" xr:uid="{00000000-0005-0000-0000-000050000000}"/>
    <cellStyle name="Input cel new 2 2 2 2 4 3 4" xfId="6286" xr:uid="{00000000-0005-0000-0000-000050000000}"/>
    <cellStyle name="Input cel new 2 2 2 2 4 3 4 2" xfId="26582" xr:uid="{00000000-0005-0000-0000-000050000000}"/>
    <cellStyle name="Input cel new 2 2 2 2 4 3 4 3" xfId="13862" xr:uid="{00000000-0005-0000-0000-000050000000}"/>
    <cellStyle name="Input cel new 2 2 2 2 4 3 4 4" xfId="32052" xr:uid="{00000000-0005-0000-0000-000050000000}"/>
    <cellStyle name="Input cel new 2 2 2 2 4 3 5" xfId="4679" xr:uid="{00000000-0005-0000-0000-000050000000}"/>
    <cellStyle name="Input cel new 2 2 2 2 4 3 5 2" xfId="25004" xr:uid="{00000000-0005-0000-0000-000050000000}"/>
    <cellStyle name="Input cel new 2 2 2 2 4 3 5 3" xfId="20416" xr:uid="{00000000-0005-0000-0000-000050000000}"/>
    <cellStyle name="Input cel new 2 2 2 2 4 3 5 4" xfId="36174" xr:uid="{00000000-0005-0000-0000-000050000000}"/>
    <cellStyle name="Input cel new 2 2 2 2 4 3 6" xfId="16711" xr:uid="{00000000-0005-0000-0000-000050000000}"/>
    <cellStyle name="Input cel new 2 2 2 2 4 3 7" xfId="13847" xr:uid="{00000000-0005-0000-0000-000050000000}"/>
    <cellStyle name="Input cel new 2 2 2 2 4 3 8" xfId="30500" xr:uid="{00000000-0005-0000-0000-000050000000}"/>
    <cellStyle name="Input cel new 2 2 2 2 4 4" xfId="982" xr:uid="{00000000-0005-0000-0000-000050000000}"/>
    <cellStyle name="Input cel new 2 2 2 2 4 4 2" xfId="5727" xr:uid="{00000000-0005-0000-0000-000050000000}"/>
    <cellStyle name="Input cel new 2 2 2 2 4 4 2 2" xfId="26023" xr:uid="{00000000-0005-0000-0000-000050000000}"/>
    <cellStyle name="Input cel new 2 2 2 2 4 4 2 3" xfId="21437" xr:uid="{00000000-0005-0000-0000-000050000000}"/>
    <cellStyle name="Input cel new 2 2 2 2 4 4 2 4" xfId="36951" xr:uid="{00000000-0005-0000-0000-000050000000}"/>
    <cellStyle name="Input cel new 2 2 2 2 4 4 3" xfId="15876" xr:uid="{00000000-0005-0000-0000-000050000000}"/>
    <cellStyle name="Input cel new 2 2 2 2 4 4 4" xfId="10174" xr:uid="{00000000-0005-0000-0000-000050000000}"/>
    <cellStyle name="Input cel new 2 2 2 2 4 4 5" xfId="31493" xr:uid="{00000000-0005-0000-0000-000050000000}"/>
    <cellStyle name="Input cel new 2 2 2 2 4 5" xfId="2225" xr:uid="{00000000-0005-0000-0000-000050000000}"/>
    <cellStyle name="Input cel new 2 2 2 2 4 5 2" xfId="6883" xr:uid="{00000000-0005-0000-0000-000050000000}"/>
    <cellStyle name="Input cel new 2 2 2 2 4 5 2 2" xfId="27179" xr:uid="{00000000-0005-0000-0000-000050000000}"/>
    <cellStyle name="Input cel new 2 2 2 2 4 5 2 3" xfId="22589" xr:uid="{00000000-0005-0000-0000-000050000000}"/>
    <cellStyle name="Input cel new 2 2 2 2 4 5 2 4" xfId="37374" xr:uid="{00000000-0005-0000-0000-000050000000}"/>
    <cellStyle name="Input cel new 2 2 2 2 4 5 3" xfId="16503" xr:uid="{00000000-0005-0000-0000-000050000000}"/>
    <cellStyle name="Input cel new 2 2 2 2 4 5 4" xfId="13595" xr:uid="{00000000-0005-0000-0000-000050000000}"/>
    <cellStyle name="Input cel new 2 2 2 2 4 5 5" xfId="32649" xr:uid="{00000000-0005-0000-0000-000050000000}"/>
    <cellStyle name="Input cel new 2 2 2 2 4 6" xfId="8308" xr:uid="{00000000-0005-0000-0000-000050000000}"/>
    <cellStyle name="Input cel new 2 2 2 2 4 6 2" xfId="24005" xr:uid="{00000000-0005-0000-0000-000050000000}"/>
    <cellStyle name="Input cel new 2 2 2 2 4 6 2 2" xfId="28594" xr:uid="{00000000-0005-0000-0000-000050000000}"/>
    <cellStyle name="Input cel new 2 2 2 2 4 6 2 3" xfId="38699" xr:uid="{00000000-0005-0000-0000-000050000000}"/>
    <cellStyle name="Input cel new 2 2 2 2 4 6 3" xfId="18731" xr:uid="{00000000-0005-0000-0000-000050000000}"/>
    <cellStyle name="Input cel new 2 2 2 2 4 6 4" xfId="13246" xr:uid="{00000000-0005-0000-0000-000050000000}"/>
    <cellStyle name="Input cel new 2 2 2 2 4 6 5" xfId="34073" xr:uid="{00000000-0005-0000-0000-000050000000}"/>
    <cellStyle name="Input cel new 2 2 2 2 4 7" xfId="5434" xr:uid="{00000000-0005-0000-0000-000050000000}"/>
    <cellStyle name="Input cel new 2 2 2 2 4 7 2" xfId="21145" xr:uid="{00000000-0005-0000-0000-000050000000}"/>
    <cellStyle name="Input cel new 2 2 2 2 4 7 2 2" xfId="25730" xr:uid="{00000000-0005-0000-0000-000050000000}"/>
    <cellStyle name="Input cel new 2 2 2 2 4 7 2 3" xfId="36794" xr:uid="{00000000-0005-0000-0000-000050000000}"/>
    <cellStyle name="Input cel new 2 2 2 2 4 7 3" xfId="17302" xr:uid="{00000000-0005-0000-0000-000050000000}"/>
    <cellStyle name="Input cel new 2 2 2 2 4 7 4" xfId="12009" xr:uid="{00000000-0005-0000-0000-000050000000}"/>
    <cellStyle name="Input cel new 2 2 2 2 4 7 5" xfId="31200" xr:uid="{00000000-0005-0000-0000-000050000000}"/>
    <cellStyle name="Input cel new 2 2 2 2 4 8" xfId="4083" xr:uid="{00000000-0005-0000-0000-000050000000}"/>
    <cellStyle name="Input cel new 2 2 2 2 4 8 2" xfId="15146" xr:uid="{00000000-0005-0000-0000-000050000000}"/>
    <cellStyle name="Input cel new 2 2 2 2 4 8 3" xfId="19864" xr:uid="{00000000-0005-0000-0000-000050000000}"/>
    <cellStyle name="Input cel new 2 2 2 2 4 8 4" xfId="35622" xr:uid="{00000000-0005-0000-0000-000050000000}"/>
    <cellStyle name="Input cel new 2 2 2 2 4 9" xfId="21823" xr:uid="{00000000-0005-0000-0000-000050000000}"/>
    <cellStyle name="Input cel new 2 2 2 2 5" xfId="740" xr:uid="{00000000-0005-0000-0000-000050000000}"/>
    <cellStyle name="Input cel new 2 2 2 2 5 10" xfId="14090" xr:uid="{00000000-0005-0000-0000-000050000000}"/>
    <cellStyle name="Input cel new 2 2 2 2 5 11" xfId="29969" xr:uid="{00000000-0005-0000-0000-000050000000}"/>
    <cellStyle name="Input cel new 2 2 2 2 5 2" xfId="1970" xr:uid="{00000000-0005-0000-0000-000050000000}"/>
    <cellStyle name="Input cel new 2 2 2 2 5 2 2" xfId="3209" xr:uid="{00000000-0005-0000-0000-000050000000}"/>
    <cellStyle name="Input cel new 2 2 2 2 5 2 2 2" xfId="7867" xr:uid="{00000000-0005-0000-0000-000050000000}"/>
    <cellStyle name="Input cel new 2 2 2 2 5 2 2 2 2" xfId="28163" xr:uid="{00000000-0005-0000-0000-000050000000}"/>
    <cellStyle name="Input cel new 2 2 2 2 5 2 2 2 3" xfId="23573" xr:uid="{00000000-0005-0000-0000-000050000000}"/>
    <cellStyle name="Input cel new 2 2 2 2 5 2 2 2 4" xfId="38315" xr:uid="{00000000-0005-0000-0000-000050000000}"/>
    <cellStyle name="Input cel new 2 2 2 2 5 2 2 3" xfId="22182" xr:uid="{00000000-0005-0000-0000-000050000000}"/>
    <cellStyle name="Input cel new 2 2 2 2 5 2 2 4" xfId="11178" xr:uid="{00000000-0005-0000-0000-000050000000}"/>
    <cellStyle name="Input cel new 2 2 2 2 5 2 2 5" xfId="33633" xr:uid="{00000000-0005-0000-0000-000050000000}"/>
    <cellStyle name="Input cel new 2 2 2 2 5 2 3" xfId="9279" xr:uid="{00000000-0005-0000-0000-000050000000}"/>
    <cellStyle name="Input cel new 2 2 2 2 5 2 3 2" xfId="24921" xr:uid="{00000000-0005-0000-0000-000050000000}"/>
    <cellStyle name="Input cel new 2 2 2 2 5 2 3 2 2" xfId="29508" xr:uid="{00000000-0005-0000-0000-000050000000}"/>
    <cellStyle name="Input cel new 2 2 2 2 5 2 3 2 3" xfId="39613" xr:uid="{00000000-0005-0000-0000-000050000000}"/>
    <cellStyle name="Input cel new 2 2 2 2 5 2 3 3" xfId="19012" xr:uid="{00000000-0005-0000-0000-000050000000}"/>
    <cellStyle name="Input cel new 2 2 2 2 5 2 3 4" xfId="11693" xr:uid="{00000000-0005-0000-0000-000050000000}"/>
    <cellStyle name="Input cel new 2 2 2 2 5 2 3 5" xfId="35044" xr:uid="{00000000-0005-0000-0000-000050000000}"/>
    <cellStyle name="Input cel new 2 2 2 2 5 2 4" xfId="6629" xr:uid="{00000000-0005-0000-0000-000050000000}"/>
    <cellStyle name="Input cel new 2 2 2 2 5 2 4 2" xfId="26925" xr:uid="{00000000-0005-0000-0000-000050000000}"/>
    <cellStyle name="Input cel new 2 2 2 2 5 2 4 3" xfId="11395" xr:uid="{00000000-0005-0000-0000-000050000000}"/>
    <cellStyle name="Input cel new 2 2 2 2 5 2 4 4" xfId="32395" xr:uid="{00000000-0005-0000-0000-000050000000}"/>
    <cellStyle name="Input cel new 2 2 2 2 5 2 5" xfId="5058" xr:uid="{00000000-0005-0000-0000-000050000000}"/>
    <cellStyle name="Input cel new 2 2 2 2 5 2 5 2" xfId="25359" xr:uid="{00000000-0005-0000-0000-000050000000}"/>
    <cellStyle name="Input cel new 2 2 2 2 5 2 5 3" xfId="20773" xr:uid="{00000000-0005-0000-0000-000050000000}"/>
    <cellStyle name="Input cel new 2 2 2 2 5 2 5 4" xfId="36529" xr:uid="{00000000-0005-0000-0000-000050000000}"/>
    <cellStyle name="Input cel new 2 2 2 2 5 2 6" xfId="16919" xr:uid="{00000000-0005-0000-0000-000050000000}"/>
    <cellStyle name="Input cel new 2 2 2 2 5 2 7" xfId="11893" xr:uid="{00000000-0005-0000-0000-000050000000}"/>
    <cellStyle name="Input cel new 2 2 2 2 5 2 8" xfId="30878" xr:uid="{00000000-0005-0000-0000-000050000000}"/>
    <cellStyle name="Input cel new 2 2 2 2 5 3" xfId="1648" xr:uid="{00000000-0005-0000-0000-000050000000}"/>
    <cellStyle name="Input cel new 2 2 2 2 5 3 2" xfId="2887" xr:uid="{00000000-0005-0000-0000-000050000000}"/>
    <cellStyle name="Input cel new 2 2 2 2 5 3 2 2" xfId="7545" xr:uid="{00000000-0005-0000-0000-000050000000}"/>
    <cellStyle name="Input cel new 2 2 2 2 5 3 2 2 2" xfId="27841" xr:uid="{00000000-0005-0000-0000-000050000000}"/>
    <cellStyle name="Input cel new 2 2 2 2 5 3 2 2 3" xfId="23251" xr:uid="{00000000-0005-0000-0000-000050000000}"/>
    <cellStyle name="Input cel new 2 2 2 2 5 3 2 2 4" xfId="38017" xr:uid="{00000000-0005-0000-0000-000050000000}"/>
    <cellStyle name="Input cel new 2 2 2 2 5 3 2 3" xfId="17920" xr:uid="{00000000-0005-0000-0000-000050000000}"/>
    <cellStyle name="Input cel new 2 2 2 2 5 3 2 4" xfId="9799" xr:uid="{00000000-0005-0000-0000-000050000000}"/>
    <cellStyle name="Input cel new 2 2 2 2 5 3 2 5" xfId="33311" xr:uid="{00000000-0005-0000-0000-000050000000}"/>
    <cellStyle name="Input cel new 2 2 2 2 5 3 3" xfId="8957" xr:uid="{00000000-0005-0000-0000-000050000000}"/>
    <cellStyle name="Input cel new 2 2 2 2 5 3 3 2" xfId="24618" xr:uid="{00000000-0005-0000-0000-000050000000}"/>
    <cellStyle name="Input cel new 2 2 2 2 5 3 3 2 2" xfId="29206" xr:uid="{00000000-0005-0000-0000-000050000000}"/>
    <cellStyle name="Input cel new 2 2 2 2 5 3 3 2 3" xfId="39311" xr:uid="{00000000-0005-0000-0000-000050000000}"/>
    <cellStyle name="Input cel new 2 2 2 2 5 3 3 3" xfId="24962" xr:uid="{00000000-0005-0000-0000-000050000000}"/>
    <cellStyle name="Input cel new 2 2 2 2 5 3 3 4" xfId="10087" xr:uid="{00000000-0005-0000-0000-000050000000}"/>
    <cellStyle name="Input cel new 2 2 2 2 5 3 3 5" xfId="34722" xr:uid="{00000000-0005-0000-0000-000050000000}"/>
    <cellStyle name="Input cel new 2 2 2 2 5 3 4" xfId="6340" xr:uid="{00000000-0005-0000-0000-000050000000}"/>
    <cellStyle name="Input cel new 2 2 2 2 5 3 4 2" xfId="26636" xr:uid="{00000000-0005-0000-0000-000050000000}"/>
    <cellStyle name="Input cel new 2 2 2 2 5 3 4 3" xfId="9603" xr:uid="{00000000-0005-0000-0000-000050000000}"/>
    <cellStyle name="Input cel new 2 2 2 2 5 3 4 4" xfId="32106" xr:uid="{00000000-0005-0000-0000-000050000000}"/>
    <cellStyle name="Input cel new 2 2 2 2 5 3 5" xfId="4736" xr:uid="{00000000-0005-0000-0000-000050000000}"/>
    <cellStyle name="Input cel new 2 2 2 2 5 3 5 2" xfId="25057" xr:uid="{00000000-0005-0000-0000-000050000000}"/>
    <cellStyle name="Input cel new 2 2 2 2 5 3 5 3" xfId="20469" xr:uid="{00000000-0005-0000-0000-000050000000}"/>
    <cellStyle name="Input cel new 2 2 2 2 5 3 5 4" xfId="36227" xr:uid="{00000000-0005-0000-0000-000050000000}"/>
    <cellStyle name="Input cel new 2 2 2 2 5 3 6" xfId="18021" xr:uid="{00000000-0005-0000-0000-000050000000}"/>
    <cellStyle name="Input cel new 2 2 2 2 5 3 7" xfId="12911" xr:uid="{00000000-0005-0000-0000-000050000000}"/>
    <cellStyle name="Input cel new 2 2 2 2 5 3 8" xfId="30556" xr:uid="{00000000-0005-0000-0000-000050000000}"/>
    <cellStyle name="Input cel new 2 2 2 2 5 4" xfId="1044" xr:uid="{00000000-0005-0000-0000-000050000000}"/>
    <cellStyle name="Input cel new 2 2 2 2 5 4 2" xfId="5789" xr:uid="{00000000-0005-0000-0000-000050000000}"/>
    <cellStyle name="Input cel new 2 2 2 2 5 4 2 2" xfId="26085" xr:uid="{00000000-0005-0000-0000-000050000000}"/>
    <cellStyle name="Input cel new 2 2 2 2 5 4 2 3" xfId="21499" xr:uid="{00000000-0005-0000-0000-000050000000}"/>
    <cellStyle name="Input cel new 2 2 2 2 5 4 2 4" xfId="37013" xr:uid="{00000000-0005-0000-0000-000050000000}"/>
    <cellStyle name="Input cel new 2 2 2 2 5 4 3" xfId="21820" xr:uid="{00000000-0005-0000-0000-000050000000}"/>
    <cellStyle name="Input cel new 2 2 2 2 5 4 4" xfId="14570" xr:uid="{00000000-0005-0000-0000-000050000000}"/>
    <cellStyle name="Input cel new 2 2 2 2 5 4 5" xfId="31555" xr:uid="{00000000-0005-0000-0000-000050000000}"/>
    <cellStyle name="Input cel new 2 2 2 2 5 5" xfId="2287" xr:uid="{00000000-0005-0000-0000-000050000000}"/>
    <cellStyle name="Input cel new 2 2 2 2 5 5 2" xfId="6945" xr:uid="{00000000-0005-0000-0000-000050000000}"/>
    <cellStyle name="Input cel new 2 2 2 2 5 5 2 2" xfId="27241" xr:uid="{00000000-0005-0000-0000-000050000000}"/>
    <cellStyle name="Input cel new 2 2 2 2 5 5 2 3" xfId="22651" xr:uid="{00000000-0005-0000-0000-000050000000}"/>
    <cellStyle name="Input cel new 2 2 2 2 5 5 2 4" xfId="37436" xr:uid="{00000000-0005-0000-0000-000050000000}"/>
    <cellStyle name="Input cel new 2 2 2 2 5 5 3" xfId="20975" xr:uid="{00000000-0005-0000-0000-000050000000}"/>
    <cellStyle name="Input cel new 2 2 2 2 5 5 4" xfId="14522" xr:uid="{00000000-0005-0000-0000-000050000000}"/>
    <cellStyle name="Input cel new 2 2 2 2 5 5 5" xfId="32711" xr:uid="{00000000-0005-0000-0000-000050000000}"/>
    <cellStyle name="Input cel new 2 2 2 2 5 6" xfId="8370" xr:uid="{00000000-0005-0000-0000-000050000000}"/>
    <cellStyle name="Input cel new 2 2 2 2 5 6 2" xfId="24067" xr:uid="{00000000-0005-0000-0000-000050000000}"/>
    <cellStyle name="Input cel new 2 2 2 2 5 6 2 2" xfId="28656" xr:uid="{00000000-0005-0000-0000-000050000000}"/>
    <cellStyle name="Input cel new 2 2 2 2 5 6 2 3" xfId="38761" xr:uid="{00000000-0005-0000-0000-000050000000}"/>
    <cellStyle name="Input cel new 2 2 2 2 5 6 3" xfId="21785" xr:uid="{00000000-0005-0000-0000-000050000000}"/>
    <cellStyle name="Input cel new 2 2 2 2 5 6 4" xfId="12789" xr:uid="{00000000-0005-0000-0000-000050000000}"/>
    <cellStyle name="Input cel new 2 2 2 2 5 6 5" xfId="34135" xr:uid="{00000000-0005-0000-0000-000050000000}"/>
    <cellStyle name="Input cel new 2 2 2 2 5 7" xfId="5493" xr:uid="{00000000-0005-0000-0000-000050000000}"/>
    <cellStyle name="Input cel new 2 2 2 2 5 7 2" xfId="21204" xr:uid="{00000000-0005-0000-0000-000050000000}"/>
    <cellStyle name="Input cel new 2 2 2 2 5 7 2 2" xfId="25789" xr:uid="{00000000-0005-0000-0000-000050000000}"/>
    <cellStyle name="Input cel new 2 2 2 2 5 7 2 3" xfId="36853" xr:uid="{00000000-0005-0000-0000-000050000000}"/>
    <cellStyle name="Input cel new 2 2 2 2 5 7 3" xfId="15072" xr:uid="{00000000-0005-0000-0000-000050000000}"/>
    <cellStyle name="Input cel new 2 2 2 2 5 7 4" xfId="12389" xr:uid="{00000000-0005-0000-0000-000050000000}"/>
    <cellStyle name="Input cel new 2 2 2 2 5 7 5" xfId="31259" xr:uid="{00000000-0005-0000-0000-000050000000}"/>
    <cellStyle name="Input cel new 2 2 2 2 5 8" xfId="4145" xr:uid="{00000000-0005-0000-0000-000050000000}"/>
    <cellStyle name="Input cel new 2 2 2 2 5 8 2" xfId="18816" xr:uid="{00000000-0005-0000-0000-000050000000}"/>
    <cellStyle name="Input cel new 2 2 2 2 5 8 3" xfId="19923" xr:uid="{00000000-0005-0000-0000-000050000000}"/>
    <cellStyle name="Input cel new 2 2 2 2 5 8 4" xfId="35681" xr:uid="{00000000-0005-0000-0000-000050000000}"/>
    <cellStyle name="Input cel new 2 2 2 2 5 9" xfId="21596" xr:uid="{00000000-0005-0000-0000-000050000000}"/>
    <cellStyle name="Input cel new 2 2 2 2 6" xfId="545" xr:uid="{00000000-0005-0000-0000-000050000000}"/>
    <cellStyle name="Input cel new 2 2 2 2 6 2" xfId="1472" xr:uid="{00000000-0005-0000-0000-000050000000}"/>
    <cellStyle name="Input cel new 2 2 2 2 6 2 2" xfId="6170" xr:uid="{00000000-0005-0000-0000-000050000000}"/>
    <cellStyle name="Input cel new 2 2 2 2 6 2 2 2" xfId="26466" xr:uid="{00000000-0005-0000-0000-000050000000}"/>
    <cellStyle name="Input cel new 2 2 2 2 6 2 2 3" xfId="21878" xr:uid="{00000000-0005-0000-0000-000050000000}"/>
    <cellStyle name="Input cel new 2 2 2 2 6 2 2 4" xfId="37099" xr:uid="{00000000-0005-0000-0000-000050000000}"/>
    <cellStyle name="Input cel new 2 2 2 2 6 2 3" xfId="15514" xr:uid="{00000000-0005-0000-0000-000050000000}"/>
    <cellStyle name="Input cel new 2 2 2 2 6 2 4" xfId="14355" xr:uid="{00000000-0005-0000-0000-000050000000}"/>
    <cellStyle name="Input cel new 2 2 2 2 6 2 5" xfId="31936" xr:uid="{00000000-0005-0000-0000-000050000000}"/>
    <cellStyle name="Input cel new 2 2 2 2 6 3" xfId="2712" xr:uid="{00000000-0005-0000-0000-000050000000}"/>
    <cellStyle name="Input cel new 2 2 2 2 6 3 2" xfId="7370" xr:uid="{00000000-0005-0000-0000-000050000000}"/>
    <cellStyle name="Input cel new 2 2 2 2 6 3 2 2" xfId="27666" xr:uid="{00000000-0005-0000-0000-000050000000}"/>
    <cellStyle name="Input cel new 2 2 2 2 6 3 2 3" xfId="23076" xr:uid="{00000000-0005-0000-0000-000050000000}"/>
    <cellStyle name="Input cel new 2 2 2 2 6 3 2 4" xfId="37842" xr:uid="{00000000-0005-0000-0000-000050000000}"/>
    <cellStyle name="Input cel new 2 2 2 2 6 3 3" xfId="16664" xr:uid="{00000000-0005-0000-0000-000050000000}"/>
    <cellStyle name="Input cel new 2 2 2 2 6 3 4" xfId="9596" xr:uid="{00000000-0005-0000-0000-000050000000}"/>
    <cellStyle name="Input cel new 2 2 2 2 6 3 5" xfId="33136" xr:uid="{00000000-0005-0000-0000-000050000000}"/>
    <cellStyle name="Input cel new 2 2 2 2 6 4" xfId="8784" xr:uid="{00000000-0005-0000-0000-000050000000}"/>
    <cellStyle name="Input cel new 2 2 2 2 6 4 2" xfId="24452" xr:uid="{00000000-0005-0000-0000-000050000000}"/>
    <cellStyle name="Input cel new 2 2 2 2 6 4 2 2" xfId="29040" xr:uid="{00000000-0005-0000-0000-000050000000}"/>
    <cellStyle name="Input cel new 2 2 2 2 6 4 2 3" xfId="39145" xr:uid="{00000000-0005-0000-0000-000050000000}"/>
    <cellStyle name="Input cel new 2 2 2 2 6 4 3" xfId="18568" xr:uid="{00000000-0005-0000-0000-000050000000}"/>
    <cellStyle name="Input cel new 2 2 2 2 6 4 4" xfId="14484" xr:uid="{00000000-0005-0000-0000-000050000000}"/>
    <cellStyle name="Input cel new 2 2 2 2 6 4 5" xfId="34549" xr:uid="{00000000-0005-0000-0000-000050000000}"/>
    <cellStyle name="Input cel new 2 2 2 2 6 5" xfId="5333" xr:uid="{00000000-0005-0000-0000-000050000000}"/>
    <cellStyle name="Input cel new 2 2 2 2 6 5 2" xfId="25629" xr:uid="{00000000-0005-0000-0000-000050000000}"/>
    <cellStyle name="Input cel new 2 2 2 2 6 5 3" xfId="9728" xr:uid="{00000000-0005-0000-0000-000050000000}"/>
    <cellStyle name="Input cel new 2 2 2 2 6 5 4" xfId="31099" xr:uid="{00000000-0005-0000-0000-000050000000}"/>
    <cellStyle name="Input cel new 2 2 2 2 6 6" xfId="4562" xr:uid="{00000000-0005-0000-0000-000050000000}"/>
    <cellStyle name="Input cel new 2 2 2 2 6 6 2" xfId="17782" xr:uid="{00000000-0005-0000-0000-000050000000}"/>
    <cellStyle name="Input cel new 2 2 2 2 6 6 3" xfId="20305" xr:uid="{00000000-0005-0000-0000-000050000000}"/>
    <cellStyle name="Input cel new 2 2 2 2 6 6 4" xfId="36063" xr:uid="{00000000-0005-0000-0000-000050000000}"/>
    <cellStyle name="Input cel new 2 2 2 2 6 7" xfId="16754" xr:uid="{00000000-0005-0000-0000-000050000000}"/>
    <cellStyle name="Input cel new 2 2 2 2 6 8" xfId="13979" xr:uid="{00000000-0005-0000-0000-000050000000}"/>
    <cellStyle name="Input cel new 2 2 2 2 6 9" xfId="30383" xr:uid="{00000000-0005-0000-0000-000050000000}"/>
    <cellStyle name="Input cel new 2 2 2 2 7" xfId="1172" xr:uid="{00000000-0005-0000-0000-000050000000}"/>
    <cellStyle name="Input cel new 2 2 2 2 7 2" xfId="2414" xr:uid="{00000000-0005-0000-0000-000050000000}"/>
    <cellStyle name="Input cel new 2 2 2 2 7 2 2" xfId="7072" xr:uid="{00000000-0005-0000-0000-000050000000}"/>
    <cellStyle name="Input cel new 2 2 2 2 7 2 2 2" xfId="27368" xr:uid="{00000000-0005-0000-0000-000050000000}"/>
    <cellStyle name="Input cel new 2 2 2 2 7 2 2 3" xfId="22778" xr:uid="{00000000-0005-0000-0000-000050000000}"/>
    <cellStyle name="Input cel new 2 2 2 2 7 2 2 4" xfId="37561" xr:uid="{00000000-0005-0000-0000-000050000000}"/>
    <cellStyle name="Input cel new 2 2 2 2 7 2 3" xfId="22138" xr:uid="{00000000-0005-0000-0000-000050000000}"/>
    <cellStyle name="Input cel new 2 2 2 2 7 2 4" xfId="13998" xr:uid="{00000000-0005-0000-0000-000050000000}"/>
    <cellStyle name="Input cel new 2 2 2 2 7 2 5" xfId="32838" xr:uid="{00000000-0005-0000-0000-000050000000}"/>
    <cellStyle name="Input cel new 2 2 2 2 7 3" xfId="8495" xr:uid="{00000000-0005-0000-0000-000050000000}"/>
    <cellStyle name="Input cel new 2 2 2 2 7 3 2" xfId="24184" xr:uid="{00000000-0005-0000-0000-000050000000}"/>
    <cellStyle name="Input cel new 2 2 2 2 7 3 2 2" xfId="28773" xr:uid="{00000000-0005-0000-0000-000050000000}"/>
    <cellStyle name="Input cel new 2 2 2 2 7 3 2 3" xfId="38878" xr:uid="{00000000-0005-0000-0000-000050000000}"/>
    <cellStyle name="Input cel new 2 2 2 2 7 3 3" xfId="22242" xr:uid="{00000000-0005-0000-0000-000050000000}"/>
    <cellStyle name="Input cel new 2 2 2 2 7 3 4" xfId="10901" xr:uid="{00000000-0005-0000-0000-000050000000}"/>
    <cellStyle name="Input cel new 2 2 2 2 7 3 5" xfId="34260" xr:uid="{00000000-0005-0000-0000-000050000000}"/>
    <cellStyle name="Input cel new 2 2 2 2 7 4" xfId="5908" xr:uid="{00000000-0005-0000-0000-000050000000}"/>
    <cellStyle name="Input cel new 2 2 2 2 7 4 2" xfId="26204" xr:uid="{00000000-0005-0000-0000-000050000000}"/>
    <cellStyle name="Input cel new 2 2 2 2 7 4 3" xfId="14147" xr:uid="{00000000-0005-0000-0000-000050000000}"/>
    <cellStyle name="Input cel new 2 2 2 2 7 4 4" xfId="31674" xr:uid="{00000000-0005-0000-0000-000050000000}"/>
    <cellStyle name="Input cel new 2 2 2 2 7 5" xfId="4271" xr:uid="{00000000-0005-0000-0000-000050000000}"/>
    <cellStyle name="Input cel new 2 2 2 2 7 5 2" xfId="22042" xr:uid="{00000000-0005-0000-0000-000050000000}"/>
    <cellStyle name="Input cel new 2 2 2 2 7 5 3" xfId="20039" xr:uid="{00000000-0005-0000-0000-000050000000}"/>
    <cellStyle name="Input cel new 2 2 2 2 7 5 4" xfId="35797" xr:uid="{00000000-0005-0000-0000-000050000000}"/>
    <cellStyle name="Input cel new 2 2 2 2 7 6" xfId="16188" xr:uid="{00000000-0005-0000-0000-000050000000}"/>
    <cellStyle name="Input cel new 2 2 2 2 7 7" xfId="12168" xr:uid="{00000000-0005-0000-0000-000050000000}"/>
    <cellStyle name="Input cel new 2 2 2 2 7 8" xfId="30094" xr:uid="{00000000-0005-0000-0000-000050000000}"/>
    <cellStyle name="Input cel new 2 2 2 2 8" xfId="846" xr:uid="{00000000-0005-0000-0000-000050000000}"/>
    <cellStyle name="Input cel new 2 2 2 2 8 2" xfId="3278" xr:uid="{00000000-0005-0000-0000-000050000000}"/>
    <cellStyle name="Input cel new 2 2 2 2 8 2 2" xfId="7965" xr:uid="{00000000-0005-0000-0000-000050000000}"/>
    <cellStyle name="Input cel new 2 2 2 2 8 2 2 2" xfId="28258" xr:uid="{00000000-0005-0000-0000-000050000000}"/>
    <cellStyle name="Input cel new 2 2 2 2 8 2 2 3" xfId="23669" xr:uid="{00000000-0005-0000-0000-000050000000}"/>
    <cellStyle name="Input cel new 2 2 2 2 8 2 2 4" xfId="38410" xr:uid="{00000000-0005-0000-0000-000050000000}"/>
    <cellStyle name="Input cel new 2 2 2 2 8 2 3" xfId="15062" xr:uid="{00000000-0005-0000-0000-000050000000}"/>
    <cellStyle name="Input cel new 2 2 2 2 8 2 4" xfId="3610" xr:uid="{00000000-0005-0000-0000-000050000000}"/>
    <cellStyle name="Input cel new 2 2 2 2 8 2 5" xfId="33730" xr:uid="{00000000-0005-0000-0000-000050000000}"/>
    <cellStyle name="Input cel new 2 2 2 2 8 3" xfId="5595" xr:uid="{00000000-0005-0000-0000-000050000000}"/>
    <cellStyle name="Input cel new 2 2 2 2 8 3 2" xfId="25891" xr:uid="{00000000-0005-0000-0000-000050000000}"/>
    <cellStyle name="Input cel new 2 2 2 2 8 3 3" xfId="10516" xr:uid="{00000000-0005-0000-0000-000050000000}"/>
    <cellStyle name="Input cel new 2 2 2 2 8 3 4" xfId="31361" xr:uid="{00000000-0005-0000-0000-000050000000}"/>
    <cellStyle name="Input cel new 2 2 2 2 8 4" xfId="3719" xr:uid="{00000000-0005-0000-0000-000050000000}"/>
    <cellStyle name="Input cel new 2 2 2 2 8 4 2" xfId="19145" xr:uid="{00000000-0005-0000-0000-000050000000}"/>
    <cellStyle name="Input cel new 2 2 2 2 8 4 3" xfId="19515" xr:uid="{00000000-0005-0000-0000-000050000000}"/>
    <cellStyle name="Input cel new 2 2 2 2 8 4 4" xfId="35274" xr:uid="{00000000-0005-0000-0000-000050000000}"/>
    <cellStyle name="Input cel new 2 2 2 2 8 5" xfId="21880" xr:uid="{00000000-0005-0000-0000-000050000000}"/>
    <cellStyle name="Input cel new 2 2 2 2 8 6" xfId="9718" xr:uid="{00000000-0005-0000-0000-000050000000}"/>
    <cellStyle name="Input cel new 2 2 2 2 8 7" xfId="29546" xr:uid="{00000000-0005-0000-0000-000050000000}"/>
    <cellStyle name="Input cel new 2 2 2 2 9" xfId="2090" xr:uid="{00000000-0005-0000-0000-000050000000}"/>
    <cellStyle name="Input cel new 2 2 2 2 9 2" xfId="6748" xr:uid="{00000000-0005-0000-0000-000050000000}"/>
    <cellStyle name="Input cel new 2 2 2 2 9 2 2" xfId="27044" xr:uid="{00000000-0005-0000-0000-000050000000}"/>
    <cellStyle name="Input cel new 2 2 2 2 9 2 3" xfId="22454" xr:uid="{00000000-0005-0000-0000-000050000000}"/>
    <cellStyle name="Input cel new 2 2 2 2 9 2 4" xfId="37239" xr:uid="{00000000-0005-0000-0000-000050000000}"/>
    <cellStyle name="Input cel new 2 2 2 2 9 3" xfId="15195" xr:uid="{00000000-0005-0000-0000-000050000000}"/>
    <cellStyle name="Input cel new 2 2 2 2 9 4" xfId="11607" xr:uid="{00000000-0005-0000-0000-000050000000}"/>
    <cellStyle name="Input cel new 2 2 2 2 9 5" xfId="32514" xr:uid="{00000000-0005-0000-0000-000050000000}"/>
    <cellStyle name="Input cel new 2 2 2 3" xfId="389" xr:uid="{00000000-0005-0000-0000-000050000000}"/>
    <cellStyle name="Input cel new 2 2 2 3 10" xfId="2072" xr:uid="{00000000-0005-0000-0000-000050000000}"/>
    <cellStyle name="Input cel new 2 2 2 3 10 2" xfId="6730" xr:uid="{00000000-0005-0000-0000-000050000000}"/>
    <cellStyle name="Input cel new 2 2 2 3 10 2 2" xfId="27026" xr:uid="{00000000-0005-0000-0000-000050000000}"/>
    <cellStyle name="Input cel new 2 2 2 3 10 2 3" xfId="22436" xr:uid="{00000000-0005-0000-0000-000050000000}"/>
    <cellStyle name="Input cel new 2 2 2 3 10 2 4" xfId="37221" xr:uid="{00000000-0005-0000-0000-000050000000}"/>
    <cellStyle name="Input cel new 2 2 2 3 10 3" xfId="15937" xr:uid="{00000000-0005-0000-0000-000050000000}"/>
    <cellStyle name="Input cel new 2 2 2 3 10 4" xfId="9360" xr:uid="{00000000-0005-0000-0000-000050000000}"/>
    <cellStyle name="Input cel new 2 2 2 3 10 5" xfId="32496" xr:uid="{00000000-0005-0000-0000-000050000000}"/>
    <cellStyle name="Input cel new 2 2 2 3 11" xfId="5225" xr:uid="{00000000-0005-0000-0000-000050000000}"/>
    <cellStyle name="Input cel new 2 2 2 3 11 2" xfId="20938" xr:uid="{00000000-0005-0000-0000-000050000000}"/>
    <cellStyle name="Input cel new 2 2 2 3 11 2 2" xfId="25523" xr:uid="{00000000-0005-0000-0000-000050000000}"/>
    <cellStyle name="Input cel new 2 2 2 3 11 2 3" xfId="36665" xr:uid="{00000000-0005-0000-0000-000050000000}"/>
    <cellStyle name="Input cel new 2 2 2 3 11 3" xfId="17004" xr:uid="{00000000-0005-0000-0000-000050000000}"/>
    <cellStyle name="Input cel new 2 2 2 3 11 4" xfId="13190" xr:uid="{00000000-0005-0000-0000-000050000000}"/>
    <cellStyle name="Input cel new 2 2 2 3 11 5" xfId="30992" xr:uid="{00000000-0005-0000-0000-000050000000}"/>
    <cellStyle name="Input cel new 2 2 2 3 12" xfId="8048" xr:uid="{00000000-0005-0000-0000-000050000000}"/>
    <cellStyle name="Input cel new 2 2 2 3 12 2" xfId="28339" xr:uid="{00000000-0005-0000-0000-000050000000}"/>
    <cellStyle name="Input cel new 2 2 2 3 12 3" xfId="10960" xr:uid="{00000000-0005-0000-0000-000050000000}"/>
    <cellStyle name="Input cel new 2 2 2 3 12 4" xfId="33813" xr:uid="{00000000-0005-0000-0000-000050000000}"/>
    <cellStyle name="Input cel new 2 2 2 3 13" xfId="3821" xr:uid="{00000000-0005-0000-0000-000050000000}"/>
    <cellStyle name="Input cel new 2 2 2 3 13 2" xfId="15809" xr:uid="{00000000-0005-0000-0000-000050000000}"/>
    <cellStyle name="Input cel new 2 2 2 3 13 3" xfId="19611" xr:uid="{00000000-0005-0000-0000-000050000000}"/>
    <cellStyle name="Input cel new 2 2 2 3 13 4" xfId="35369" xr:uid="{00000000-0005-0000-0000-000050000000}"/>
    <cellStyle name="Input cel new 2 2 2 3 14" xfId="16132" xr:uid="{00000000-0005-0000-0000-000050000000}"/>
    <cellStyle name="Input cel new 2 2 2 3 15" xfId="14047" xr:uid="{00000000-0005-0000-0000-000050000000}"/>
    <cellStyle name="Input cel new 2 2 2 3 16" xfId="29646" xr:uid="{00000000-0005-0000-0000-000050000000}"/>
    <cellStyle name="Input cel new 2 2 2 3 2" xfId="448" xr:uid="{00000000-0005-0000-0000-000050000000}"/>
    <cellStyle name="Input cel new 2 2 2 3 2 10" xfId="10205" xr:uid="{00000000-0005-0000-0000-000050000000}"/>
    <cellStyle name="Input cel new 2 2 2 3 2 11" xfId="29739" xr:uid="{00000000-0005-0000-0000-000050000000}"/>
    <cellStyle name="Input cel new 2 2 2 3 2 2" xfId="597" xr:uid="{00000000-0005-0000-0000-000050000000}"/>
    <cellStyle name="Input cel new 2 2 2 3 2 2 10" xfId="30433" xr:uid="{00000000-0005-0000-0000-000050000000}"/>
    <cellStyle name="Input cel new 2 2 2 3 2 2 2" xfId="1827" xr:uid="{00000000-0005-0000-0000-000050000000}"/>
    <cellStyle name="Input cel new 2 2 2 3 2 2 2 2" xfId="3066" xr:uid="{00000000-0005-0000-0000-000050000000}"/>
    <cellStyle name="Input cel new 2 2 2 3 2 2 2 2 2" xfId="7724" xr:uid="{00000000-0005-0000-0000-000050000000}"/>
    <cellStyle name="Input cel new 2 2 2 3 2 2 2 2 2 2" xfId="28020" xr:uid="{00000000-0005-0000-0000-000050000000}"/>
    <cellStyle name="Input cel new 2 2 2 3 2 2 2 2 2 3" xfId="23430" xr:uid="{00000000-0005-0000-0000-000050000000}"/>
    <cellStyle name="Input cel new 2 2 2 3 2 2 2 2 2 4" xfId="38172" xr:uid="{00000000-0005-0000-0000-000050000000}"/>
    <cellStyle name="Input cel new 2 2 2 3 2 2 2 2 3" xfId="16909" xr:uid="{00000000-0005-0000-0000-000050000000}"/>
    <cellStyle name="Input cel new 2 2 2 3 2 2 2 2 4" xfId="11473" xr:uid="{00000000-0005-0000-0000-000050000000}"/>
    <cellStyle name="Input cel new 2 2 2 3 2 2 2 2 5" xfId="33490" xr:uid="{00000000-0005-0000-0000-000050000000}"/>
    <cellStyle name="Input cel new 2 2 2 3 2 2 2 3" xfId="9136" xr:uid="{00000000-0005-0000-0000-000050000000}"/>
    <cellStyle name="Input cel new 2 2 2 3 2 2 2 3 2" xfId="24785" xr:uid="{00000000-0005-0000-0000-000050000000}"/>
    <cellStyle name="Input cel new 2 2 2 3 2 2 2 3 2 2" xfId="29372" xr:uid="{00000000-0005-0000-0000-000050000000}"/>
    <cellStyle name="Input cel new 2 2 2 3 2 2 2 3 2 3" xfId="39477" xr:uid="{00000000-0005-0000-0000-000050000000}"/>
    <cellStyle name="Input cel new 2 2 2 3 2 2 2 3 3" xfId="18012" xr:uid="{00000000-0005-0000-0000-000050000000}"/>
    <cellStyle name="Input cel new 2 2 2 3 2 2 2 3 4" xfId="14148" xr:uid="{00000000-0005-0000-0000-000050000000}"/>
    <cellStyle name="Input cel new 2 2 2 3 2 2 2 3 5" xfId="34901" xr:uid="{00000000-0005-0000-0000-000050000000}"/>
    <cellStyle name="Input cel new 2 2 2 3 2 2 2 4" xfId="6493" xr:uid="{00000000-0005-0000-0000-000050000000}"/>
    <cellStyle name="Input cel new 2 2 2 3 2 2 2 4 2" xfId="26789" xr:uid="{00000000-0005-0000-0000-000050000000}"/>
    <cellStyle name="Input cel new 2 2 2 3 2 2 2 4 3" xfId="9867" xr:uid="{00000000-0005-0000-0000-000050000000}"/>
    <cellStyle name="Input cel new 2 2 2 3 2 2 2 4 4" xfId="32259" xr:uid="{00000000-0005-0000-0000-000050000000}"/>
    <cellStyle name="Input cel new 2 2 2 3 2 2 2 5" xfId="4915" xr:uid="{00000000-0005-0000-0000-000050000000}"/>
    <cellStyle name="Input cel new 2 2 2 3 2 2 2 5 2" xfId="25223" xr:uid="{00000000-0005-0000-0000-000050000000}"/>
    <cellStyle name="Input cel new 2 2 2 3 2 2 2 5 3" xfId="20637" xr:uid="{00000000-0005-0000-0000-000050000000}"/>
    <cellStyle name="Input cel new 2 2 2 3 2 2 2 5 4" xfId="36393" xr:uid="{00000000-0005-0000-0000-000050000000}"/>
    <cellStyle name="Input cel new 2 2 2 3 2 2 2 6" xfId="15620" xr:uid="{00000000-0005-0000-0000-000050000000}"/>
    <cellStyle name="Input cel new 2 2 2 3 2 2 2 7" xfId="14416" xr:uid="{00000000-0005-0000-0000-000050000000}"/>
    <cellStyle name="Input cel new 2 2 2 3 2 2 2 8" xfId="30735" xr:uid="{00000000-0005-0000-0000-000050000000}"/>
    <cellStyle name="Input cel new 2 2 2 3 2 2 3" xfId="1522" xr:uid="{00000000-0005-0000-0000-000050000000}"/>
    <cellStyle name="Input cel new 2 2 2 3 2 2 3 2" xfId="6220" xr:uid="{00000000-0005-0000-0000-000050000000}"/>
    <cellStyle name="Input cel new 2 2 2 3 2 2 3 2 2" xfId="26516" xr:uid="{00000000-0005-0000-0000-000050000000}"/>
    <cellStyle name="Input cel new 2 2 2 3 2 2 3 2 3" xfId="21928" xr:uid="{00000000-0005-0000-0000-000050000000}"/>
    <cellStyle name="Input cel new 2 2 2 3 2 2 3 2 4" xfId="37147" xr:uid="{00000000-0005-0000-0000-000050000000}"/>
    <cellStyle name="Input cel new 2 2 2 3 2 2 3 3" xfId="18805" xr:uid="{00000000-0005-0000-0000-000050000000}"/>
    <cellStyle name="Input cel new 2 2 2 3 2 2 3 4" xfId="9454" xr:uid="{00000000-0005-0000-0000-000050000000}"/>
    <cellStyle name="Input cel new 2 2 2 3 2 2 3 5" xfId="31986" xr:uid="{00000000-0005-0000-0000-000050000000}"/>
    <cellStyle name="Input cel new 2 2 2 3 2 2 4" xfId="2762" xr:uid="{00000000-0005-0000-0000-000050000000}"/>
    <cellStyle name="Input cel new 2 2 2 3 2 2 4 2" xfId="7420" xr:uid="{00000000-0005-0000-0000-000050000000}"/>
    <cellStyle name="Input cel new 2 2 2 3 2 2 4 2 2" xfId="27716" xr:uid="{00000000-0005-0000-0000-000050000000}"/>
    <cellStyle name="Input cel new 2 2 2 3 2 2 4 2 3" xfId="23126" xr:uid="{00000000-0005-0000-0000-000050000000}"/>
    <cellStyle name="Input cel new 2 2 2 3 2 2 4 2 4" xfId="37892" xr:uid="{00000000-0005-0000-0000-000050000000}"/>
    <cellStyle name="Input cel new 2 2 2 3 2 2 4 3" xfId="18950" xr:uid="{00000000-0005-0000-0000-000050000000}"/>
    <cellStyle name="Input cel new 2 2 2 3 2 2 4 4" xfId="11615" xr:uid="{00000000-0005-0000-0000-000050000000}"/>
    <cellStyle name="Input cel new 2 2 2 3 2 2 4 5" xfId="33186" xr:uid="{00000000-0005-0000-0000-000050000000}"/>
    <cellStyle name="Input cel new 2 2 2 3 2 2 5" xfId="8834" xr:uid="{00000000-0005-0000-0000-000050000000}"/>
    <cellStyle name="Input cel new 2 2 2 3 2 2 5 2" xfId="24501" xr:uid="{00000000-0005-0000-0000-000050000000}"/>
    <cellStyle name="Input cel new 2 2 2 3 2 2 5 2 2" xfId="29089" xr:uid="{00000000-0005-0000-0000-000050000000}"/>
    <cellStyle name="Input cel new 2 2 2 3 2 2 5 2 3" xfId="39194" xr:uid="{00000000-0005-0000-0000-000050000000}"/>
    <cellStyle name="Input cel new 2 2 2 3 2 2 5 3" xfId="21959" xr:uid="{00000000-0005-0000-0000-000050000000}"/>
    <cellStyle name="Input cel new 2 2 2 3 2 2 5 4" xfId="12685" xr:uid="{00000000-0005-0000-0000-000050000000}"/>
    <cellStyle name="Input cel new 2 2 2 3 2 2 5 5" xfId="34599" xr:uid="{00000000-0005-0000-0000-000050000000}"/>
    <cellStyle name="Input cel new 2 2 2 3 2 2 6" xfId="5383" xr:uid="{00000000-0005-0000-0000-000050000000}"/>
    <cellStyle name="Input cel new 2 2 2 3 2 2 6 2" xfId="25679" xr:uid="{00000000-0005-0000-0000-000050000000}"/>
    <cellStyle name="Input cel new 2 2 2 3 2 2 6 3" xfId="13886" xr:uid="{00000000-0005-0000-0000-000050000000}"/>
    <cellStyle name="Input cel new 2 2 2 3 2 2 6 4" xfId="31149" xr:uid="{00000000-0005-0000-0000-000050000000}"/>
    <cellStyle name="Input cel new 2 2 2 3 2 2 7" xfId="4612" xr:uid="{00000000-0005-0000-0000-000050000000}"/>
    <cellStyle name="Input cel new 2 2 2 3 2 2 7 2" xfId="16398" xr:uid="{00000000-0005-0000-0000-000050000000}"/>
    <cellStyle name="Input cel new 2 2 2 3 2 2 7 3" xfId="20354" xr:uid="{00000000-0005-0000-0000-000050000000}"/>
    <cellStyle name="Input cel new 2 2 2 3 2 2 7 4" xfId="36112" xr:uid="{00000000-0005-0000-0000-000050000000}"/>
    <cellStyle name="Input cel new 2 2 2 3 2 2 8" xfId="16335" xr:uid="{00000000-0005-0000-0000-000050000000}"/>
    <cellStyle name="Input cel new 2 2 2 3 2 2 9" xfId="11877" xr:uid="{00000000-0005-0000-0000-000050000000}"/>
    <cellStyle name="Input cel new 2 2 2 3 2 3" xfId="1742" xr:uid="{00000000-0005-0000-0000-000050000000}"/>
    <cellStyle name="Input cel new 2 2 2 3 2 3 2" xfId="2981" xr:uid="{00000000-0005-0000-0000-000050000000}"/>
    <cellStyle name="Input cel new 2 2 2 3 2 3 2 2" xfId="7639" xr:uid="{00000000-0005-0000-0000-000050000000}"/>
    <cellStyle name="Input cel new 2 2 2 3 2 3 2 2 2" xfId="27935" xr:uid="{00000000-0005-0000-0000-000050000000}"/>
    <cellStyle name="Input cel new 2 2 2 3 2 3 2 2 3" xfId="23345" xr:uid="{00000000-0005-0000-0000-000050000000}"/>
    <cellStyle name="Input cel new 2 2 2 3 2 3 2 2 4" xfId="38111" xr:uid="{00000000-0005-0000-0000-000050000000}"/>
    <cellStyle name="Input cel new 2 2 2 3 2 3 2 3" xfId="18702" xr:uid="{00000000-0005-0000-0000-000050000000}"/>
    <cellStyle name="Input cel new 2 2 2 3 2 3 2 4" xfId="9494" xr:uid="{00000000-0005-0000-0000-000050000000}"/>
    <cellStyle name="Input cel new 2 2 2 3 2 3 2 5" xfId="33405" xr:uid="{00000000-0005-0000-0000-000050000000}"/>
    <cellStyle name="Input cel new 2 2 2 3 2 3 3" xfId="9051" xr:uid="{00000000-0005-0000-0000-000050000000}"/>
    <cellStyle name="Input cel new 2 2 2 3 2 3 3 2" xfId="24707" xr:uid="{00000000-0005-0000-0000-000050000000}"/>
    <cellStyle name="Input cel new 2 2 2 3 2 3 3 2 2" xfId="29295" xr:uid="{00000000-0005-0000-0000-000050000000}"/>
    <cellStyle name="Input cel new 2 2 2 3 2 3 3 2 3" xfId="39400" xr:uid="{00000000-0005-0000-0000-000050000000}"/>
    <cellStyle name="Input cel new 2 2 2 3 2 3 3 3" xfId="22055" xr:uid="{00000000-0005-0000-0000-000050000000}"/>
    <cellStyle name="Input cel new 2 2 2 3 2 3 3 4" xfId="3410" xr:uid="{00000000-0005-0000-0000-000050000000}"/>
    <cellStyle name="Input cel new 2 2 2 3 2 3 3 5" xfId="34816" xr:uid="{00000000-0005-0000-0000-000050000000}"/>
    <cellStyle name="Input cel new 2 2 2 3 2 3 4" xfId="6429" xr:uid="{00000000-0005-0000-0000-000050000000}"/>
    <cellStyle name="Input cel new 2 2 2 3 2 3 4 2" xfId="26725" xr:uid="{00000000-0005-0000-0000-000050000000}"/>
    <cellStyle name="Input cel new 2 2 2 3 2 3 4 3" xfId="11059" xr:uid="{00000000-0005-0000-0000-000050000000}"/>
    <cellStyle name="Input cel new 2 2 2 3 2 3 4 4" xfId="32195" xr:uid="{00000000-0005-0000-0000-000050000000}"/>
    <cellStyle name="Input cel new 2 2 2 3 2 3 5" xfId="4830" xr:uid="{00000000-0005-0000-0000-000050000000}"/>
    <cellStyle name="Input cel new 2 2 2 3 2 3 5 2" xfId="25146" xr:uid="{00000000-0005-0000-0000-000050000000}"/>
    <cellStyle name="Input cel new 2 2 2 3 2 3 5 3" xfId="20559" xr:uid="{00000000-0005-0000-0000-000050000000}"/>
    <cellStyle name="Input cel new 2 2 2 3 2 3 5 4" xfId="36316" xr:uid="{00000000-0005-0000-0000-000050000000}"/>
    <cellStyle name="Input cel new 2 2 2 3 2 3 6" xfId="16519" xr:uid="{00000000-0005-0000-0000-000050000000}"/>
    <cellStyle name="Input cel new 2 2 2 3 2 3 7" xfId="3545" xr:uid="{00000000-0005-0000-0000-000050000000}"/>
    <cellStyle name="Input cel new 2 2 2 3 2 3 8" xfId="30650" xr:uid="{00000000-0005-0000-0000-000050000000}"/>
    <cellStyle name="Input cel new 2 2 2 3 2 4" xfId="1275" xr:uid="{00000000-0005-0000-0000-000050000000}"/>
    <cellStyle name="Input cel new 2 2 2 3 2 4 2" xfId="2516" xr:uid="{00000000-0005-0000-0000-000050000000}"/>
    <cellStyle name="Input cel new 2 2 2 3 2 4 2 2" xfId="7174" xr:uid="{00000000-0005-0000-0000-000050000000}"/>
    <cellStyle name="Input cel new 2 2 2 3 2 4 2 2 2" xfId="27470" xr:uid="{00000000-0005-0000-0000-000050000000}"/>
    <cellStyle name="Input cel new 2 2 2 3 2 4 2 2 3" xfId="22880" xr:uid="{00000000-0005-0000-0000-000050000000}"/>
    <cellStyle name="Input cel new 2 2 2 3 2 4 2 2 4" xfId="37660" xr:uid="{00000000-0005-0000-0000-000050000000}"/>
    <cellStyle name="Input cel new 2 2 2 3 2 4 2 3" xfId="14926" xr:uid="{00000000-0005-0000-0000-000050000000}"/>
    <cellStyle name="Input cel new 2 2 2 3 2 4 2 4" xfId="9486" xr:uid="{00000000-0005-0000-0000-000050000000}"/>
    <cellStyle name="Input cel new 2 2 2 3 2 4 2 5" xfId="32940" xr:uid="{00000000-0005-0000-0000-000050000000}"/>
    <cellStyle name="Input cel new 2 2 2 3 2 4 3" xfId="8594" xr:uid="{00000000-0005-0000-0000-000050000000}"/>
    <cellStyle name="Input cel new 2 2 2 3 2 4 3 2" xfId="24274" xr:uid="{00000000-0005-0000-0000-000050000000}"/>
    <cellStyle name="Input cel new 2 2 2 3 2 4 3 2 2" xfId="28863" xr:uid="{00000000-0005-0000-0000-000050000000}"/>
    <cellStyle name="Input cel new 2 2 2 3 2 4 3 2 3" xfId="38968" xr:uid="{00000000-0005-0000-0000-000050000000}"/>
    <cellStyle name="Input cel new 2 2 2 3 2 4 3 3" xfId="15617" xr:uid="{00000000-0005-0000-0000-000050000000}"/>
    <cellStyle name="Input cel new 2 2 2 3 2 4 3 4" xfId="10976" xr:uid="{00000000-0005-0000-0000-000050000000}"/>
    <cellStyle name="Input cel new 2 2 2 3 2 4 3 5" xfId="34359" xr:uid="{00000000-0005-0000-0000-000050000000}"/>
    <cellStyle name="Input cel new 2 2 2 3 2 4 4" xfId="6000" xr:uid="{00000000-0005-0000-0000-000050000000}"/>
    <cellStyle name="Input cel new 2 2 2 3 2 4 4 2" xfId="26296" xr:uid="{00000000-0005-0000-0000-000050000000}"/>
    <cellStyle name="Input cel new 2 2 2 3 2 4 4 3" xfId="13107" xr:uid="{00000000-0005-0000-0000-000050000000}"/>
    <cellStyle name="Input cel new 2 2 2 3 2 4 4 4" xfId="31766" xr:uid="{00000000-0005-0000-0000-000050000000}"/>
    <cellStyle name="Input cel new 2 2 2 3 2 4 5" xfId="4371" xr:uid="{00000000-0005-0000-0000-000050000000}"/>
    <cellStyle name="Input cel new 2 2 2 3 2 4 5 2" xfId="14954" xr:uid="{00000000-0005-0000-0000-000050000000}"/>
    <cellStyle name="Input cel new 2 2 2 3 2 4 5 3" xfId="20129" xr:uid="{00000000-0005-0000-0000-000050000000}"/>
    <cellStyle name="Input cel new 2 2 2 3 2 4 5 4" xfId="35887" xr:uid="{00000000-0005-0000-0000-000050000000}"/>
    <cellStyle name="Input cel new 2 2 2 3 2 4 6" xfId="21582" xr:uid="{00000000-0005-0000-0000-000050000000}"/>
    <cellStyle name="Input cel new 2 2 2 3 2 4 7" xfId="9673" xr:uid="{00000000-0005-0000-0000-000050000000}"/>
    <cellStyle name="Input cel new 2 2 2 3 2 4 8" xfId="30193" xr:uid="{00000000-0005-0000-0000-000050000000}"/>
    <cellStyle name="Input cel new 2 2 2 3 2 5" xfId="901" xr:uid="{00000000-0005-0000-0000-000050000000}"/>
    <cellStyle name="Input cel new 2 2 2 3 2 5 2" xfId="3374" xr:uid="{00000000-0005-0000-0000-000050000000}"/>
    <cellStyle name="Input cel new 2 2 2 3 2 5 2 2" xfId="8227" xr:uid="{00000000-0005-0000-0000-000050000000}"/>
    <cellStyle name="Input cel new 2 2 2 3 2 5 2 2 2" xfId="28516" xr:uid="{00000000-0005-0000-0000-000050000000}"/>
    <cellStyle name="Input cel new 2 2 2 3 2 5 2 2 3" xfId="23927" xr:uid="{00000000-0005-0000-0000-000050000000}"/>
    <cellStyle name="Input cel new 2 2 2 3 2 5 2 2 4" xfId="38621" xr:uid="{00000000-0005-0000-0000-000050000000}"/>
    <cellStyle name="Input cel new 2 2 2 3 2 5 2 3" xfId="18734" xr:uid="{00000000-0005-0000-0000-000050000000}"/>
    <cellStyle name="Input cel new 2 2 2 3 2 5 2 4" xfId="11830" xr:uid="{00000000-0005-0000-0000-000050000000}"/>
    <cellStyle name="Input cel new 2 2 2 3 2 5 2 5" xfId="33992" xr:uid="{00000000-0005-0000-0000-000050000000}"/>
    <cellStyle name="Input cel new 2 2 2 3 2 5 3" xfId="5649" xr:uid="{00000000-0005-0000-0000-000050000000}"/>
    <cellStyle name="Input cel new 2 2 2 3 2 5 3 2" xfId="25945" xr:uid="{00000000-0005-0000-0000-000050000000}"/>
    <cellStyle name="Input cel new 2 2 2 3 2 5 3 3" xfId="10860" xr:uid="{00000000-0005-0000-0000-000050000000}"/>
    <cellStyle name="Input cel new 2 2 2 3 2 5 3 4" xfId="31415" xr:uid="{00000000-0005-0000-0000-000050000000}"/>
    <cellStyle name="Input cel new 2 2 2 3 2 5 4" xfId="4002" xr:uid="{00000000-0005-0000-0000-000050000000}"/>
    <cellStyle name="Input cel new 2 2 2 3 2 5 4 2" xfId="21697" xr:uid="{00000000-0005-0000-0000-000050000000}"/>
    <cellStyle name="Input cel new 2 2 2 3 2 5 4 3" xfId="19787" xr:uid="{00000000-0005-0000-0000-000050000000}"/>
    <cellStyle name="Input cel new 2 2 2 3 2 5 4 4" xfId="35545" xr:uid="{00000000-0005-0000-0000-000050000000}"/>
    <cellStyle name="Input cel new 2 2 2 3 2 5 5" xfId="18957" xr:uid="{00000000-0005-0000-0000-000050000000}"/>
    <cellStyle name="Input cel new 2 2 2 3 2 5 6" xfId="12551" xr:uid="{00000000-0005-0000-0000-000050000000}"/>
    <cellStyle name="Input cel new 2 2 2 3 2 5 7" xfId="29826" xr:uid="{00000000-0005-0000-0000-000050000000}"/>
    <cellStyle name="Input cel new 2 2 2 3 2 6" xfId="2144" xr:uid="{00000000-0005-0000-0000-000050000000}"/>
    <cellStyle name="Input cel new 2 2 2 3 2 6 2" xfId="6802" xr:uid="{00000000-0005-0000-0000-000050000000}"/>
    <cellStyle name="Input cel new 2 2 2 3 2 6 2 2" xfId="27098" xr:uid="{00000000-0005-0000-0000-000050000000}"/>
    <cellStyle name="Input cel new 2 2 2 3 2 6 2 3" xfId="22508" xr:uid="{00000000-0005-0000-0000-000050000000}"/>
    <cellStyle name="Input cel new 2 2 2 3 2 6 2 4" xfId="37293" xr:uid="{00000000-0005-0000-0000-000050000000}"/>
    <cellStyle name="Input cel new 2 2 2 3 2 6 3" xfId="17686" xr:uid="{00000000-0005-0000-0000-000050000000}"/>
    <cellStyle name="Input cel new 2 2 2 3 2 6 4" xfId="11243" xr:uid="{00000000-0005-0000-0000-000050000000}"/>
    <cellStyle name="Input cel new 2 2 2 3 2 6 5" xfId="32568" xr:uid="{00000000-0005-0000-0000-000050000000}"/>
    <cellStyle name="Input cel new 2 2 2 3 2 7" xfId="8140" xr:uid="{00000000-0005-0000-0000-000050000000}"/>
    <cellStyle name="Input cel new 2 2 2 3 2 7 2" xfId="23841" xr:uid="{00000000-0005-0000-0000-000050000000}"/>
    <cellStyle name="Input cel new 2 2 2 3 2 7 2 2" xfId="28430" xr:uid="{00000000-0005-0000-0000-000050000000}"/>
    <cellStyle name="Input cel new 2 2 2 3 2 7 2 3" xfId="38535" xr:uid="{00000000-0005-0000-0000-000050000000}"/>
    <cellStyle name="Input cel new 2 2 2 3 2 7 3" xfId="21315" xr:uid="{00000000-0005-0000-0000-000050000000}"/>
    <cellStyle name="Input cel new 2 2 2 3 2 7 4" xfId="9719" xr:uid="{00000000-0005-0000-0000-000050000000}"/>
    <cellStyle name="Input cel new 2 2 2 3 2 7 5" xfId="33905" xr:uid="{00000000-0005-0000-0000-000050000000}"/>
    <cellStyle name="Input cel new 2 2 2 3 2 8" xfId="3915" xr:uid="{00000000-0005-0000-0000-000050000000}"/>
    <cellStyle name="Input cel new 2 2 2 3 2 8 2" xfId="18090" xr:uid="{00000000-0005-0000-0000-000050000000}"/>
    <cellStyle name="Input cel new 2 2 2 3 2 8 3" xfId="19703" xr:uid="{00000000-0005-0000-0000-000050000000}"/>
    <cellStyle name="Input cel new 2 2 2 3 2 8 4" xfId="35461" xr:uid="{00000000-0005-0000-0000-000050000000}"/>
    <cellStyle name="Input cel new 2 2 2 3 2 9" xfId="17486" xr:uid="{00000000-0005-0000-0000-000050000000}"/>
    <cellStyle name="Input cel new 2 2 2 3 3" xfId="646" xr:uid="{00000000-0005-0000-0000-000050000000}"/>
    <cellStyle name="Input cel new 2 2 2 3 3 10" xfId="16575" xr:uid="{00000000-0005-0000-0000-000050000000}"/>
    <cellStyle name="Input cel new 2 2 2 3 3 11" xfId="11826" xr:uid="{00000000-0005-0000-0000-000050000000}"/>
    <cellStyle name="Input cel new 2 2 2 3 3 12" xfId="29875" xr:uid="{00000000-0005-0000-0000-000050000000}"/>
    <cellStyle name="Input cel new 2 2 2 3 3 2" xfId="1561" xr:uid="{00000000-0005-0000-0000-000050000000}"/>
    <cellStyle name="Input cel new 2 2 2 3 3 2 2" xfId="2801" xr:uid="{00000000-0005-0000-0000-000050000000}"/>
    <cellStyle name="Input cel new 2 2 2 3 3 2 2 2" xfId="7459" xr:uid="{00000000-0005-0000-0000-000050000000}"/>
    <cellStyle name="Input cel new 2 2 2 3 3 2 2 2 2" xfId="27755" xr:uid="{00000000-0005-0000-0000-000050000000}"/>
    <cellStyle name="Input cel new 2 2 2 3 3 2 2 2 3" xfId="23165" xr:uid="{00000000-0005-0000-0000-000050000000}"/>
    <cellStyle name="Input cel new 2 2 2 3 3 2 2 2 4" xfId="37931" xr:uid="{00000000-0005-0000-0000-000050000000}"/>
    <cellStyle name="Input cel new 2 2 2 3 3 2 2 3" xfId="18455" xr:uid="{00000000-0005-0000-0000-000050000000}"/>
    <cellStyle name="Input cel new 2 2 2 3 3 2 2 4" xfId="14735" xr:uid="{00000000-0005-0000-0000-000050000000}"/>
    <cellStyle name="Input cel new 2 2 2 3 3 2 2 5" xfId="33225" xr:uid="{00000000-0005-0000-0000-000050000000}"/>
    <cellStyle name="Input cel new 2 2 2 3 3 2 3" xfId="8872" xr:uid="{00000000-0005-0000-0000-000050000000}"/>
    <cellStyle name="Input cel new 2 2 2 3 3 2 3 2" xfId="24537" xr:uid="{00000000-0005-0000-0000-000050000000}"/>
    <cellStyle name="Input cel new 2 2 2 3 3 2 3 2 2" xfId="29125" xr:uid="{00000000-0005-0000-0000-000050000000}"/>
    <cellStyle name="Input cel new 2 2 2 3 3 2 3 2 3" xfId="39230" xr:uid="{00000000-0005-0000-0000-000050000000}"/>
    <cellStyle name="Input cel new 2 2 2 3 3 2 3 3" xfId="17304" xr:uid="{00000000-0005-0000-0000-000050000000}"/>
    <cellStyle name="Input cel new 2 2 2 3 3 2 3 4" xfId="13977" xr:uid="{00000000-0005-0000-0000-000050000000}"/>
    <cellStyle name="Input cel new 2 2 2 3 3 2 3 5" xfId="34637" xr:uid="{00000000-0005-0000-0000-000050000000}"/>
    <cellStyle name="Input cel new 2 2 2 3 3 2 4" xfId="6257" xr:uid="{00000000-0005-0000-0000-000050000000}"/>
    <cellStyle name="Input cel new 2 2 2 3 3 2 4 2" xfId="26553" xr:uid="{00000000-0005-0000-0000-000050000000}"/>
    <cellStyle name="Input cel new 2 2 2 3 3 2 4 3" xfId="9943" xr:uid="{00000000-0005-0000-0000-000050000000}"/>
    <cellStyle name="Input cel new 2 2 2 3 3 2 4 4" xfId="32023" xr:uid="{00000000-0005-0000-0000-000050000000}"/>
    <cellStyle name="Input cel new 2 2 2 3 3 2 5" xfId="4650" xr:uid="{00000000-0005-0000-0000-000050000000}"/>
    <cellStyle name="Input cel new 2 2 2 3 3 2 5 2" xfId="24977" xr:uid="{00000000-0005-0000-0000-000050000000}"/>
    <cellStyle name="Input cel new 2 2 2 3 3 2 5 3" xfId="20389" xr:uid="{00000000-0005-0000-0000-000050000000}"/>
    <cellStyle name="Input cel new 2 2 2 3 3 2 5 4" xfId="36147" xr:uid="{00000000-0005-0000-0000-000050000000}"/>
    <cellStyle name="Input cel new 2 2 2 3 3 2 6" xfId="19386" xr:uid="{00000000-0005-0000-0000-000050000000}"/>
    <cellStyle name="Input cel new 2 2 2 3 3 2 7" xfId="9994" xr:uid="{00000000-0005-0000-0000-000050000000}"/>
    <cellStyle name="Input cel new 2 2 2 3 3 2 8" xfId="30471" xr:uid="{00000000-0005-0000-0000-000050000000}"/>
    <cellStyle name="Input cel new 2 2 2 3 3 3" xfId="1876" xr:uid="{00000000-0005-0000-0000-000050000000}"/>
    <cellStyle name="Input cel new 2 2 2 3 3 3 2" xfId="3115" xr:uid="{00000000-0005-0000-0000-000050000000}"/>
    <cellStyle name="Input cel new 2 2 2 3 3 3 2 2" xfId="7773" xr:uid="{00000000-0005-0000-0000-000050000000}"/>
    <cellStyle name="Input cel new 2 2 2 3 3 3 2 2 2" xfId="28069" xr:uid="{00000000-0005-0000-0000-000050000000}"/>
    <cellStyle name="Input cel new 2 2 2 3 3 3 2 2 3" xfId="23479" xr:uid="{00000000-0005-0000-0000-000050000000}"/>
    <cellStyle name="Input cel new 2 2 2 3 3 3 2 2 4" xfId="38221" xr:uid="{00000000-0005-0000-0000-000050000000}"/>
    <cellStyle name="Input cel new 2 2 2 3 3 3 2 3" xfId="15886" xr:uid="{00000000-0005-0000-0000-000050000000}"/>
    <cellStyle name="Input cel new 2 2 2 3 3 3 2 4" xfId="10165" xr:uid="{00000000-0005-0000-0000-000050000000}"/>
    <cellStyle name="Input cel new 2 2 2 3 3 3 2 5" xfId="33539" xr:uid="{00000000-0005-0000-0000-000050000000}"/>
    <cellStyle name="Input cel new 2 2 2 3 3 3 3" xfId="9185" xr:uid="{00000000-0005-0000-0000-000050000000}"/>
    <cellStyle name="Input cel new 2 2 2 3 3 3 3 2" xfId="24832" xr:uid="{00000000-0005-0000-0000-000050000000}"/>
    <cellStyle name="Input cel new 2 2 2 3 3 3 3 2 2" xfId="29419" xr:uid="{00000000-0005-0000-0000-000050000000}"/>
    <cellStyle name="Input cel new 2 2 2 3 3 3 3 2 3" xfId="39524" xr:uid="{00000000-0005-0000-0000-000050000000}"/>
    <cellStyle name="Input cel new 2 2 2 3 3 3 3 3" xfId="16657" xr:uid="{00000000-0005-0000-0000-000050000000}"/>
    <cellStyle name="Input cel new 2 2 2 3 3 3 3 4" xfId="12102" xr:uid="{00000000-0005-0000-0000-000050000000}"/>
    <cellStyle name="Input cel new 2 2 2 3 3 3 3 5" xfId="34950" xr:uid="{00000000-0005-0000-0000-000050000000}"/>
    <cellStyle name="Input cel new 2 2 2 3 3 3 4" xfId="6540" xr:uid="{00000000-0005-0000-0000-000050000000}"/>
    <cellStyle name="Input cel new 2 2 2 3 3 3 4 2" xfId="26836" xr:uid="{00000000-0005-0000-0000-000050000000}"/>
    <cellStyle name="Input cel new 2 2 2 3 3 3 4 3" xfId="10544" xr:uid="{00000000-0005-0000-0000-000050000000}"/>
    <cellStyle name="Input cel new 2 2 2 3 3 3 4 4" xfId="32306" xr:uid="{00000000-0005-0000-0000-000050000000}"/>
    <cellStyle name="Input cel new 2 2 2 3 3 3 5" xfId="4964" xr:uid="{00000000-0005-0000-0000-000050000000}"/>
    <cellStyle name="Input cel new 2 2 2 3 3 3 5 2" xfId="25270" xr:uid="{00000000-0005-0000-0000-000050000000}"/>
    <cellStyle name="Input cel new 2 2 2 3 3 3 5 3" xfId="20684" xr:uid="{00000000-0005-0000-0000-000050000000}"/>
    <cellStyle name="Input cel new 2 2 2 3 3 3 5 4" xfId="36440" xr:uid="{00000000-0005-0000-0000-000050000000}"/>
    <cellStyle name="Input cel new 2 2 2 3 3 3 6" xfId="15913" xr:uid="{00000000-0005-0000-0000-000050000000}"/>
    <cellStyle name="Input cel new 2 2 2 3 3 3 7" xfId="13641" xr:uid="{00000000-0005-0000-0000-000050000000}"/>
    <cellStyle name="Input cel new 2 2 2 3 3 3 8" xfId="30784" xr:uid="{00000000-0005-0000-0000-000050000000}"/>
    <cellStyle name="Input cel new 2 2 2 3 3 4" xfId="1335" xr:uid="{00000000-0005-0000-0000-000050000000}"/>
    <cellStyle name="Input cel new 2 2 2 3 3 4 2" xfId="2576" xr:uid="{00000000-0005-0000-0000-000050000000}"/>
    <cellStyle name="Input cel new 2 2 2 3 3 4 2 2" xfId="7234" xr:uid="{00000000-0005-0000-0000-000050000000}"/>
    <cellStyle name="Input cel new 2 2 2 3 3 4 2 2 2" xfId="27530" xr:uid="{00000000-0005-0000-0000-000050000000}"/>
    <cellStyle name="Input cel new 2 2 2 3 3 4 2 2 3" xfId="22940" xr:uid="{00000000-0005-0000-0000-000050000000}"/>
    <cellStyle name="Input cel new 2 2 2 3 3 4 2 2 4" xfId="37720" xr:uid="{00000000-0005-0000-0000-000050000000}"/>
    <cellStyle name="Input cel new 2 2 2 3 3 4 2 3" xfId="17245" xr:uid="{00000000-0005-0000-0000-000050000000}"/>
    <cellStyle name="Input cel new 2 2 2 3 3 4 2 4" xfId="12670" xr:uid="{00000000-0005-0000-0000-000050000000}"/>
    <cellStyle name="Input cel new 2 2 2 3 3 4 2 5" xfId="33000" xr:uid="{00000000-0005-0000-0000-000050000000}"/>
    <cellStyle name="Input cel new 2 2 2 3 3 4 3" xfId="8654" xr:uid="{00000000-0005-0000-0000-000050000000}"/>
    <cellStyle name="Input cel new 2 2 2 3 3 4 3 2" xfId="24332" xr:uid="{00000000-0005-0000-0000-000050000000}"/>
    <cellStyle name="Input cel new 2 2 2 3 3 4 3 2 2" xfId="28921" xr:uid="{00000000-0005-0000-0000-000050000000}"/>
    <cellStyle name="Input cel new 2 2 2 3 3 4 3 2 3" xfId="39026" xr:uid="{00000000-0005-0000-0000-000050000000}"/>
    <cellStyle name="Input cel new 2 2 2 3 3 4 3 3" xfId="17577" xr:uid="{00000000-0005-0000-0000-000050000000}"/>
    <cellStyle name="Input cel new 2 2 2 3 3 4 3 4" xfId="10539" xr:uid="{00000000-0005-0000-0000-000050000000}"/>
    <cellStyle name="Input cel new 2 2 2 3 3 4 3 5" xfId="34419" xr:uid="{00000000-0005-0000-0000-000050000000}"/>
    <cellStyle name="Input cel new 2 2 2 3 3 4 4" xfId="6058" xr:uid="{00000000-0005-0000-0000-000050000000}"/>
    <cellStyle name="Input cel new 2 2 2 3 3 4 4 2" xfId="26354" xr:uid="{00000000-0005-0000-0000-000050000000}"/>
    <cellStyle name="Input cel new 2 2 2 3 3 4 4 3" xfId="12564" xr:uid="{00000000-0005-0000-0000-000050000000}"/>
    <cellStyle name="Input cel new 2 2 2 3 3 4 4 4" xfId="31824" xr:uid="{00000000-0005-0000-0000-000050000000}"/>
    <cellStyle name="Input cel new 2 2 2 3 3 4 5" xfId="4431" xr:uid="{00000000-0005-0000-0000-000050000000}"/>
    <cellStyle name="Input cel new 2 2 2 3 3 4 5 2" xfId="19109" xr:uid="{00000000-0005-0000-0000-000050000000}"/>
    <cellStyle name="Input cel new 2 2 2 3 3 4 5 3" xfId="20187" xr:uid="{00000000-0005-0000-0000-000050000000}"/>
    <cellStyle name="Input cel new 2 2 2 3 3 4 5 4" xfId="35945" xr:uid="{00000000-0005-0000-0000-000050000000}"/>
    <cellStyle name="Input cel new 2 2 2 3 3 4 6" xfId="17289" xr:uid="{00000000-0005-0000-0000-000050000000}"/>
    <cellStyle name="Input cel new 2 2 2 3 3 4 7" xfId="12795" xr:uid="{00000000-0005-0000-0000-000050000000}"/>
    <cellStyle name="Input cel new 2 2 2 3 3 4 8" xfId="30253" xr:uid="{00000000-0005-0000-0000-000050000000}"/>
    <cellStyle name="Input cel new 2 2 2 3 3 5" xfId="950" xr:uid="{00000000-0005-0000-0000-000050000000}"/>
    <cellStyle name="Input cel new 2 2 2 3 3 5 2" xfId="5697" xr:uid="{00000000-0005-0000-0000-000050000000}"/>
    <cellStyle name="Input cel new 2 2 2 3 3 5 2 2" xfId="25993" xr:uid="{00000000-0005-0000-0000-000050000000}"/>
    <cellStyle name="Input cel new 2 2 2 3 3 5 2 3" xfId="21407" xr:uid="{00000000-0005-0000-0000-000050000000}"/>
    <cellStyle name="Input cel new 2 2 2 3 3 5 2 4" xfId="36934" xr:uid="{00000000-0005-0000-0000-000050000000}"/>
    <cellStyle name="Input cel new 2 2 2 3 3 5 3" xfId="22227" xr:uid="{00000000-0005-0000-0000-000050000000}"/>
    <cellStyle name="Input cel new 2 2 2 3 3 5 4" xfId="10893" xr:uid="{00000000-0005-0000-0000-000050000000}"/>
    <cellStyle name="Input cel new 2 2 2 3 3 5 5" xfId="31463" xr:uid="{00000000-0005-0000-0000-000050000000}"/>
    <cellStyle name="Input cel new 2 2 2 3 3 6" xfId="2193" xr:uid="{00000000-0005-0000-0000-000050000000}"/>
    <cellStyle name="Input cel new 2 2 2 3 3 6 2" xfId="6851" xr:uid="{00000000-0005-0000-0000-000050000000}"/>
    <cellStyle name="Input cel new 2 2 2 3 3 6 2 2" xfId="27147" xr:uid="{00000000-0005-0000-0000-000050000000}"/>
    <cellStyle name="Input cel new 2 2 2 3 3 6 2 3" xfId="22557" xr:uid="{00000000-0005-0000-0000-000050000000}"/>
    <cellStyle name="Input cel new 2 2 2 3 3 6 2 4" xfId="37342" xr:uid="{00000000-0005-0000-0000-000050000000}"/>
    <cellStyle name="Input cel new 2 2 2 3 3 6 3" xfId="17924" xr:uid="{00000000-0005-0000-0000-000050000000}"/>
    <cellStyle name="Input cel new 2 2 2 3 3 6 4" xfId="10667" xr:uid="{00000000-0005-0000-0000-000050000000}"/>
    <cellStyle name="Input cel new 2 2 2 3 3 6 5" xfId="32617" xr:uid="{00000000-0005-0000-0000-000050000000}"/>
    <cellStyle name="Input cel new 2 2 2 3 3 7" xfId="8276" xr:uid="{00000000-0005-0000-0000-000050000000}"/>
    <cellStyle name="Input cel new 2 2 2 3 3 7 2" xfId="23975" xr:uid="{00000000-0005-0000-0000-000050000000}"/>
    <cellStyle name="Input cel new 2 2 2 3 3 7 2 2" xfId="28564" xr:uid="{00000000-0005-0000-0000-000050000000}"/>
    <cellStyle name="Input cel new 2 2 2 3 3 7 2 3" xfId="38669" xr:uid="{00000000-0005-0000-0000-000050000000}"/>
    <cellStyle name="Input cel new 2 2 2 3 3 7 3" xfId="15589" xr:uid="{00000000-0005-0000-0000-000050000000}"/>
    <cellStyle name="Input cel new 2 2 2 3 3 7 4" xfId="11916" xr:uid="{00000000-0005-0000-0000-000050000000}"/>
    <cellStyle name="Input cel new 2 2 2 3 3 7 5" xfId="34041" xr:uid="{00000000-0005-0000-0000-000050000000}"/>
    <cellStyle name="Input cel new 2 2 2 3 3 8" xfId="5417" xr:uid="{00000000-0005-0000-0000-000050000000}"/>
    <cellStyle name="Input cel new 2 2 2 3 3 8 2" xfId="21128" xr:uid="{00000000-0005-0000-0000-000050000000}"/>
    <cellStyle name="Input cel new 2 2 2 3 3 8 2 2" xfId="25713" xr:uid="{00000000-0005-0000-0000-000050000000}"/>
    <cellStyle name="Input cel new 2 2 2 3 3 8 2 3" xfId="36777" xr:uid="{00000000-0005-0000-0000-000050000000}"/>
    <cellStyle name="Input cel new 2 2 2 3 3 8 3" xfId="17579" xr:uid="{00000000-0005-0000-0000-000050000000}"/>
    <cellStyle name="Input cel new 2 2 2 3 3 8 4" xfId="14619" xr:uid="{00000000-0005-0000-0000-000050000000}"/>
    <cellStyle name="Input cel new 2 2 2 3 3 8 5" xfId="31183" xr:uid="{00000000-0005-0000-0000-000050000000}"/>
    <cellStyle name="Input cel new 2 2 2 3 3 9" xfId="4051" xr:uid="{00000000-0005-0000-0000-000050000000}"/>
    <cellStyle name="Input cel new 2 2 2 3 3 9 2" xfId="18478" xr:uid="{00000000-0005-0000-0000-000050000000}"/>
    <cellStyle name="Input cel new 2 2 2 3 3 9 3" xfId="19834" xr:uid="{00000000-0005-0000-0000-000050000000}"/>
    <cellStyle name="Input cel new 2 2 2 3 3 9 4" xfId="35592" xr:uid="{00000000-0005-0000-0000-000050000000}"/>
    <cellStyle name="Input cel new 2 2 2 3 4" xfId="710" xr:uid="{00000000-0005-0000-0000-000050000000}"/>
    <cellStyle name="Input cel new 2 2 2 3 4 10" xfId="13001" xr:uid="{00000000-0005-0000-0000-000050000000}"/>
    <cellStyle name="Input cel new 2 2 2 3 4 11" xfId="29939" xr:uid="{00000000-0005-0000-0000-000050000000}"/>
    <cellStyle name="Input cel new 2 2 2 3 4 2" xfId="1940" xr:uid="{00000000-0005-0000-0000-000050000000}"/>
    <cellStyle name="Input cel new 2 2 2 3 4 2 2" xfId="3179" xr:uid="{00000000-0005-0000-0000-000050000000}"/>
    <cellStyle name="Input cel new 2 2 2 3 4 2 2 2" xfId="7837" xr:uid="{00000000-0005-0000-0000-000050000000}"/>
    <cellStyle name="Input cel new 2 2 2 3 4 2 2 2 2" xfId="28133" xr:uid="{00000000-0005-0000-0000-000050000000}"/>
    <cellStyle name="Input cel new 2 2 2 3 4 2 2 2 3" xfId="23543" xr:uid="{00000000-0005-0000-0000-000050000000}"/>
    <cellStyle name="Input cel new 2 2 2 3 4 2 2 2 4" xfId="38285" xr:uid="{00000000-0005-0000-0000-000050000000}"/>
    <cellStyle name="Input cel new 2 2 2 3 4 2 2 3" xfId="17849" xr:uid="{00000000-0005-0000-0000-000050000000}"/>
    <cellStyle name="Input cel new 2 2 2 3 4 2 2 4" xfId="12114" xr:uid="{00000000-0005-0000-0000-000050000000}"/>
    <cellStyle name="Input cel new 2 2 2 3 4 2 2 5" xfId="33603" xr:uid="{00000000-0005-0000-0000-000050000000}"/>
    <cellStyle name="Input cel new 2 2 2 3 4 2 3" xfId="9249" xr:uid="{00000000-0005-0000-0000-000050000000}"/>
    <cellStyle name="Input cel new 2 2 2 3 4 2 3 2" xfId="24892" xr:uid="{00000000-0005-0000-0000-000050000000}"/>
    <cellStyle name="Input cel new 2 2 2 3 4 2 3 2 2" xfId="29479" xr:uid="{00000000-0005-0000-0000-000050000000}"/>
    <cellStyle name="Input cel new 2 2 2 3 4 2 3 2 3" xfId="39584" xr:uid="{00000000-0005-0000-0000-000050000000}"/>
    <cellStyle name="Input cel new 2 2 2 3 4 2 3 3" xfId="21301" xr:uid="{00000000-0005-0000-0000-000050000000}"/>
    <cellStyle name="Input cel new 2 2 2 3 4 2 3 4" xfId="14637" xr:uid="{00000000-0005-0000-0000-000050000000}"/>
    <cellStyle name="Input cel new 2 2 2 3 4 2 3 5" xfId="35014" xr:uid="{00000000-0005-0000-0000-000050000000}"/>
    <cellStyle name="Input cel new 2 2 2 3 4 2 4" xfId="6600" xr:uid="{00000000-0005-0000-0000-000050000000}"/>
    <cellStyle name="Input cel new 2 2 2 3 4 2 4 2" xfId="26896" xr:uid="{00000000-0005-0000-0000-000050000000}"/>
    <cellStyle name="Input cel new 2 2 2 3 4 2 4 3" xfId="13192" xr:uid="{00000000-0005-0000-0000-000050000000}"/>
    <cellStyle name="Input cel new 2 2 2 3 4 2 4 4" xfId="32366" xr:uid="{00000000-0005-0000-0000-000050000000}"/>
    <cellStyle name="Input cel new 2 2 2 3 4 2 5" xfId="5028" xr:uid="{00000000-0005-0000-0000-000050000000}"/>
    <cellStyle name="Input cel new 2 2 2 3 4 2 5 2" xfId="25330" xr:uid="{00000000-0005-0000-0000-000050000000}"/>
    <cellStyle name="Input cel new 2 2 2 3 4 2 5 3" xfId="20744" xr:uid="{00000000-0005-0000-0000-000050000000}"/>
    <cellStyle name="Input cel new 2 2 2 3 4 2 5 4" xfId="36500" xr:uid="{00000000-0005-0000-0000-000050000000}"/>
    <cellStyle name="Input cel new 2 2 2 3 4 2 6" xfId="16530" xr:uid="{00000000-0005-0000-0000-000050000000}"/>
    <cellStyle name="Input cel new 2 2 2 3 4 2 7" xfId="11430" xr:uid="{00000000-0005-0000-0000-000050000000}"/>
    <cellStyle name="Input cel new 2 2 2 3 4 2 8" xfId="30848" xr:uid="{00000000-0005-0000-0000-000050000000}"/>
    <cellStyle name="Input cel new 2 2 2 3 4 3" xfId="1622" xr:uid="{00000000-0005-0000-0000-000050000000}"/>
    <cellStyle name="Input cel new 2 2 2 3 4 3 2" xfId="2862" xr:uid="{00000000-0005-0000-0000-000050000000}"/>
    <cellStyle name="Input cel new 2 2 2 3 4 3 2 2" xfId="7520" xr:uid="{00000000-0005-0000-0000-000050000000}"/>
    <cellStyle name="Input cel new 2 2 2 3 4 3 2 2 2" xfId="27816" xr:uid="{00000000-0005-0000-0000-000050000000}"/>
    <cellStyle name="Input cel new 2 2 2 3 4 3 2 2 3" xfId="23226" xr:uid="{00000000-0005-0000-0000-000050000000}"/>
    <cellStyle name="Input cel new 2 2 2 3 4 3 2 2 4" xfId="37992" xr:uid="{00000000-0005-0000-0000-000050000000}"/>
    <cellStyle name="Input cel new 2 2 2 3 4 3 2 3" xfId="16111" xr:uid="{00000000-0005-0000-0000-000050000000}"/>
    <cellStyle name="Input cel new 2 2 2 3 4 3 2 4" xfId="12315" xr:uid="{00000000-0005-0000-0000-000050000000}"/>
    <cellStyle name="Input cel new 2 2 2 3 4 3 2 5" xfId="33286" xr:uid="{00000000-0005-0000-0000-000050000000}"/>
    <cellStyle name="Input cel new 2 2 2 3 4 3 3" xfId="8933" xr:uid="{00000000-0005-0000-0000-000050000000}"/>
    <cellStyle name="Input cel new 2 2 2 3 4 3 3 2" xfId="24595" xr:uid="{00000000-0005-0000-0000-000050000000}"/>
    <cellStyle name="Input cel new 2 2 2 3 4 3 3 2 2" xfId="29183" xr:uid="{00000000-0005-0000-0000-000050000000}"/>
    <cellStyle name="Input cel new 2 2 2 3 4 3 3 2 3" xfId="39288" xr:uid="{00000000-0005-0000-0000-000050000000}"/>
    <cellStyle name="Input cel new 2 2 2 3 4 3 3 3" xfId="17562" xr:uid="{00000000-0005-0000-0000-000050000000}"/>
    <cellStyle name="Input cel new 2 2 2 3 4 3 3 4" xfId="14056" xr:uid="{00000000-0005-0000-0000-000050000000}"/>
    <cellStyle name="Input cel new 2 2 2 3 4 3 3 5" xfId="34698" xr:uid="{00000000-0005-0000-0000-000050000000}"/>
    <cellStyle name="Input cel new 2 2 2 3 4 3 4" xfId="6316" xr:uid="{00000000-0005-0000-0000-000050000000}"/>
    <cellStyle name="Input cel new 2 2 2 3 4 3 4 2" xfId="26612" xr:uid="{00000000-0005-0000-0000-000050000000}"/>
    <cellStyle name="Input cel new 2 2 2 3 4 3 4 3" xfId="11619" xr:uid="{00000000-0005-0000-0000-000050000000}"/>
    <cellStyle name="Input cel new 2 2 2 3 4 3 4 4" xfId="32082" xr:uid="{00000000-0005-0000-0000-000050000000}"/>
    <cellStyle name="Input cel new 2 2 2 3 4 3 5" xfId="4711" xr:uid="{00000000-0005-0000-0000-000050000000}"/>
    <cellStyle name="Input cel new 2 2 2 3 4 3 5 2" xfId="25034" xr:uid="{00000000-0005-0000-0000-000050000000}"/>
    <cellStyle name="Input cel new 2 2 2 3 4 3 5 3" xfId="20446" xr:uid="{00000000-0005-0000-0000-000050000000}"/>
    <cellStyle name="Input cel new 2 2 2 3 4 3 5 4" xfId="36204" xr:uid="{00000000-0005-0000-0000-000050000000}"/>
    <cellStyle name="Input cel new 2 2 2 3 4 3 6" xfId="18701" xr:uid="{00000000-0005-0000-0000-000050000000}"/>
    <cellStyle name="Input cel new 2 2 2 3 4 3 7" xfId="10020" xr:uid="{00000000-0005-0000-0000-000050000000}"/>
    <cellStyle name="Input cel new 2 2 2 3 4 3 8" xfId="30532" xr:uid="{00000000-0005-0000-0000-000050000000}"/>
    <cellStyle name="Input cel new 2 2 2 3 4 4" xfId="1014" xr:uid="{00000000-0005-0000-0000-000050000000}"/>
    <cellStyle name="Input cel new 2 2 2 3 4 4 2" xfId="5759" xr:uid="{00000000-0005-0000-0000-000050000000}"/>
    <cellStyle name="Input cel new 2 2 2 3 4 4 2 2" xfId="26055" xr:uid="{00000000-0005-0000-0000-000050000000}"/>
    <cellStyle name="Input cel new 2 2 2 3 4 4 2 3" xfId="21469" xr:uid="{00000000-0005-0000-0000-000050000000}"/>
    <cellStyle name="Input cel new 2 2 2 3 4 4 2 4" xfId="36983" xr:uid="{00000000-0005-0000-0000-000050000000}"/>
    <cellStyle name="Input cel new 2 2 2 3 4 4 3" xfId="19302" xr:uid="{00000000-0005-0000-0000-000050000000}"/>
    <cellStyle name="Input cel new 2 2 2 3 4 4 4" xfId="14122" xr:uid="{00000000-0005-0000-0000-000050000000}"/>
    <cellStyle name="Input cel new 2 2 2 3 4 4 5" xfId="31525" xr:uid="{00000000-0005-0000-0000-000050000000}"/>
    <cellStyle name="Input cel new 2 2 2 3 4 5" xfId="2257" xr:uid="{00000000-0005-0000-0000-000050000000}"/>
    <cellStyle name="Input cel new 2 2 2 3 4 5 2" xfId="6915" xr:uid="{00000000-0005-0000-0000-000050000000}"/>
    <cellStyle name="Input cel new 2 2 2 3 4 5 2 2" xfId="27211" xr:uid="{00000000-0005-0000-0000-000050000000}"/>
    <cellStyle name="Input cel new 2 2 2 3 4 5 2 3" xfId="22621" xr:uid="{00000000-0005-0000-0000-000050000000}"/>
    <cellStyle name="Input cel new 2 2 2 3 4 5 2 4" xfId="37406" xr:uid="{00000000-0005-0000-0000-000050000000}"/>
    <cellStyle name="Input cel new 2 2 2 3 4 5 3" xfId="15681" xr:uid="{00000000-0005-0000-0000-000050000000}"/>
    <cellStyle name="Input cel new 2 2 2 3 4 5 4" xfId="10702" xr:uid="{00000000-0005-0000-0000-000050000000}"/>
    <cellStyle name="Input cel new 2 2 2 3 4 5 5" xfId="32681" xr:uid="{00000000-0005-0000-0000-000050000000}"/>
    <cellStyle name="Input cel new 2 2 2 3 4 6" xfId="8340" xr:uid="{00000000-0005-0000-0000-000050000000}"/>
    <cellStyle name="Input cel new 2 2 2 3 4 6 2" xfId="24037" xr:uid="{00000000-0005-0000-0000-000050000000}"/>
    <cellStyle name="Input cel new 2 2 2 3 4 6 2 2" xfId="28626" xr:uid="{00000000-0005-0000-0000-000050000000}"/>
    <cellStyle name="Input cel new 2 2 2 3 4 6 2 3" xfId="38731" xr:uid="{00000000-0005-0000-0000-000050000000}"/>
    <cellStyle name="Input cel new 2 2 2 3 4 6 3" xfId="16776" xr:uid="{00000000-0005-0000-0000-000050000000}"/>
    <cellStyle name="Input cel new 2 2 2 3 4 6 4" xfId="9442" xr:uid="{00000000-0005-0000-0000-000050000000}"/>
    <cellStyle name="Input cel new 2 2 2 3 4 6 5" xfId="34105" xr:uid="{00000000-0005-0000-0000-000050000000}"/>
    <cellStyle name="Input cel new 2 2 2 3 4 7" xfId="5464" xr:uid="{00000000-0005-0000-0000-000050000000}"/>
    <cellStyle name="Input cel new 2 2 2 3 4 7 2" xfId="21175" xr:uid="{00000000-0005-0000-0000-000050000000}"/>
    <cellStyle name="Input cel new 2 2 2 3 4 7 2 2" xfId="25760" xr:uid="{00000000-0005-0000-0000-000050000000}"/>
    <cellStyle name="Input cel new 2 2 2 3 4 7 2 3" xfId="36824" xr:uid="{00000000-0005-0000-0000-000050000000}"/>
    <cellStyle name="Input cel new 2 2 2 3 4 7 3" xfId="22002" xr:uid="{00000000-0005-0000-0000-000050000000}"/>
    <cellStyle name="Input cel new 2 2 2 3 4 7 4" xfId="10192" xr:uid="{00000000-0005-0000-0000-000050000000}"/>
    <cellStyle name="Input cel new 2 2 2 3 4 7 5" xfId="31230" xr:uid="{00000000-0005-0000-0000-000050000000}"/>
    <cellStyle name="Input cel new 2 2 2 3 4 8" xfId="4115" xr:uid="{00000000-0005-0000-0000-000050000000}"/>
    <cellStyle name="Input cel new 2 2 2 3 4 8 2" xfId="22309" xr:uid="{00000000-0005-0000-0000-000050000000}"/>
    <cellStyle name="Input cel new 2 2 2 3 4 8 3" xfId="19894" xr:uid="{00000000-0005-0000-0000-000050000000}"/>
    <cellStyle name="Input cel new 2 2 2 3 4 8 4" xfId="35652" xr:uid="{00000000-0005-0000-0000-000050000000}"/>
    <cellStyle name="Input cel new 2 2 2 3 4 9" xfId="18633" xr:uid="{00000000-0005-0000-0000-000050000000}"/>
    <cellStyle name="Input cel new 2 2 2 3 5" xfId="771" xr:uid="{00000000-0005-0000-0000-000050000000}"/>
    <cellStyle name="Input cel new 2 2 2 3 5 10" xfId="14129" xr:uid="{00000000-0005-0000-0000-000050000000}"/>
    <cellStyle name="Input cel new 2 2 2 3 5 11" xfId="30000" xr:uid="{00000000-0005-0000-0000-000050000000}"/>
    <cellStyle name="Input cel new 2 2 2 3 5 2" xfId="2001" xr:uid="{00000000-0005-0000-0000-000050000000}"/>
    <cellStyle name="Input cel new 2 2 2 3 5 2 2" xfId="3240" xr:uid="{00000000-0005-0000-0000-000050000000}"/>
    <cellStyle name="Input cel new 2 2 2 3 5 2 2 2" xfId="7898" xr:uid="{00000000-0005-0000-0000-000050000000}"/>
    <cellStyle name="Input cel new 2 2 2 3 5 2 2 2 2" xfId="28194" xr:uid="{00000000-0005-0000-0000-000050000000}"/>
    <cellStyle name="Input cel new 2 2 2 3 5 2 2 2 3" xfId="23604" xr:uid="{00000000-0005-0000-0000-000050000000}"/>
    <cellStyle name="Input cel new 2 2 2 3 5 2 2 2 4" xfId="38346" xr:uid="{00000000-0005-0000-0000-000050000000}"/>
    <cellStyle name="Input cel new 2 2 2 3 5 2 2 3" xfId="16231" xr:uid="{00000000-0005-0000-0000-000050000000}"/>
    <cellStyle name="Input cel new 2 2 2 3 5 2 2 4" xfId="13003" xr:uid="{00000000-0005-0000-0000-000050000000}"/>
    <cellStyle name="Input cel new 2 2 2 3 5 2 2 5" xfId="33664" xr:uid="{00000000-0005-0000-0000-000050000000}"/>
    <cellStyle name="Input cel new 2 2 2 3 5 2 3" xfId="9310" xr:uid="{00000000-0005-0000-0000-000050000000}"/>
    <cellStyle name="Input cel new 2 2 2 3 5 2 3 2" xfId="24951" xr:uid="{00000000-0005-0000-0000-000050000000}"/>
    <cellStyle name="Input cel new 2 2 2 3 5 2 3 2 2" xfId="29538" xr:uid="{00000000-0005-0000-0000-000050000000}"/>
    <cellStyle name="Input cel new 2 2 2 3 5 2 3 2 3" xfId="39643" xr:uid="{00000000-0005-0000-0000-000050000000}"/>
    <cellStyle name="Input cel new 2 2 2 3 5 2 3 3" xfId="18994" xr:uid="{00000000-0005-0000-0000-000050000000}"/>
    <cellStyle name="Input cel new 2 2 2 3 5 2 3 4" xfId="14765" xr:uid="{00000000-0005-0000-0000-000050000000}"/>
    <cellStyle name="Input cel new 2 2 2 3 5 2 3 5" xfId="35075" xr:uid="{00000000-0005-0000-0000-000050000000}"/>
    <cellStyle name="Input cel new 2 2 2 3 5 2 4" xfId="6659" xr:uid="{00000000-0005-0000-0000-000050000000}"/>
    <cellStyle name="Input cel new 2 2 2 3 5 2 4 2" xfId="26955" xr:uid="{00000000-0005-0000-0000-000050000000}"/>
    <cellStyle name="Input cel new 2 2 2 3 5 2 4 3" xfId="12760" xr:uid="{00000000-0005-0000-0000-000050000000}"/>
    <cellStyle name="Input cel new 2 2 2 3 5 2 4 4" xfId="32425" xr:uid="{00000000-0005-0000-0000-000050000000}"/>
    <cellStyle name="Input cel new 2 2 2 3 5 2 5" xfId="5089" xr:uid="{00000000-0005-0000-0000-000050000000}"/>
    <cellStyle name="Input cel new 2 2 2 3 5 2 5 2" xfId="25389" xr:uid="{00000000-0005-0000-0000-000050000000}"/>
    <cellStyle name="Input cel new 2 2 2 3 5 2 5 3" xfId="20803" xr:uid="{00000000-0005-0000-0000-000050000000}"/>
    <cellStyle name="Input cel new 2 2 2 3 5 2 5 4" xfId="36559" xr:uid="{00000000-0005-0000-0000-000050000000}"/>
    <cellStyle name="Input cel new 2 2 2 3 5 2 6" xfId="17306" xr:uid="{00000000-0005-0000-0000-000050000000}"/>
    <cellStyle name="Input cel new 2 2 2 3 5 2 7" xfId="11584" xr:uid="{00000000-0005-0000-0000-000050000000}"/>
    <cellStyle name="Input cel new 2 2 2 3 5 2 8" xfId="30909" xr:uid="{00000000-0005-0000-0000-000050000000}"/>
    <cellStyle name="Input cel new 2 2 2 3 5 3" xfId="1679" xr:uid="{00000000-0005-0000-0000-000050000000}"/>
    <cellStyle name="Input cel new 2 2 2 3 5 3 2" xfId="2918" xr:uid="{00000000-0005-0000-0000-000050000000}"/>
    <cellStyle name="Input cel new 2 2 2 3 5 3 2 2" xfId="7576" xr:uid="{00000000-0005-0000-0000-000050000000}"/>
    <cellStyle name="Input cel new 2 2 2 3 5 3 2 2 2" xfId="27872" xr:uid="{00000000-0005-0000-0000-000050000000}"/>
    <cellStyle name="Input cel new 2 2 2 3 5 3 2 2 3" xfId="23282" xr:uid="{00000000-0005-0000-0000-000050000000}"/>
    <cellStyle name="Input cel new 2 2 2 3 5 3 2 2 4" xfId="38048" xr:uid="{00000000-0005-0000-0000-000050000000}"/>
    <cellStyle name="Input cel new 2 2 2 3 5 3 2 3" xfId="16651" xr:uid="{00000000-0005-0000-0000-000050000000}"/>
    <cellStyle name="Input cel new 2 2 2 3 5 3 2 4" xfId="9634" xr:uid="{00000000-0005-0000-0000-000050000000}"/>
    <cellStyle name="Input cel new 2 2 2 3 5 3 2 5" xfId="33342" xr:uid="{00000000-0005-0000-0000-000050000000}"/>
    <cellStyle name="Input cel new 2 2 2 3 5 3 3" xfId="8988" xr:uid="{00000000-0005-0000-0000-000050000000}"/>
    <cellStyle name="Input cel new 2 2 2 3 5 3 3 2" xfId="24648" xr:uid="{00000000-0005-0000-0000-000050000000}"/>
    <cellStyle name="Input cel new 2 2 2 3 5 3 3 2 2" xfId="29236" xr:uid="{00000000-0005-0000-0000-000050000000}"/>
    <cellStyle name="Input cel new 2 2 2 3 5 3 3 2 3" xfId="39341" xr:uid="{00000000-0005-0000-0000-000050000000}"/>
    <cellStyle name="Input cel new 2 2 2 3 5 3 3 3" xfId="14915" xr:uid="{00000000-0005-0000-0000-000050000000}"/>
    <cellStyle name="Input cel new 2 2 2 3 5 3 3 4" xfId="9740" xr:uid="{00000000-0005-0000-0000-000050000000}"/>
    <cellStyle name="Input cel new 2 2 2 3 5 3 3 5" xfId="34753" xr:uid="{00000000-0005-0000-0000-000050000000}"/>
    <cellStyle name="Input cel new 2 2 2 3 5 3 4" xfId="6370" xr:uid="{00000000-0005-0000-0000-000050000000}"/>
    <cellStyle name="Input cel new 2 2 2 3 5 3 4 2" xfId="26666" xr:uid="{00000000-0005-0000-0000-000050000000}"/>
    <cellStyle name="Input cel new 2 2 2 3 5 3 4 3" xfId="12657" xr:uid="{00000000-0005-0000-0000-000050000000}"/>
    <cellStyle name="Input cel new 2 2 2 3 5 3 4 4" xfId="32136" xr:uid="{00000000-0005-0000-0000-000050000000}"/>
    <cellStyle name="Input cel new 2 2 2 3 5 3 5" xfId="4767" xr:uid="{00000000-0005-0000-0000-000050000000}"/>
    <cellStyle name="Input cel new 2 2 2 3 5 3 5 2" xfId="25087" xr:uid="{00000000-0005-0000-0000-000050000000}"/>
    <cellStyle name="Input cel new 2 2 2 3 5 3 5 3" xfId="20499" xr:uid="{00000000-0005-0000-0000-000050000000}"/>
    <cellStyle name="Input cel new 2 2 2 3 5 3 5 4" xfId="36257" xr:uid="{00000000-0005-0000-0000-000050000000}"/>
    <cellStyle name="Input cel new 2 2 2 3 5 3 6" xfId="18885" xr:uid="{00000000-0005-0000-0000-000050000000}"/>
    <cellStyle name="Input cel new 2 2 2 3 5 3 7" xfId="3491" xr:uid="{00000000-0005-0000-0000-000050000000}"/>
    <cellStyle name="Input cel new 2 2 2 3 5 3 8" xfId="30587" xr:uid="{00000000-0005-0000-0000-000050000000}"/>
    <cellStyle name="Input cel new 2 2 2 3 5 4" xfId="1075" xr:uid="{00000000-0005-0000-0000-000050000000}"/>
    <cellStyle name="Input cel new 2 2 2 3 5 4 2" xfId="5820" xr:uid="{00000000-0005-0000-0000-000050000000}"/>
    <cellStyle name="Input cel new 2 2 2 3 5 4 2 2" xfId="26116" xr:uid="{00000000-0005-0000-0000-000050000000}"/>
    <cellStyle name="Input cel new 2 2 2 3 5 4 2 3" xfId="21530" xr:uid="{00000000-0005-0000-0000-000050000000}"/>
    <cellStyle name="Input cel new 2 2 2 3 5 4 2 4" xfId="37044" xr:uid="{00000000-0005-0000-0000-000050000000}"/>
    <cellStyle name="Input cel new 2 2 2 3 5 4 3" xfId="14859" xr:uid="{00000000-0005-0000-0000-000050000000}"/>
    <cellStyle name="Input cel new 2 2 2 3 5 4 4" xfId="14708" xr:uid="{00000000-0005-0000-0000-000050000000}"/>
    <cellStyle name="Input cel new 2 2 2 3 5 4 5" xfId="31586" xr:uid="{00000000-0005-0000-0000-000050000000}"/>
    <cellStyle name="Input cel new 2 2 2 3 5 5" xfId="2318" xr:uid="{00000000-0005-0000-0000-000050000000}"/>
    <cellStyle name="Input cel new 2 2 2 3 5 5 2" xfId="6976" xr:uid="{00000000-0005-0000-0000-000050000000}"/>
    <cellStyle name="Input cel new 2 2 2 3 5 5 2 2" xfId="27272" xr:uid="{00000000-0005-0000-0000-000050000000}"/>
    <cellStyle name="Input cel new 2 2 2 3 5 5 2 3" xfId="22682" xr:uid="{00000000-0005-0000-0000-000050000000}"/>
    <cellStyle name="Input cel new 2 2 2 3 5 5 2 4" xfId="37467" xr:uid="{00000000-0005-0000-0000-000050000000}"/>
    <cellStyle name="Input cel new 2 2 2 3 5 5 3" xfId="22093" xr:uid="{00000000-0005-0000-0000-000050000000}"/>
    <cellStyle name="Input cel new 2 2 2 3 5 5 4" xfId="11387" xr:uid="{00000000-0005-0000-0000-000050000000}"/>
    <cellStyle name="Input cel new 2 2 2 3 5 5 5" xfId="32742" xr:uid="{00000000-0005-0000-0000-000050000000}"/>
    <cellStyle name="Input cel new 2 2 2 3 5 6" xfId="8401" xr:uid="{00000000-0005-0000-0000-000050000000}"/>
    <cellStyle name="Input cel new 2 2 2 3 5 6 2" xfId="24098" xr:uid="{00000000-0005-0000-0000-000050000000}"/>
    <cellStyle name="Input cel new 2 2 2 3 5 6 2 2" xfId="28687" xr:uid="{00000000-0005-0000-0000-000050000000}"/>
    <cellStyle name="Input cel new 2 2 2 3 5 6 2 3" xfId="38792" xr:uid="{00000000-0005-0000-0000-000050000000}"/>
    <cellStyle name="Input cel new 2 2 2 3 5 6 3" xfId="17946" xr:uid="{00000000-0005-0000-0000-000050000000}"/>
    <cellStyle name="Input cel new 2 2 2 3 5 6 4" xfId="10230" xr:uid="{00000000-0005-0000-0000-000050000000}"/>
    <cellStyle name="Input cel new 2 2 2 3 5 6 5" xfId="34166" xr:uid="{00000000-0005-0000-0000-000050000000}"/>
    <cellStyle name="Input cel new 2 2 2 3 5 7" xfId="5523" xr:uid="{00000000-0005-0000-0000-000050000000}"/>
    <cellStyle name="Input cel new 2 2 2 3 5 7 2" xfId="21234" xr:uid="{00000000-0005-0000-0000-000050000000}"/>
    <cellStyle name="Input cel new 2 2 2 3 5 7 2 2" xfId="25819" xr:uid="{00000000-0005-0000-0000-000050000000}"/>
    <cellStyle name="Input cel new 2 2 2 3 5 7 2 3" xfId="36883" xr:uid="{00000000-0005-0000-0000-000050000000}"/>
    <cellStyle name="Input cel new 2 2 2 3 5 7 3" xfId="15706" xr:uid="{00000000-0005-0000-0000-000050000000}"/>
    <cellStyle name="Input cel new 2 2 2 3 5 7 4" xfId="12843" xr:uid="{00000000-0005-0000-0000-000050000000}"/>
    <cellStyle name="Input cel new 2 2 2 3 5 7 5" xfId="31289" xr:uid="{00000000-0005-0000-0000-000050000000}"/>
    <cellStyle name="Input cel new 2 2 2 3 5 8" xfId="4176" xr:uid="{00000000-0005-0000-0000-000050000000}"/>
    <cellStyle name="Input cel new 2 2 2 3 5 8 2" xfId="15808" xr:uid="{00000000-0005-0000-0000-000050000000}"/>
    <cellStyle name="Input cel new 2 2 2 3 5 8 3" xfId="19953" xr:uid="{00000000-0005-0000-0000-000050000000}"/>
    <cellStyle name="Input cel new 2 2 2 3 5 8 4" xfId="35711" xr:uid="{00000000-0005-0000-0000-000050000000}"/>
    <cellStyle name="Input cel new 2 2 2 3 5 9" xfId="15038" xr:uid="{00000000-0005-0000-0000-000050000000}"/>
    <cellStyle name="Input cel new 2 2 2 3 6" xfId="527" xr:uid="{00000000-0005-0000-0000-000050000000}"/>
    <cellStyle name="Input cel new 2 2 2 3 6 2" xfId="1454" xr:uid="{00000000-0005-0000-0000-000050000000}"/>
    <cellStyle name="Input cel new 2 2 2 3 6 2 2" xfId="6153" xr:uid="{00000000-0005-0000-0000-000050000000}"/>
    <cellStyle name="Input cel new 2 2 2 3 6 2 2 2" xfId="26449" xr:uid="{00000000-0005-0000-0000-000050000000}"/>
    <cellStyle name="Input cel new 2 2 2 3 6 2 2 3" xfId="21861" xr:uid="{00000000-0005-0000-0000-000050000000}"/>
    <cellStyle name="Input cel new 2 2 2 3 6 2 2 4" xfId="37082" xr:uid="{00000000-0005-0000-0000-000050000000}"/>
    <cellStyle name="Input cel new 2 2 2 3 6 2 3" xfId="15279" xr:uid="{00000000-0005-0000-0000-000050000000}"/>
    <cellStyle name="Input cel new 2 2 2 3 6 2 4" xfId="13858" xr:uid="{00000000-0005-0000-0000-000050000000}"/>
    <cellStyle name="Input cel new 2 2 2 3 6 2 5" xfId="31919" xr:uid="{00000000-0005-0000-0000-000050000000}"/>
    <cellStyle name="Input cel new 2 2 2 3 6 3" xfId="2694" xr:uid="{00000000-0005-0000-0000-000050000000}"/>
    <cellStyle name="Input cel new 2 2 2 3 6 3 2" xfId="7352" xr:uid="{00000000-0005-0000-0000-000050000000}"/>
    <cellStyle name="Input cel new 2 2 2 3 6 3 2 2" xfId="27648" xr:uid="{00000000-0005-0000-0000-000050000000}"/>
    <cellStyle name="Input cel new 2 2 2 3 6 3 2 3" xfId="23058" xr:uid="{00000000-0005-0000-0000-000050000000}"/>
    <cellStyle name="Input cel new 2 2 2 3 6 3 2 4" xfId="37825" xr:uid="{00000000-0005-0000-0000-000050000000}"/>
    <cellStyle name="Input cel new 2 2 2 3 6 3 3" xfId="17290" xr:uid="{00000000-0005-0000-0000-000050000000}"/>
    <cellStyle name="Input cel new 2 2 2 3 6 3 4" xfId="10257" xr:uid="{00000000-0005-0000-0000-000050000000}"/>
    <cellStyle name="Input cel new 2 2 2 3 6 3 5" xfId="33118" xr:uid="{00000000-0005-0000-0000-000050000000}"/>
    <cellStyle name="Input cel new 2 2 2 3 6 4" xfId="8766" xr:uid="{00000000-0005-0000-0000-000050000000}"/>
    <cellStyle name="Input cel new 2 2 2 3 6 4 2" xfId="24434" xr:uid="{00000000-0005-0000-0000-000050000000}"/>
    <cellStyle name="Input cel new 2 2 2 3 6 4 2 2" xfId="29022" xr:uid="{00000000-0005-0000-0000-000050000000}"/>
    <cellStyle name="Input cel new 2 2 2 3 6 4 2 3" xfId="39127" xr:uid="{00000000-0005-0000-0000-000050000000}"/>
    <cellStyle name="Input cel new 2 2 2 3 6 4 3" xfId="22120" xr:uid="{00000000-0005-0000-0000-000050000000}"/>
    <cellStyle name="Input cel new 2 2 2 3 6 4 4" xfId="14372" xr:uid="{00000000-0005-0000-0000-000050000000}"/>
    <cellStyle name="Input cel new 2 2 2 3 6 4 5" xfId="34531" xr:uid="{00000000-0005-0000-0000-000050000000}"/>
    <cellStyle name="Input cel new 2 2 2 3 6 5" xfId="5315" xr:uid="{00000000-0005-0000-0000-000050000000}"/>
    <cellStyle name="Input cel new 2 2 2 3 6 5 2" xfId="25611" xr:uid="{00000000-0005-0000-0000-000050000000}"/>
    <cellStyle name="Input cel new 2 2 2 3 6 5 3" xfId="9878" xr:uid="{00000000-0005-0000-0000-000050000000}"/>
    <cellStyle name="Input cel new 2 2 2 3 6 5 4" xfId="31081" xr:uid="{00000000-0005-0000-0000-000050000000}"/>
    <cellStyle name="Input cel new 2 2 2 3 6 6" xfId="4544" xr:uid="{00000000-0005-0000-0000-000050000000}"/>
    <cellStyle name="Input cel new 2 2 2 3 6 6 2" xfId="21291" xr:uid="{00000000-0005-0000-0000-000050000000}"/>
    <cellStyle name="Input cel new 2 2 2 3 6 6 3" xfId="20287" xr:uid="{00000000-0005-0000-0000-000050000000}"/>
    <cellStyle name="Input cel new 2 2 2 3 6 6 4" xfId="36045" xr:uid="{00000000-0005-0000-0000-000050000000}"/>
    <cellStyle name="Input cel new 2 2 2 3 6 7" xfId="21267" xr:uid="{00000000-0005-0000-0000-000050000000}"/>
    <cellStyle name="Input cel new 2 2 2 3 6 8" xfId="11196" xr:uid="{00000000-0005-0000-0000-000050000000}"/>
    <cellStyle name="Input cel new 2 2 2 3 6 9" xfId="30365" xr:uid="{00000000-0005-0000-0000-000050000000}"/>
    <cellStyle name="Input cel new 2 2 2 3 7" xfId="1294" xr:uid="{00000000-0005-0000-0000-000050000000}"/>
    <cellStyle name="Input cel new 2 2 2 3 7 2" xfId="2535" xr:uid="{00000000-0005-0000-0000-000050000000}"/>
    <cellStyle name="Input cel new 2 2 2 3 7 2 2" xfId="7193" xr:uid="{00000000-0005-0000-0000-000050000000}"/>
    <cellStyle name="Input cel new 2 2 2 3 7 2 2 2" xfId="27489" xr:uid="{00000000-0005-0000-0000-000050000000}"/>
    <cellStyle name="Input cel new 2 2 2 3 7 2 2 3" xfId="22899" xr:uid="{00000000-0005-0000-0000-000050000000}"/>
    <cellStyle name="Input cel new 2 2 2 3 7 2 2 4" xfId="37679" xr:uid="{00000000-0005-0000-0000-000050000000}"/>
    <cellStyle name="Input cel new 2 2 2 3 7 2 3" xfId="19162" xr:uid="{00000000-0005-0000-0000-000050000000}"/>
    <cellStyle name="Input cel new 2 2 2 3 7 2 4" xfId="14398" xr:uid="{00000000-0005-0000-0000-000050000000}"/>
    <cellStyle name="Input cel new 2 2 2 3 7 2 5" xfId="32959" xr:uid="{00000000-0005-0000-0000-000050000000}"/>
    <cellStyle name="Input cel new 2 2 2 3 7 3" xfId="8613" xr:uid="{00000000-0005-0000-0000-000050000000}"/>
    <cellStyle name="Input cel new 2 2 2 3 7 3 2" xfId="24293" xr:uid="{00000000-0005-0000-0000-000050000000}"/>
    <cellStyle name="Input cel new 2 2 2 3 7 3 2 2" xfId="28882" xr:uid="{00000000-0005-0000-0000-000050000000}"/>
    <cellStyle name="Input cel new 2 2 2 3 7 3 2 3" xfId="38987" xr:uid="{00000000-0005-0000-0000-000050000000}"/>
    <cellStyle name="Input cel new 2 2 2 3 7 3 3" xfId="18651" xr:uid="{00000000-0005-0000-0000-000050000000}"/>
    <cellStyle name="Input cel new 2 2 2 3 7 3 4" xfId="14234" xr:uid="{00000000-0005-0000-0000-000050000000}"/>
    <cellStyle name="Input cel new 2 2 2 3 7 3 5" xfId="34378" xr:uid="{00000000-0005-0000-0000-000050000000}"/>
    <cellStyle name="Input cel new 2 2 2 3 7 4" xfId="6019" xr:uid="{00000000-0005-0000-0000-000050000000}"/>
    <cellStyle name="Input cel new 2 2 2 3 7 4 2" xfId="26315" xr:uid="{00000000-0005-0000-0000-000050000000}"/>
    <cellStyle name="Input cel new 2 2 2 3 7 4 3" xfId="13781" xr:uid="{00000000-0005-0000-0000-000050000000}"/>
    <cellStyle name="Input cel new 2 2 2 3 7 4 4" xfId="31785" xr:uid="{00000000-0005-0000-0000-000050000000}"/>
    <cellStyle name="Input cel new 2 2 2 3 7 5" xfId="4390" xr:uid="{00000000-0005-0000-0000-000050000000}"/>
    <cellStyle name="Input cel new 2 2 2 3 7 5 2" xfId="16742" xr:uid="{00000000-0005-0000-0000-000050000000}"/>
    <cellStyle name="Input cel new 2 2 2 3 7 5 3" xfId="20148" xr:uid="{00000000-0005-0000-0000-000050000000}"/>
    <cellStyle name="Input cel new 2 2 2 3 7 5 4" xfId="35906" xr:uid="{00000000-0005-0000-0000-000050000000}"/>
    <cellStyle name="Input cel new 2 2 2 3 7 6" xfId="17161" xr:uid="{00000000-0005-0000-0000-000050000000}"/>
    <cellStyle name="Input cel new 2 2 2 3 7 7" xfId="14249" xr:uid="{00000000-0005-0000-0000-000050000000}"/>
    <cellStyle name="Input cel new 2 2 2 3 7 8" xfId="30212" xr:uid="{00000000-0005-0000-0000-000050000000}"/>
    <cellStyle name="Input cel new 2 2 2 3 8" xfId="1099" xr:uid="{00000000-0005-0000-0000-000050000000}"/>
    <cellStyle name="Input cel new 2 2 2 3 8 2" xfId="2342" xr:uid="{00000000-0005-0000-0000-000050000000}"/>
    <cellStyle name="Input cel new 2 2 2 3 8 2 2" xfId="7000" xr:uid="{00000000-0005-0000-0000-000050000000}"/>
    <cellStyle name="Input cel new 2 2 2 3 8 2 2 2" xfId="27296" xr:uid="{00000000-0005-0000-0000-000050000000}"/>
    <cellStyle name="Input cel new 2 2 2 3 8 2 2 3" xfId="22706" xr:uid="{00000000-0005-0000-0000-000050000000}"/>
    <cellStyle name="Input cel new 2 2 2 3 8 2 2 4" xfId="37491" xr:uid="{00000000-0005-0000-0000-000050000000}"/>
    <cellStyle name="Input cel new 2 2 2 3 8 2 3" xfId="18818" xr:uid="{00000000-0005-0000-0000-000050000000}"/>
    <cellStyle name="Input cel new 2 2 2 3 8 2 4" xfId="12396" xr:uid="{00000000-0005-0000-0000-000050000000}"/>
    <cellStyle name="Input cel new 2 2 2 3 8 2 5" xfId="32766" xr:uid="{00000000-0005-0000-0000-000050000000}"/>
    <cellStyle name="Input cel new 2 2 2 3 8 3" xfId="8425" xr:uid="{00000000-0005-0000-0000-000050000000}"/>
    <cellStyle name="Input cel new 2 2 2 3 8 3 2" xfId="24121" xr:uid="{00000000-0005-0000-0000-000050000000}"/>
    <cellStyle name="Input cel new 2 2 2 3 8 3 2 2" xfId="28710" xr:uid="{00000000-0005-0000-0000-000050000000}"/>
    <cellStyle name="Input cel new 2 2 2 3 8 3 2 3" xfId="38815" xr:uid="{00000000-0005-0000-0000-000050000000}"/>
    <cellStyle name="Input cel new 2 2 2 3 8 3 3" xfId="18753" xr:uid="{00000000-0005-0000-0000-000050000000}"/>
    <cellStyle name="Input cel new 2 2 2 3 8 3 4" xfId="13330" xr:uid="{00000000-0005-0000-0000-000050000000}"/>
    <cellStyle name="Input cel new 2 2 2 3 8 3 5" xfId="34190" xr:uid="{00000000-0005-0000-0000-000050000000}"/>
    <cellStyle name="Input cel new 2 2 2 3 8 4" xfId="5843" xr:uid="{00000000-0005-0000-0000-000050000000}"/>
    <cellStyle name="Input cel new 2 2 2 3 8 4 2" xfId="26139" xr:uid="{00000000-0005-0000-0000-000050000000}"/>
    <cellStyle name="Input cel new 2 2 2 3 8 4 3" xfId="12734" xr:uid="{00000000-0005-0000-0000-000050000000}"/>
    <cellStyle name="Input cel new 2 2 2 3 8 4 4" xfId="31609" xr:uid="{00000000-0005-0000-0000-000050000000}"/>
    <cellStyle name="Input cel new 2 2 2 3 8 5" xfId="4200" xr:uid="{00000000-0005-0000-0000-000050000000}"/>
    <cellStyle name="Input cel new 2 2 2 3 8 5 2" xfId="16900" xr:uid="{00000000-0005-0000-0000-000050000000}"/>
    <cellStyle name="Input cel new 2 2 2 3 8 5 3" xfId="19976" xr:uid="{00000000-0005-0000-0000-000050000000}"/>
    <cellStyle name="Input cel new 2 2 2 3 8 5 4" xfId="35734" xr:uid="{00000000-0005-0000-0000-000050000000}"/>
    <cellStyle name="Input cel new 2 2 2 3 8 6" xfId="14835" xr:uid="{00000000-0005-0000-0000-000050000000}"/>
    <cellStyle name="Input cel new 2 2 2 3 8 7" xfId="13419" xr:uid="{00000000-0005-0000-0000-000050000000}"/>
    <cellStyle name="Input cel new 2 2 2 3 8 8" xfId="30024" xr:uid="{00000000-0005-0000-0000-000050000000}"/>
    <cellStyle name="Input cel new 2 2 2 3 9" xfId="828" xr:uid="{00000000-0005-0000-0000-000050000000}"/>
    <cellStyle name="Input cel new 2 2 2 3 9 2" xfId="3285" xr:uid="{00000000-0005-0000-0000-000050000000}"/>
    <cellStyle name="Input cel new 2 2 2 3 9 2 2" xfId="7976" xr:uid="{00000000-0005-0000-0000-000050000000}"/>
    <cellStyle name="Input cel new 2 2 2 3 9 2 2 2" xfId="28269" xr:uid="{00000000-0005-0000-0000-000050000000}"/>
    <cellStyle name="Input cel new 2 2 2 3 9 2 2 3" xfId="23680" xr:uid="{00000000-0005-0000-0000-000050000000}"/>
    <cellStyle name="Input cel new 2 2 2 3 9 2 2 4" xfId="38421" xr:uid="{00000000-0005-0000-0000-000050000000}"/>
    <cellStyle name="Input cel new 2 2 2 3 9 2 3" xfId="16373" xr:uid="{00000000-0005-0000-0000-000050000000}"/>
    <cellStyle name="Input cel new 2 2 2 3 9 2 4" xfId="3408" xr:uid="{00000000-0005-0000-0000-000050000000}"/>
    <cellStyle name="Input cel new 2 2 2 3 9 2 5" xfId="33741" xr:uid="{00000000-0005-0000-0000-000050000000}"/>
    <cellStyle name="Input cel new 2 2 2 3 9 3" xfId="5577" xr:uid="{00000000-0005-0000-0000-000050000000}"/>
    <cellStyle name="Input cel new 2 2 2 3 9 3 2" xfId="25873" xr:uid="{00000000-0005-0000-0000-000050000000}"/>
    <cellStyle name="Input cel new 2 2 2 3 9 3 3" xfId="11217" xr:uid="{00000000-0005-0000-0000-000050000000}"/>
    <cellStyle name="Input cel new 2 2 2 3 9 3 4" xfId="31343" xr:uid="{00000000-0005-0000-0000-000050000000}"/>
    <cellStyle name="Input cel new 2 2 2 3 9 4" xfId="3730" xr:uid="{00000000-0005-0000-0000-000050000000}"/>
    <cellStyle name="Input cel new 2 2 2 3 9 4 2" xfId="15061" xr:uid="{00000000-0005-0000-0000-000050000000}"/>
    <cellStyle name="Input cel new 2 2 2 3 9 4 3" xfId="19526" xr:uid="{00000000-0005-0000-0000-000050000000}"/>
    <cellStyle name="Input cel new 2 2 2 3 9 4 4" xfId="35285" xr:uid="{00000000-0005-0000-0000-000050000000}"/>
    <cellStyle name="Input cel new 2 2 2 3 9 5" xfId="15395" xr:uid="{00000000-0005-0000-0000-000050000000}"/>
    <cellStyle name="Input cel new 2 2 2 3 9 6" xfId="12285" xr:uid="{00000000-0005-0000-0000-000050000000}"/>
    <cellStyle name="Input cel new 2 2 2 3 9 7" xfId="29557" xr:uid="{00000000-0005-0000-0000-000050000000}"/>
    <cellStyle name="Input cel new 2 2 2 4" xfId="417" xr:uid="{00000000-0005-0000-0000-000050000000}"/>
    <cellStyle name="Input cel new 2 2 2 4 10" xfId="11423" xr:uid="{00000000-0005-0000-0000-000050000000}"/>
    <cellStyle name="Input cel new 2 2 2 4 11" xfId="29582" xr:uid="{00000000-0005-0000-0000-000050000000}"/>
    <cellStyle name="Input cel new 2 2 2 4 2" xfId="1379" xr:uid="{00000000-0005-0000-0000-000050000000}"/>
    <cellStyle name="Input cel new 2 2 2 4 2 2" xfId="2620" xr:uid="{00000000-0005-0000-0000-000050000000}"/>
    <cellStyle name="Input cel new 2 2 2 4 2 2 2" xfId="8695" xr:uid="{00000000-0005-0000-0000-000050000000}"/>
    <cellStyle name="Input cel new 2 2 2 4 2 2 2 2" xfId="24370" xr:uid="{00000000-0005-0000-0000-000050000000}"/>
    <cellStyle name="Input cel new 2 2 2 4 2 2 2 2 2" xfId="28959" xr:uid="{00000000-0005-0000-0000-000050000000}"/>
    <cellStyle name="Input cel new 2 2 2 4 2 2 2 2 3" xfId="39064" xr:uid="{00000000-0005-0000-0000-000050000000}"/>
    <cellStyle name="Input cel new 2 2 2 4 2 2 2 3" xfId="15958" xr:uid="{00000000-0005-0000-0000-000050000000}"/>
    <cellStyle name="Input cel new 2 2 2 4 2 2 2 4" xfId="11499" xr:uid="{00000000-0005-0000-0000-000050000000}"/>
    <cellStyle name="Input cel new 2 2 2 4 2 2 2 5" xfId="34460" xr:uid="{00000000-0005-0000-0000-000050000000}"/>
    <cellStyle name="Input cel new 2 2 2 4 2 2 3" xfId="7278" xr:uid="{00000000-0005-0000-0000-000050000000}"/>
    <cellStyle name="Input cel new 2 2 2 4 2 2 3 2" xfId="27574" xr:uid="{00000000-0005-0000-0000-000050000000}"/>
    <cellStyle name="Input cel new 2 2 2 4 2 2 3 3" xfId="9381" xr:uid="{00000000-0005-0000-0000-000050000000}"/>
    <cellStyle name="Input cel new 2 2 2 4 2 2 3 4" xfId="33044" xr:uid="{00000000-0005-0000-0000-000050000000}"/>
    <cellStyle name="Input cel new 2 2 2 4 2 2 4" xfId="4472" xr:uid="{00000000-0005-0000-0000-000050000000}"/>
    <cellStyle name="Input cel new 2 2 2 4 2 2 4 2" xfId="22347" xr:uid="{00000000-0005-0000-0000-000050000000}"/>
    <cellStyle name="Input cel new 2 2 2 4 2 2 4 3" xfId="20224" xr:uid="{00000000-0005-0000-0000-000050000000}"/>
    <cellStyle name="Input cel new 2 2 2 4 2 2 4 4" xfId="35982" xr:uid="{00000000-0005-0000-0000-000050000000}"/>
    <cellStyle name="Input cel new 2 2 2 4 2 2 5" xfId="16531" xr:uid="{00000000-0005-0000-0000-000050000000}"/>
    <cellStyle name="Input cel new 2 2 2 4 2 2 6" xfId="14713" xr:uid="{00000000-0005-0000-0000-000050000000}"/>
    <cellStyle name="Input cel new 2 2 2 4 2 2 7" xfId="30294" xr:uid="{00000000-0005-0000-0000-000050000000}"/>
    <cellStyle name="Input cel new 2 2 2 4 2 3" xfId="8075" xr:uid="{00000000-0005-0000-0000-000050000000}"/>
    <cellStyle name="Input cel new 2 2 2 4 2 3 2" xfId="23777" xr:uid="{00000000-0005-0000-0000-000050000000}"/>
    <cellStyle name="Input cel new 2 2 2 4 2 3 2 2" xfId="28366" xr:uid="{00000000-0005-0000-0000-000050000000}"/>
    <cellStyle name="Input cel new 2 2 2 4 2 3 2 3" xfId="38471" xr:uid="{00000000-0005-0000-0000-000050000000}"/>
    <cellStyle name="Input cel new 2 2 2 4 2 3 3" xfId="21019" xr:uid="{00000000-0005-0000-0000-000050000000}"/>
    <cellStyle name="Input cel new 2 2 2 4 2 3 4" xfId="14361" xr:uid="{00000000-0005-0000-0000-000050000000}"/>
    <cellStyle name="Input cel new 2 2 2 4 2 3 5" xfId="33840" xr:uid="{00000000-0005-0000-0000-000050000000}"/>
    <cellStyle name="Input cel new 2 2 2 4 2 4" xfId="3850" xr:uid="{00000000-0005-0000-0000-000050000000}"/>
    <cellStyle name="Input cel new 2 2 2 4 2 4 2" xfId="15978" xr:uid="{00000000-0005-0000-0000-000050000000}"/>
    <cellStyle name="Input cel new 2 2 2 4 2 4 3" xfId="19639" xr:uid="{00000000-0005-0000-0000-000050000000}"/>
    <cellStyle name="Input cel new 2 2 2 4 2 4 4" xfId="35397" xr:uid="{00000000-0005-0000-0000-000050000000}"/>
    <cellStyle name="Input cel new 2 2 2 4 2 5" xfId="16342" xr:uid="{00000000-0005-0000-0000-000050000000}"/>
    <cellStyle name="Input cel new 2 2 2 4 2 6" xfId="10186" xr:uid="{00000000-0005-0000-0000-000050000000}"/>
    <cellStyle name="Input cel new 2 2 2 4 2 7" xfId="29674" xr:uid="{00000000-0005-0000-0000-000050000000}"/>
    <cellStyle name="Input cel new 2 2 2 4 3" xfId="1682" xr:uid="{00000000-0005-0000-0000-000050000000}"/>
    <cellStyle name="Input cel new 2 2 2 4 3 2" xfId="2921" xr:uid="{00000000-0005-0000-0000-000050000000}"/>
    <cellStyle name="Input cel new 2 2 2 4 3 2 2" xfId="7579" xr:uid="{00000000-0005-0000-0000-000050000000}"/>
    <cellStyle name="Input cel new 2 2 2 4 3 2 2 2" xfId="27875" xr:uid="{00000000-0005-0000-0000-000050000000}"/>
    <cellStyle name="Input cel new 2 2 2 4 3 2 2 3" xfId="23285" xr:uid="{00000000-0005-0000-0000-000050000000}"/>
    <cellStyle name="Input cel new 2 2 2 4 3 2 2 4" xfId="38051" xr:uid="{00000000-0005-0000-0000-000050000000}"/>
    <cellStyle name="Input cel new 2 2 2 4 3 2 3" xfId="18112" xr:uid="{00000000-0005-0000-0000-000050000000}"/>
    <cellStyle name="Input cel new 2 2 2 4 3 2 4" xfId="12675" xr:uid="{00000000-0005-0000-0000-000050000000}"/>
    <cellStyle name="Input cel new 2 2 2 4 3 2 5" xfId="33345" xr:uid="{00000000-0005-0000-0000-000050000000}"/>
    <cellStyle name="Input cel new 2 2 2 4 3 3" xfId="8991" xr:uid="{00000000-0005-0000-0000-000050000000}"/>
    <cellStyle name="Input cel new 2 2 2 4 3 3 2" xfId="24651" xr:uid="{00000000-0005-0000-0000-000050000000}"/>
    <cellStyle name="Input cel new 2 2 2 4 3 3 2 2" xfId="29239" xr:uid="{00000000-0005-0000-0000-000050000000}"/>
    <cellStyle name="Input cel new 2 2 2 4 3 3 2 3" xfId="39344" xr:uid="{00000000-0005-0000-0000-000050000000}"/>
    <cellStyle name="Input cel new 2 2 2 4 3 3 3" xfId="14935" xr:uid="{00000000-0005-0000-0000-000050000000}"/>
    <cellStyle name="Input cel new 2 2 2 4 3 3 4" xfId="12384" xr:uid="{00000000-0005-0000-0000-000050000000}"/>
    <cellStyle name="Input cel new 2 2 2 4 3 3 5" xfId="34756" xr:uid="{00000000-0005-0000-0000-000050000000}"/>
    <cellStyle name="Input cel new 2 2 2 4 3 4" xfId="6373" xr:uid="{00000000-0005-0000-0000-000050000000}"/>
    <cellStyle name="Input cel new 2 2 2 4 3 4 2" xfId="26669" xr:uid="{00000000-0005-0000-0000-000050000000}"/>
    <cellStyle name="Input cel new 2 2 2 4 3 4 3" xfId="13983" xr:uid="{00000000-0005-0000-0000-000050000000}"/>
    <cellStyle name="Input cel new 2 2 2 4 3 4 4" xfId="32139" xr:uid="{00000000-0005-0000-0000-000050000000}"/>
    <cellStyle name="Input cel new 2 2 2 4 3 5" xfId="4770" xr:uid="{00000000-0005-0000-0000-000050000000}"/>
    <cellStyle name="Input cel new 2 2 2 4 3 5 2" xfId="25090" xr:uid="{00000000-0005-0000-0000-000050000000}"/>
    <cellStyle name="Input cel new 2 2 2 4 3 5 3" xfId="20502" xr:uid="{00000000-0005-0000-0000-000050000000}"/>
    <cellStyle name="Input cel new 2 2 2 4 3 5 4" xfId="36260" xr:uid="{00000000-0005-0000-0000-000050000000}"/>
    <cellStyle name="Input cel new 2 2 2 4 3 6" xfId="15582" xr:uid="{00000000-0005-0000-0000-000050000000}"/>
    <cellStyle name="Input cel new 2 2 2 4 3 7" xfId="3539" xr:uid="{00000000-0005-0000-0000-000050000000}"/>
    <cellStyle name="Input cel new 2 2 2 4 3 8" xfId="30590" xr:uid="{00000000-0005-0000-0000-000050000000}"/>
    <cellStyle name="Input cel new 2 2 2 4 4" xfId="776" xr:uid="{00000000-0005-0000-0000-000050000000}"/>
    <cellStyle name="Input cel new 2 2 2 4 4 2" xfId="3262" xr:uid="{00000000-0005-0000-0000-000050000000}"/>
    <cellStyle name="Input cel new 2 2 2 4 4 2 2" xfId="7928" xr:uid="{00000000-0005-0000-0000-000050000000}"/>
    <cellStyle name="Input cel new 2 2 2 4 4 2 2 2" xfId="28223" xr:uid="{00000000-0005-0000-0000-000050000000}"/>
    <cellStyle name="Input cel new 2 2 2 4 4 2 2 3" xfId="23633" xr:uid="{00000000-0005-0000-0000-000050000000}"/>
    <cellStyle name="Input cel new 2 2 2 4 4 2 2 4" xfId="38375" xr:uid="{00000000-0005-0000-0000-000050000000}"/>
    <cellStyle name="Input cel new 2 2 2 4 4 2 3" xfId="16588" xr:uid="{00000000-0005-0000-0000-000050000000}"/>
    <cellStyle name="Input cel new 2 2 2 4 4 2 4" xfId="13969" xr:uid="{00000000-0005-0000-0000-000050000000}"/>
    <cellStyle name="Input cel new 2 2 2 4 4 2 5" xfId="33694" xr:uid="{00000000-0005-0000-0000-000050000000}"/>
    <cellStyle name="Input cel new 2 2 2 4 4 3" xfId="5528" xr:uid="{00000000-0005-0000-0000-000050000000}"/>
    <cellStyle name="Input cel new 2 2 2 4 4 3 2" xfId="25824" xr:uid="{00000000-0005-0000-0000-000050000000}"/>
    <cellStyle name="Input cel new 2 2 2 4 4 3 3" xfId="11773" xr:uid="{00000000-0005-0000-0000-000050000000}"/>
    <cellStyle name="Input cel new 2 2 2 4 4 3 4" xfId="31294" xr:uid="{00000000-0005-0000-0000-000050000000}"/>
    <cellStyle name="Input cel new 2 2 2 4 4 4" xfId="3682" xr:uid="{00000000-0005-0000-0000-000050000000}"/>
    <cellStyle name="Input cel new 2 2 2 4 4 4 2" xfId="18538" xr:uid="{00000000-0005-0000-0000-000050000000}"/>
    <cellStyle name="Input cel new 2 2 2 4 4 4 3" xfId="19479" xr:uid="{00000000-0005-0000-0000-000050000000}"/>
    <cellStyle name="Input cel new 2 2 2 4 4 4 4" xfId="35239" xr:uid="{00000000-0005-0000-0000-000050000000}"/>
    <cellStyle name="Input cel new 2 2 2 4 4 5" xfId="17243" xr:uid="{00000000-0005-0000-0000-000050000000}"/>
    <cellStyle name="Input cel new 2 2 2 4 4 6" xfId="14754" xr:uid="{00000000-0005-0000-0000-000050000000}"/>
    <cellStyle name="Input cel new 2 2 2 4 4 7" xfId="13284" xr:uid="{00000000-0005-0000-0000-000050000000}"/>
    <cellStyle name="Input cel new 2 2 2 4 5" xfId="2024" xr:uid="{00000000-0005-0000-0000-000050000000}"/>
    <cellStyle name="Input cel new 2 2 2 4 5 2" xfId="6682" xr:uid="{00000000-0005-0000-0000-000050000000}"/>
    <cellStyle name="Input cel new 2 2 2 4 5 2 2" xfId="26978" xr:uid="{00000000-0005-0000-0000-000050000000}"/>
    <cellStyle name="Input cel new 2 2 2 4 5 2 3" xfId="22388" xr:uid="{00000000-0005-0000-0000-000050000000}"/>
    <cellStyle name="Input cel new 2 2 2 4 5 2 4" xfId="37173" xr:uid="{00000000-0005-0000-0000-000050000000}"/>
    <cellStyle name="Input cel new 2 2 2 4 5 3" xfId="15581" xr:uid="{00000000-0005-0000-0000-000050000000}"/>
    <cellStyle name="Input cel new 2 2 2 4 5 4" xfId="10884" xr:uid="{00000000-0005-0000-0000-000050000000}"/>
    <cellStyle name="Input cel new 2 2 2 4 5 5" xfId="32448" xr:uid="{00000000-0005-0000-0000-000050000000}"/>
    <cellStyle name="Input cel new 2 2 2 4 6" xfId="5250" xr:uid="{00000000-0005-0000-0000-000050000000}"/>
    <cellStyle name="Input cel new 2 2 2 4 6 2" xfId="20963" xr:uid="{00000000-0005-0000-0000-000050000000}"/>
    <cellStyle name="Input cel new 2 2 2 4 6 2 2" xfId="25548" xr:uid="{00000000-0005-0000-0000-000050000000}"/>
    <cellStyle name="Input cel new 2 2 2 4 6 2 3" xfId="36687" xr:uid="{00000000-0005-0000-0000-000050000000}"/>
    <cellStyle name="Input cel new 2 2 2 4 6 3" xfId="18444" xr:uid="{00000000-0005-0000-0000-000050000000}"/>
    <cellStyle name="Input cel new 2 2 2 4 6 4" xfId="10228" xr:uid="{00000000-0005-0000-0000-000050000000}"/>
    <cellStyle name="Input cel new 2 2 2 4 6 5" xfId="31016" xr:uid="{00000000-0005-0000-0000-000050000000}"/>
    <cellStyle name="Input cel new 2 2 2 4 7" xfId="3755" xr:uid="{00000000-0005-0000-0000-000050000000}"/>
    <cellStyle name="Input cel new 2 2 2 4 7 2" xfId="17158" xr:uid="{00000000-0005-0000-0000-000050000000}"/>
    <cellStyle name="Input cel new 2 2 2 4 7 3" xfId="18218" xr:uid="{00000000-0005-0000-0000-000050000000}"/>
    <cellStyle name="Input cel new 2 2 2 4 7 4" xfId="35110" xr:uid="{00000000-0005-0000-0000-000050000000}"/>
    <cellStyle name="Input cel new 2 2 2 4 8" xfId="19548" xr:uid="{00000000-0005-0000-0000-000050000000}"/>
    <cellStyle name="Input cel new 2 2 2 4 8 2" xfId="22028" xr:uid="{00000000-0005-0000-0000-000050000000}"/>
    <cellStyle name="Input cel new 2 2 2 4 8 3" xfId="35307" xr:uid="{00000000-0005-0000-0000-000050000000}"/>
    <cellStyle name="Input cel new 2 2 2 4 9" xfId="16593" xr:uid="{00000000-0005-0000-0000-000050000000}"/>
    <cellStyle name="Input cel new 2 2 2 5" xfId="660" xr:uid="{00000000-0005-0000-0000-000050000000}"/>
    <cellStyle name="Input cel new 2 2 2 5 10" xfId="22210" xr:uid="{00000000-0005-0000-0000-000050000000}"/>
    <cellStyle name="Input cel new 2 2 2 5 11" xfId="9471" xr:uid="{00000000-0005-0000-0000-000050000000}"/>
    <cellStyle name="Input cel new 2 2 2 5 12" xfId="29661" xr:uid="{00000000-0005-0000-0000-000050000000}"/>
    <cellStyle name="Input cel new 2 2 2 5 2" xfId="1572" xr:uid="{00000000-0005-0000-0000-000050000000}"/>
    <cellStyle name="Input cel new 2 2 2 5 2 2" xfId="1890" xr:uid="{00000000-0005-0000-0000-000050000000}"/>
    <cellStyle name="Input cel new 2 2 2 5 2 2 2" xfId="3129" xr:uid="{00000000-0005-0000-0000-000050000000}"/>
    <cellStyle name="Input cel new 2 2 2 5 2 2 2 2" xfId="7787" xr:uid="{00000000-0005-0000-0000-000050000000}"/>
    <cellStyle name="Input cel new 2 2 2 5 2 2 2 2 2" xfId="28083" xr:uid="{00000000-0005-0000-0000-000050000000}"/>
    <cellStyle name="Input cel new 2 2 2 5 2 2 2 2 3" xfId="23493" xr:uid="{00000000-0005-0000-0000-000050000000}"/>
    <cellStyle name="Input cel new 2 2 2 5 2 2 2 2 4" xfId="38235" xr:uid="{00000000-0005-0000-0000-000050000000}"/>
    <cellStyle name="Input cel new 2 2 2 5 2 2 2 3" xfId="22048" xr:uid="{00000000-0005-0000-0000-000050000000}"/>
    <cellStyle name="Input cel new 2 2 2 5 2 2 2 4" xfId="11458" xr:uid="{00000000-0005-0000-0000-000050000000}"/>
    <cellStyle name="Input cel new 2 2 2 5 2 2 2 5" xfId="33553" xr:uid="{00000000-0005-0000-0000-000050000000}"/>
    <cellStyle name="Input cel new 2 2 2 5 2 2 3" xfId="9199" xr:uid="{00000000-0005-0000-0000-000050000000}"/>
    <cellStyle name="Input cel new 2 2 2 5 2 2 3 2" xfId="24845" xr:uid="{00000000-0005-0000-0000-000050000000}"/>
    <cellStyle name="Input cel new 2 2 2 5 2 2 3 2 2" xfId="29432" xr:uid="{00000000-0005-0000-0000-000050000000}"/>
    <cellStyle name="Input cel new 2 2 2 5 2 2 3 2 3" xfId="39537" xr:uid="{00000000-0005-0000-0000-000050000000}"/>
    <cellStyle name="Input cel new 2 2 2 5 2 2 3 3" xfId="22296" xr:uid="{00000000-0005-0000-0000-000050000000}"/>
    <cellStyle name="Input cel new 2 2 2 5 2 2 3 4" xfId="9996" xr:uid="{00000000-0005-0000-0000-000050000000}"/>
    <cellStyle name="Input cel new 2 2 2 5 2 2 3 5" xfId="34964" xr:uid="{00000000-0005-0000-0000-000050000000}"/>
    <cellStyle name="Input cel new 2 2 2 5 2 2 4" xfId="6553" xr:uid="{00000000-0005-0000-0000-000050000000}"/>
    <cellStyle name="Input cel new 2 2 2 5 2 2 4 2" xfId="26849" xr:uid="{00000000-0005-0000-0000-000050000000}"/>
    <cellStyle name="Input cel new 2 2 2 5 2 2 4 3" xfId="13119" xr:uid="{00000000-0005-0000-0000-000050000000}"/>
    <cellStyle name="Input cel new 2 2 2 5 2 2 4 4" xfId="32319" xr:uid="{00000000-0005-0000-0000-000050000000}"/>
    <cellStyle name="Input cel new 2 2 2 5 2 2 5" xfId="4978" xr:uid="{00000000-0005-0000-0000-000050000000}"/>
    <cellStyle name="Input cel new 2 2 2 5 2 2 5 2" xfId="25283" xr:uid="{00000000-0005-0000-0000-000050000000}"/>
    <cellStyle name="Input cel new 2 2 2 5 2 2 5 3" xfId="20697" xr:uid="{00000000-0005-0000-0000-000050000000}"/>
    <cellStyle name="Input cel new 2 2 2 5 2 2 5 4" xfId="36453" xr:uid="{00000000-0005-0000-0000-000050000000}"/>
    <cellStyle name="Input cel new 2 2 2 5 2 2 6" xfId="19220" xr:uid="{00000000-0005-0000-0000-000050000000}"/>
    <cellStyle name="Input cel new 2 2 2 5 2 2 7" xfId="11360" xr:uid="{00000000-0005-0000-0000-000050000000}"/>
    <cellStyle name="Input cel new 2 2 2 5 2 2 8" xfId="30798" xr:uid="{00000000-0005-0000-0000-000050000000}"/>
    <cellStyle name="Input cel new 2 2 2 5 2 3" xfId="2812" xr:uid="{00000000-0005-0000-0000-000050000000}"/>
    <cellStyle name="Input cel new 2 2 2 5 2 3 2" xfId="7470" xr:uid="{00000000-0005-0000-0000-000050000000}"/>
    <cellStyle name="Input cel new 2 2 2 5 2 3 2 2" xfId="27766" xr:uid="{00000000-0005-0000-0000-000050000000}"/>
    <cellStyle name="Input cel new 2 2 2 5 2 3 2 3" xfId="23176" xr:uid="{00000000-0005-0000-0000-000050000000}"/>
    <cellStyle name="Input cel new 2 2 2 5 2 3 2 4" xfId="37942" xr:uid="{00000000-0005-0000-0000-000050000000}"/>
    <cellStyle name="Input cel new 2 2 2 5 2 3 3" xfId="16876" xr:uid="{00000000-0005-0000-0000-000050000000}"/>
    <cellStyle name="Input cel new 2 2 2 5 2 3 4" xfId="10333" xr:uid="{00000000-0005-0000-0000-000050000000}"/>
    <cellStyle name="Input cel new 2 2 2 5 2 3 5" xfId="33236" xr:uid="{00000000-0005-0000-0000-000050000000}"/>
    <cellStyle name="Input cel new 2 2 2 5 2 4" xfId="8883" xr:uid="{00000000-0005-0000-0000-000050000000}"/>
    <cellStyle name="Input cel new 2 2 2 5 2 4 2" xfId="24548" xr:uid="{00000000-0005-0000-0000-000050000000}"/>
    <cellStyle name="Input cel new 2 2 2 5 2 4 2 2" xfId="29136" xr:uid="{00000000-0005-0000-0000-000050000000}"/>
    <cellStyle name="Input cel new 2 2 2 5 2 4 2 3" xfId="39241" xr:uid="{00000000-0005-0000-0000-000050000000}"/>
    <cellStyle name="Input cel new 2 2 2 5 2 4 3" xfId="22037" xr:uid="{00000000-0005-0000-0000-000050000000}"/>
    <cellStyle name="Input cel new 2 2 2 5 2 4 4" xfId="11402" xr:uid="{00000000-0005-0000-0000-000050000000}"/>
    <cellStyle name="Input cel new 2 2 2 5 2 4 5" xfId="34648" xr:uid="{00000000-0005-0000-0000-000050000000}"/>
    <cellStyle name="Input cel new 2 2 2 5 2 5" xfId="6268" xr:uid="{00000000-0005-0000-0000-000050000000}"/>
    <cellStyle name="Input cel new 2 2 2 5 2 5 2" xfId="26564" xr:uid="{00000000-0005-0000-0000-000050000000}"/>
    <cellStyle name="Input cel new 2 2 2 5 2 5 3" xfId="11482" xr:uid="{00000000-0005-0000-0000-000050000000}"/>
    <cellStyle name="Input cel new 2 2 2 5 2 5 4" xfId="32034" xr:uid="{00000000-0005-0000-0000-000050000000}"/>
    <cellStyle name="Input cel new 2 2 2 5 2 6" xfId="4661" xr:uid="{00000000-0005-0000-0000-000050000000}"/>
    <cellStyle name="Input cel new 2 2 2 5 2 6 2" xfId="24987" xr:uid="{00000000-0005-0000-0000-000050000000}"/>
    <cellStyle name="Input cel new 2 2 2 5 2 6 3" xfId="20399" xr:uid="{00000000-0005-0000-0000-000050000000}"/>
    <cellStyle name="Input cel new 2 2 2 5 2 6 4" xfId="36157" xr:uid="{00000000-0005-0000-0000-000050000000}"/>
    <cellStyle name="Input cel new 2 2 2 5 2 7" xfId="16597" xr:uid="{00000000-0005-0000-0000-000050000000}"/>
    <cellStyle name="Input cel new 2 2 2 5 2 8" xfId="13524" xr:uid="{00000000-0005-0000-0000-000050000000}"/>
    <cellStyle name="Input cel new 2 2 2 5 2 9" xfId="30482" xr:uid="{00000000-0005-0000-0000-000050000000}"/>
    <cellStyle name="Input cel new 2 2 2 5 3" xfId="1322" xr:uid="{00000000-0005-0000-0000-000050000000}"/>
    <cellStyle name="Input cel new 2 2 2 5 3 2" xfId="2563" xr:uid="{00000000-0005-0000-0000-000050000000}"/>
    <cellStyle name="Input cel new 2 2 2 5 3 2 2" xfId="7221" xr:uid="{00000000-0005-0000-0000-000050000000}"/>
    <cellStyle name="Input cel new 2 2 2 5 3 2 2 2" xfId="27517" xr:uid="{00000000-0005-0000-0000-000050000000}"/>
    <cellStyle name="Input cel new 2 2 2 5 3 2 2 3" xfId="22927" xr:uid="{00000000-0005-0000-0000-000050000000}"/>
    <cellStyle name="Input cel new 2 2 2 5 3 2 2 4" xfId="37707" xr:uid="{00000000-0005-0000-0000-000050000000}"/>
    <cellStyle name="Input cel new 2 2 2 5 3 2 3" xfId="17553" xr:uid="{00000000-0005-0000-0000-000050000000}"/>
    <cellStyle name="Input cel new 2 2 2 5 3 2 4" xfId="10021" xr:uid="{00000000-0005-0000-0000-000050000000}"/>
    <cellStyle name="Input cel new 2 2 2 5 3 2 5" xfId="32987" xr:uid="{00000000-0005-0000-0000-000050000000}"/>
    <cellStyle name="Input cel new 2 2 2 5 3 3" xfId="8641" xr:uid="{00000000-0005-0000-0000-000050000000}"/>
    <cellStyle name="Input cel new 2 2 2 5 3 3 2" xfId="24319" xr:uid="{00000000-0005-0000-0000-000050000000}"/>
    <cellStyle name="Input cel new 2 2 2 5 3 3 2 2" xfId="28908" xr:uid="{00000000-0005-0000-0000-000050000000}"/>
    <cellStyle name="Input cel new 2 2 2 5 3 3 2 3" xfId="39013" xr:uid="{00000000-0005-0000-0000-000050000000}"/>
    <cellStyle name="Input cel new 2 2 2 5 3 3 3" xfId="21332" xr:uid="{00000000-0005-0000-0000-000050000000}"/>
    <cellStyle name="Input cel new 2 2 2 5 3 3 4" xfId="10600" xr:uid="{00000000-0005-0000-0000-000050000000}"/>
    <cellStyle name="Input cel new 2 2 2 5 3 3 5" xfId="34406" xr:uid="{00000000-0005-0000-0000-000050000000}"/>
    <cellStyle name="Input cel new 2 2 2 5 3 4" xfId="6045" xr:uid="{00000000-0005-0000-0000-000050000000}"/>
    <cellStyle name="Input cel new 2 2 2 5 3 4 2" xfId="26341" xr:uid="{00000000-0005-0000-0000-000050000000}"/>
    <cellStyle name="Input cel new 2 2 2 5 3 4 3" xfId="13103" xr:uid="{00000000-0005-0000-0000-000050000000}"/>
    <cellStyle name="Input cel new 2 2 2 5 3 4 4" xfId="31811" xr:uid="{00000000-0005-0000-0000-000050000000}"/>
    <cellStyle name="Input cel new 2 2 2 5 3 5" xfId="4418" xr:uid="{00000000-0005-0000-0000-000050000000}"/>
    <cellStyle name="Input cel new 2 2 2 5 3 5 2" xfId="17892" xr:uid="{00000000-0005-0000-0000-000050000000}"/>
    <cellStyle name="Input cel new 2 2 2 5 3 5 3" xfId="20174" xr:uid="{00000000-0005-0000-0000-000050000000}"/>
    <cellStyle name="Input cel new 2 2 2 5 3 5 4" xfId="35932" xr:uid="{00000000-0005-0000-0000-000050000000}"/>
    <cellStyle name="Input cel new 2 2 2 5 3 6" xfId="17426" xr:uid="{00000000-0005-0000-0000-000050000000}"/>
    <cellStyle name="Input cel new 2 2 2 5 3 7" xfId="12036" xr:uid="{00000000-0005-0000-0000-000050000000}"/>
    <cellStyle name="Input cel new 2 2 2 5 3 8" xfId="30240" xr:uid="{00000000-0005-0000-0000-000050000000}"/>
    <cellStyle name="Input cel new 2 2 2 5 4" xfId="1210" xr:uid="{00000000-0005-0000-0000-000050000000}"/>
    <cellStyle name="Input cel new 2 2 2 5 4 2" xfId="2451" xr:uid="{00000000-0005-0000-0000-000050000000}"/>
    <cellStyle name="Input cel new 2 2 2 5 4 2 2" xfId="7109" xr:uid="{00000000-0005-0000-0000-000050000000}"/>
    <cellStyle name="Input cel new 2 2 2 5 4 2 2 2" xfId="27405" xr:uid="{00000000-0005-0000-0000-000050000000}"/>
    <cellStyle name="Input cel new 2 2 2 5 4 2 2 3" xfId="22815" xr:uid="{00000000-0005-0000-0000-000050000000}"/>
    <cellStyle name="Input cel new 2 2 2 5 4 2 2 4" xfId="37597" xr:uid="{00000000-0005-0000-0000-000050000000}"/>
    <cellStyle name="Input cel new 2 2 2 5 4 2 3" xfId="17798" xr:uid="{00000000-0005-0000-0000-000050000000}"/>
    <cellStyle name="Input cel new 2 2 2 5 4 2 4" xfId="11944" xr:uid="{00000000-0005-0000-0000-000050000000}"/>
    <cellStyle name="Input cel new 2 2 2 5 4 2 5" xfId="32875" xr:uid="{00000000-0005-0000-0000-000050000000}"/>
    <cellStyle name="Input cel new 2 2 2 5 4 3" xfId="8530" xr:uid="{00000000-0005-0000-0000-000050000000}"/>
    <cellStyle name="Input cel new 2 2 2 5 4 3 2" xfId="24216" xr:uid="{00000000-0005-0000-0000-000050000000}"/>
    <cellStyle name="Input cel new 2 2 2 5 4 3 2 2" xfId="28805" xr:uid="{00000000-0005-0000-0000-000050000000}"/>
    <cellStyle name="Input cel new 2 2 2 5 4 3 2 3" xfId="38910" xr:uid="{00000000-0005-0000-0000-000050000000}"/>
    <cellStyle name="Input cel new 2 2 2 5 4 3 3" xfId="17349" xr:uid="{00000000-0005-0000-0000-000050000000}"/>
    <cellStyle name="Input cel new 2 2 2 5 4 3 4" xfId="14217" xr:uid="{00000000-0005-0000-0000-000050000000}"/>
    <cellStyle name="Input cel new 2 2 2 5 4 3 5" xfId="34295" xr:uid="{00000000-0005-0000-0000-000050000000}"/>
    <cellStyle name="Input cel new 2 2 2 5 4 4" xfId="5941" xr:uid="{00000000-0005-0000-0000-000050000000}"/>
    <cellStyle name="Input cel new 2 2 2 5 4 4 2" xfId="26237" xr:uid="{00000000-0005-0000-0000-000050000000}"/>
    <cellStyle name="Input cel new 2 2 2 5 4 4 3" xfId="11394" xr:uid="{00000000-0005-0000-0000-000050000000}"/>
    <cellStyle name="Input cel new 2 2 2 5 4 4 4" xfId="31707" xr:uid="{00000000-0005-0000-0000-000050000000}"/>
    <cellStyle name="Input cel new 2 2 2 5 4 5" xfId="4307" xr:uid="{00000000-0005-0000-0000-000050000000}"/>
    <cellStyle name="Input cel new 2 2 2 5 4 5 2" xfId="17973" xr:uid="{00000000-0005-0000-0000-000050000000}"/>
    <cellStyle name="Input cel new 2 2 2 5 4 5 3" xfId="20071" xr:uid="{00000000-0005-0000-0000-000050000000}"/>
    <cellStyle name="Input cel new 2 2 2 5 4 5 4" xfId="35829" xr:uid="{00000000-0005-0000-0000-000050000000}"/>
    <cellStyle name="Input cel new 2 2 2 5 4 6" xfId="22190" xr:uid="{00000000-0005-0000-0000-000050000000}"/>
    <cellStyle name="Input cel new 2 2 2 5 4 7" xfId="14467" xr:uid="{00000000-0005-0000-0000-000050000000}"/>
    <cellStyle name="Input cel new 2 2 2 5 4 8" xfId="30129" xr:uid="{00000000-0005-0000-0000-000050000000}"/>
    <cellStyle name="Input cel new 2 2 2 5 5" xfId="964" xr:uid="{00000000-0005-0000-0000-000050000000}"/>
    <cellStyle name="Input cel new 2 2 2 5 5 2" xfId="3402" xr:uid="{00000000-0005-0000-0000-000050000000}"/>
    <cellStyle name="Input cel new 2 2 2 5 5 2 2" xfId="8290" xr:uid="{00000000-0005-0000-0000-000050000000}"/>
    <cellStyle name="Input cel new 2 2 2 5 5 2 2 2" xfId="28577" xr:uid="{00000000-0005-0000-0000-000050000000}"/>
    <cellStyle name="Input cel new 2 2 2 5 5 2 2 3" xfId="23988" xr:uid="{00000000-0005-0000-0000-000050000000}"/>
    <cellStyle name="Input cel new 2 2 2 5 5 2 2 4" xfId="38682" xr:uid="{00000000-0005-0000-0000-000050000000}"/>
    <cellStyle name="Input cel new 2 2 2 5 5 2 3" xfId="18639" xr:uid="{00000000-0005-0000-0000-000050000000}"/>
    <cellStyle name="Input cel new 2 2 2 5 5 2 4" xfId="14349" xr:uid="{00000000-0005-0000-0000-000050000000}"/>
    <cellStyle name="Input cel new 2 2 2 5 5 2 5" xfId="34055" xr:uid="{00000000-0005-0000-0000-000050000000}"/>
    <cellStyle name="Input cel new 2 2 2 5 5 3" xfId="5710" xr:uid="{00000000-0005-0000-0000-000050000000}"/>
    <cellStyle name="Input cel new 2 2 2 5 5 3 2" xfId="26006" xr:uid="{00000000-0005-0000-0000-000050000000}"/>
    <cellStyle name="Input cel new 2 2 2 5 5 3 3" xfId="9510" xr:uid="{00000000-0005-0000-0000-000050000000}"/>
    <cellStyle name="Input cel new 2 2 2 5 5 3 4" xfId="31476" xr:uid="{00000000-0005-0000-0000-000050000000}"/>
    <cellStyle name="Input cel new 2 2 2 5 5 4" xfId="4065" xr:uid="{00000000-0005-0000-0000-000050000000}"/>
    <cellStyle name="Input cel new 2 2 2 5 5 4 2" xfId="15686" xr:uid="{00000000-0005-0000-0000-000050000000}"/>
    <cellStyle name="Input cel new 2 2 2 5 5 4 3" xfId="19847" xr:uid="{00000000-0005-0000-0000-000050000000}"/>
    <cellStyle name="Input cel new 2 2 2 5 5 4 4" xfId="35605" xr:uid="{00000000-0005-0000-0000-000050000000}"/>
    <cellStyle name="Input cel new 2 2 2 5 5 5" xfId="16269" xr:uid="{00000000-0005-0000-0000-000050000000}"/>
    <cellStyle name="Input cel new 2 2 2 5 5 6" xfId="11573" xr:uid="{00000000-0005-0000-0000-000050000000}"/>
    <cellStyle name="Input cel new 2 2 2 5 5 7" xfId="29889" xr:uid="{00000000-0005-0000-0000-000050000000}"/>
    <cellStyle name="Input cel new 2 2 2 5 6" xfId="2207" xr:uid="{00000000-0005-0000-0000-000050000000}"/>
    <cellStyle name="Input cel new 2 2 2 5 6 2" xfId="6865" xr:uid="{00000000-0005-0000-0000-000050000000}"/>
    <cellStyle name="Input cel new 2 2 2 5 6 2 2" xfId="27161" xr:uid="{00000000-0005-0000-0000-000050000000}"/>
    <cellStyle name="Input cel new 2 2 2 5 6 2 3" xfId="22571" xr:uid="{00000000-0005-0000-0000-000050000000}"/>
    <cellStyle name="Input cel new 2 2 2 5 6 2 4" xfId="37356" xr:uid="{00000000-0005-0000-0000-000050000000}"/>
    <cellStyle name="Input cel new 2 2 2 5 6 3" xfId="17921" xr:uid="{00000000-0005-0000-0000-000050000000}"/>
    <cellStyle name="Input cel new 2 2 2 5 6 4" xfId="9746" xr:uid="{00000000-0005-0000-0000-000050000000}"/>
    <cellStyle name="Input cel new 2 2 2 5 6 5" xfId="32631" xr:uid="{00000000-0005-0000-0000-000050000000}"/>
    <cellStyle name="Input cel new 2 2 2 5 7" xfId="8062" xr:uid="{00000000-0005-0000-0000-000050000000}"/>
    <cellStyle name="Input cel new 2 2 2 5 7 2" xfId="23764" xr:uid="{00000000-0005-0000-0000-000050000000}"/>
    <cellStyle name="Input cel new 2 2 2 5 7 2 2" xfId="28353" xr:uid="{00000000-0005-0000-0000-000050000000}"/>
    <cellStyle name="Input cel new 2 2 2 5 7 2 3" xfId="38458" xr:uid="{00000000-0005-0000-0000-000050000000}"/>
    <cellStyle name="Input cel new 2 2 2 5 7 3" xfId="18446" xr:uid="{00000000-0005-0000-0000-000050000000}"/>
    <cellStyle name="Input cel new 2 2 2 5 7 4" xfId="14414" xr:uid="{00000000-0005-0000-0000-000050000000}"/>
    <cellStyle name="Input cel new 2 2 2 5 7 5" xfId="33827" xr:uid="{00000000-0005-0000-0000-000050000000}"/>
    <cellStyle name="Input cel new 2 2 2 5 8" xfId="3837" xr:uid="{00000000-0005-0000-0000-000050000000}"/>
    <cellStyle name="Input cel new 2 2 2 5 8 2" xfId="15071" xr:uid="{00000000-0005-0000-0000-000050000000}"/>
    <cellStyle name="Input cel new 2 2 2 5 8 3" xfId="18250" xr:uid="{00000000-0005-0000-0000-000050000000}"/>
    <cellStyle name="Input cel new 2 2 2 5 8 4" xfId="35142" xr:uid="{00000000-0005-0000-0000-000050000000}"/>
    <cellStyle name="Input cel new 2 2 2 5 9" xfId="19626" xr:uid="{00000000-0005-0000-0000-000050000000}"/>
    <cellStyle name="Input cel new 2 2 2 5 9 2" xfId="16038" xr:uid="{00000000-0005-0000-0000-000050000000}"/>
    <cellStyle name="Input cel new 2 2 2 5 9 3" xfId="35384" xr:uid="{00000000-0005-0000-0000-000050000000}"/>
    <cellStyle name="Input cel new 2 2 2 6" xfId="723" xr:uid="{00000000-0005-0000-0000-000050000000}"/>
    <cellStyle name="Input cel new 2 2 2 6 10" xfId="12722" xr:uid="{00000000-0005-0000-0000-000050000000}"/>
    <cellStyle name="Input cel new 2 2 2 6 11" xfId="29952" xr:uid="{00000000-0005-0000-0000-000050000000}"/>
    <cellStyle name="Input cel new 2 2 2 6 2" xfId="1953" xr:uid="{00000000-0005-0000-0000-000050000000}"/>
    <cellStyle name="Input cel new 2 2 2 6 2 2" xfId="3192" xr:uid="{00000000-0005-0000-0000-000050000000}"/>
    <cellStyle name="Input cel new 2 2 2 6 2 2 2" xfId="7850" xr:uid="{00000000-0005-0000-0000-000050000000}"/>
    <cellStyle name="Input cel new 2 2 2 6 2 2 2 2" xfId="28146" xr:uid="{00000000-0005-0000-0000-000050000000}"/>
    <cellStyle name="Input cel new 2 2 2 6 2 2 2 3" xfId="23556" xr:uid="{00000000-0005-0000-0000-000050000000}"/>
    <cellStyle name="Input cel new 2 2 2 6 2 2 2 4" xfId="38298" xr:uid="{00000000-0005-0000-0000-000050000000}"/>
    <cellStyle name="Input cel new 2 2 2 6 2 2 3" xfId="15476" xr:uid="{00000000-0005-0000-0000-000050000000}"/>
    <cellStyle name="Input cel new 2 2 2 6 2 2 4" xfId="12713" xr:uid="{00000000-0005-0000-0000-000050000000}"/>
    <cellStyle name="Input cel new 2 2 2 6 2 2 5" xfId="33616" xr:uid="{00000000-0005-0000-0000-000050000000}"/>
    <cellStyle name="Input cel new 2 2 2 6 2 3" xfId="9262" xr:uid="{00000000-0005-0000-0000-000050000000}"/>
    <cellStyle name="Input cel new 2 2 2 6 2 3 2" xfId="24904" xr:uid="{00000000-0005-0000-0000-000050000000}"/>
    <cellStyle name="Input cel new 2 2 2 6 2 3 2 2" xfId="29491" xr:uid="{00000000-0005-0000-0000-000050000000}"/>
    <cellStyle name="Input cel new 2 2 2 6 2 3 2 3" xfId="39596" xr:uid="{00000000-0005-0000-0000-000050000000}"/>
    <cellStyle name="Input cel new 2 2 2 6 2 3 3" xfId="15783" xr:uid="{00000000-0005-0000-0000-000050000000}"/>
    <cellStyle name="Input cel new 2 2 2 6 2 3 4" xfId="14574" xr:uid="{00000000-0005-0000-0000-000050000000}"/>
    <cellStyle name="Input cel new 2 2 2 6 2 3 5" xfId="35027" xr:uid="{00000000-0005-0000-0000-000050000000}"/>
    <cellStyle name="Input cel new 2 2 2 6 2 4" xfId="6612" xr:uid="{00000000-0005-0000-0000-000050000000}"/>
    <cellStyle name="Input cel new 2 2 2 6 2 4 2" xfId="26908" xr:uid="{00000000-0005-0000-0000-000050000000}"/>
    <cellStyle name="Input cel new 2 2 2 6 2 4 3" xfId="9904" xr:uid="{00000000-0005-0000-0000-000050000000}"/>
    <cellStyle name="Input cel new 2 2 2 6 2 4 4" xfId="32378" xr:uid="{00000000-0005-0000-0000-000050000000}"/>
    <cellStyle name="Input cel new 2 2 2 6 2 5" xfId="5041" xr:uid="{00000000-0005-0000-0000-000050000000}"/>
    <cellStyle name="Input cel new 2 2 2 6 2 5 2" xfId="25342" xr:uid="{00000000-0005-0000-0000-000050000000}"/>
    <cellStyle name="Input cel new 2 2 2 6 2 5 3" xfId="20756" xr:uid="{00000000-0005-0000-0000-000050000000}"/>
    <cellStyle name="Input cel new 2 2 2 6 2 5 4" xfId="36512" xr:uid="{00000000-0005-0000-0000-000050000000}"/>
    <cellStyle name="Input cel new 2 2 2 6 2 6" xfId="16416" xr:uid="{00000000-0005-0000-0000-000050000000}"/>
    <cellStyle name="Input cel new 2 2 2 6 2 7" xfId="11116" xr:uid="{00000000-0005-0000-0000-000050000000}"/>
    <cellStyle name="Input cel new 2 2 2 6 2 8" xfId="30861" xr:uid="{00000000-0005-0000-0000-000050000000}"/>
    <cellStyle name="Input cel new 2 2 2 6 3" xfId="1247" xr:uid="{00000000-0005-0000-0000-000050000000}"/>
    <cellStyle name="Input cel new 2 2 2 6 3 2" xfId="2488" xr:uid="{00000000-0005-0000-0000-000050000000}"/>
    <cellStyle name="Input cel new 2 2 2 6 3 2 2" xfId="7146" xr:uid="{00000000-0005-0000-0000-000050000000}"/>
    <cellStyle name="Input cel new 2 2 2 6 3 2 2 2" xfId="27442" xr:uid="{00000000-0005-0000-0000-000050000000}"/>
    <cellStyle name="Input cel new 2 2 2 6 3 2 2 3" xfId="22852" xr:uid="{00000000-0005-0000-0000-000050000000}"/>
    <cellStyle name="Input cel new 2 2 2 6 3 2 2 4" xfId="37634" xr:uid="{00000000-0005-0000-0000-000050000000}"/>
    <cellStyle name="Input cel new 2 2 2 6 3 2 3" xfId="15528" xr:uid="{00000000-0005-0000-0000-000050000000}"/>
    <cellStyle name="Input cel new 2 2 2 6 3 2 4" xfId="12113" xr:uid="{00000000-0005-0000-0000-000050000000}"/>
    <cellStyle name="Input cel new 2 2 2 6 3 2 5" xfId="32912" xr:uid="{00000000-0005-0000-0000-000050000000}"/>
    <cellStyle name="Input cel new 2 2 2 6 3 3" xfId="8566" xr:uid="{00000000-0005-0000-0000-000050000000}"/>
    <cellStyle name="Input cel new 2 2 2 6 3 3 2" xfId="24249" xr:uid="{00000000-0005-0000-0000-000050000000}"/>
    <cellStyle name="Input cel new 2 2 2 6 3 3 2 2" xfId="28838" xr:uid="{00000000-0005-0000-0000-000050000000}"/>
    <cellStyle name="Input cel new 2 2 2 6 3 3 2 3" xfId="38943" xr:uid="{00000000-0005-0000-0000-000050000000}"/>
    <cellStyle name="Input cel new 2 2 2 6 3 3 3" xfId="15952" xr:uid="{00000000-0005-0000-0000-000050000000}"/>
    <cellStyle name="Input cel new 2 2 2 6 3 3 4" xfId="12770" xr:uid="{00000000-0005-0000-0000-000050000000}"/>
    <cellStyle name="Input cel new 2 2 2 6 3 3 5" xfId="34331" xr:uid="{00000000-0005-0000-0000-000050000000}"/>
    <cellStyle name="Input cel new 2 2 2 6 3 4" xfId="5976" xr:uid="{00000000-0005-0000-0000-000050000000}"/>
    <cellStyle name="Input cel new 2 2 2 6 3 4 2" xfId="26272" xr:uid="{00000000-0005-0000-0000-000050000000}"/>
    <cellStyle name="Input cel new 2 2 2 6 3 4 3" xfId="10398" xr:uid="{00000000-0005-0000-0000-000050000000}"/>
    <cellStyle name="Input cel new 2 2 2 6 3 4 4" xfId="31742" xr:uid="{00000000-0005-0000-0000-000050000000}"/>
    <cellStyle name="Input cel new 2 2 2 6 3 5" xfId="4343" xr:uid="{00000000-0005-0000-0000-000050000000}"/>
    <cellStyle name="Input cel new 2 2 2 6 3 5 2" xfId="15215" xr:uid="{00000000-0005-0000-0000-000050000000}"/>
    <cellStyle name="Input cel new 2 2 2 6 3 5 3" xfId="20104" xr:uid="{00000000-0005-0000-0000-000050000000}"/>
    <cellStyle name="Input cel new 2 2 2 6 3 5 4" xfId="35862" xr:uid="{00000000-0005-0000-0000-000050000000}"/>
    <cellStyle name="Input cel new 2 2 2 6 3 6" xfId="18761" xr:uid="{00000000-0005-0000-0000-000050000000}"/>
    <cellStyle name="Input cel new 2 2 2 6 3 7" xfId="13360" xr:uid="{00000000-0005-0000-0000-000050000000}"/>
    <cellStyle name="Input cel new 2 2 2 6 3 8" xfId="30165" xr:uid="{00000000-0005-0000-0000-000050000000}"/>
    <cellStyle name="Input cel new 2 2 2 6 4" xfId="1027" xr:uid="{00000000-0005-0000-0000-000050000000}"/>
    <cellStyle name="Input cel new 2 2 2 6 4 2" xfId="5772" xr:uid="{00000000-0005-0000-0000-000050000000}"/>
    <cellStyle name="Input cel new 2 2 2 6 4 2 2" xfId="26068" xr:uid="{00000000-0005-0000-0000-000050000000}"/>
    <cellStyle name="Input cel new 2 2 2 6 4 2 3" xfId="21482" xr:uid="{00000000-0005-0000-0000-000050000000}"/>
    <cellStyle name="Input cel new 2 2 2 6 4 2 4" xfId="36996" xr:uid="{00000000-0005-0000-0000-000050000000}"/>
    <cellStyle name="Input cel new 2 2 2 6 4 3" xfId="19242" xr:uid="{00000000-0005-0000-0000-000050000000}"/>
    <cellStyle name="Input cel new 2 2 2 6 4 4" xfId="12371" xr:uid="{00000000-0005-0000-0000-000050000000}"/>
    <cellStyle name="Input cel new 2 2 2 6 4 5" xfId="31538" xr:uid="{00000000-0005-0000-0000-000050000000}"/>
    <cellStyle name="Input cel new 2 2 2 6 5" xfId="2270" xr:uid="{00000000-0005-0000-0000-000050000000}"/>
    <cellStyle name="Input cel new 2 2 2 6 5 2" xfId="6928" xr:uid="{00000000-0005-0000-0000-000050000000}"/>
    <cellStyle name="Input cel new 2 2 2 6 5 2 2" xfId="27224" xr:uid="{00000000-0005-0000-0000-000050000000}"/>
    <cellStyle name="Input cel new 2 2 2 6 5 2 3" xfId="22634" xr:uid="{00000000-0005-0000-0000-000050000000}"/>
    <cellStyle name="Input cel new 2 2 2 6 5 2 4" xfId="37419" xr:uid="{00000000-0005-0000-0000-000050000000}"/>
    <cellStyle name="Input cel new 2 2 2 6 5 3" xfId="21947" xr:uid="{00000000-0005-0000-0000-000050000000}"/>
    <cellStyle name="Input cel new 2 2 2 6 5 4" xfId="12056" xr:uid="{00000000-0005-0000-0000-000050000000}"/>
    <cellStyle name="Input cel new 2 2 2 6 5 5" xfId="32694" xr:uid="{00000000-0005-0000-0000-000050000000}"/>
    <cellStyle name="Input cel new 2 2 2 6 6" xfId="8353" xr:uid="{00000000-0005-0000-0000-000050000000}"/>
    <cellStyle name="Input cel new 2 2 2 6 6 2" xfId="24050" xr:uid="{00000000-0005-0000-0000-000050000000}"/>
    <cellStyle name="Input cel new 2 2 2 6 6 2 2" xfId="28639" xr:uid="{00000000-0005-0000-0000-000050000000}"/>
    <cellStyle name="Input cel new 2 2 2 6 6 2 3" xfId="38744" xr:uid="{00000000-0005-0000-0000-000050000000}"/>
    <cellStyle name="Input cel new 2 2 2 6 6 3" xfId="17340" xr:uid="{00000000-0005-0000-0000-000050000000}"/>
    <cellStyle name="Input cel new 2 2 2 6 6 4" xfId="11680" xr:uid="{00000000-0005-0000-0000-000050000000}"/>
    <cellStyle name="Input cel new 2 2 2 6 6 5" xfId="34118" xr:uid="{00000000-0005-0000-0000-000050000000}"/>
    <cellStyle name="Input cel new 2 2 2 6 7" xfId="5476" xr:uid="{00000000-0005-0000-0000-000050000000}"/>
    <cellStyle name="Input cel new 2 2 2 6 7 2" xfId="21187" xr:uid="{00000000-0005-0000-0000-000050000000}"/>
    <cellStyle name="Input cel new 2 2 2 6 7 2 2" xfId="25772" xr:uid="{00000000-0005-0000-0000-000050000000}"/>
    <cellStyle name="Input cel new 2 2 2 6 7 2 3" xfId="36836" xr:uid="{00000000-0005-0000-0000-000050000000}"/>
    <cellStyle name="Input cel new 2 2 2 6 7 3" xfId="15964" xr:uid="{00000000-0005-0000-0000-000050000000}"/>
    <cellStyle name="Input cel new 2 2 2 6 7 4" xfId="10666" xr:uid="{00000000-0005-0000-0000-000050000000}"/>
    <cellStyle name="Input cel new 2 2 2 6 7 5" xfId="31242" xr:uid="{00000000-0005-0000-0000-000050000000}"/>
    <cellStyle name="Input cel new 2 2 2 6 8" xfId="4128" xr:uid="{00000000-0005-0000-0000-000050000000}"/>
    <cellStyle name="Input cel new 2 2 2 6 8 2" xfId="17415" xr:uid="{00000000-0005-0000-0000-000050000000}"/>
    <cellStyle name="Input cel new 2 2 2 6 8 3" xfId="19906" xr:uid="{00000000-0005-0000-0000-000050000000}"/>
    <cellStyle name="Input cel new 2 2 2 6 8 4" xfId="35664" xr:uid="{00000000-0005-0000-0000-000050000000}"/>
    <cellStyle name="Input cel new 2 2 2 6 9" xfId="15566" xr:uid="{00000000-0005-0000-0000-000050000000}"/>
    <cellStyle name="Input cel new 2 2 2 7" xfId="490" xr:uid="{00000000-0005-0000-0000-000050000000}"/>
    <cellStyle name="Input cel new 2 2 2 7 10" xfId="30338" xr:uid="{00000000-0005-0000-0000-000050000000}"/>
    <cellStyle name="Input cel new 2 2 2 7 2" xfId="1687" xr:uid="{00000000-0005-0000-0000-000050000000}"/>
    <cellStyle name="Input cel new 2 2 2 7 2 2" xfId="2926" xr:uid="{00000000-0005-0000-0000-000050000000}"/>
    <cellStyle name="Input cel new 2 2 2 7 2 2 2" xfId="7584" xr:uid="{00000000-0005-0000-0000-000050000000}"/>
    <cellStyle name="Input cel new 2 2 2 7 2 2 2 2" xfId="27880" xr:uid="{00000000-0005-0000-0000-000050000000}"/>
    <cellStyle name="Input cel new 2 2 2 7 2 2 2 3" xfId="23290" xr:uid="{00000000-0005-0000-0000-000050000000}"/>
    <cellStyle name="Input cel new 2 2 2 7 2 2 2 4" xfId="38056" xr:uid="{00000000-0005-0000-0000-000050000000}"/>
    <cellStyle name="Input cel new 2 2 2 7 2 2 3" xfId="17195" xr:uid="{00000000-0005-0000-0000-000050000000}"/>
    <cellStyle name="Input cel new 2 2 2 7 2 2 4" xfId="9997" xr:uid="{00000000-0005-0000-0000-000050000000}"/>
    <cellStyle name="Input cel new 2 2 2 7 2 2 5" xfId="33350" xr:uid="{00000000-0005-0000-0000-000050000000}"/>
    <cellStyle name="Input cel new 2 2 2 7 2 3" xfId="8996" xr:uid="{00000000-0005-0000-0000-000050000000}"/>
    <cellStyle name="Input cel new 2 2 2 7 2 3 2" xfId="24655" xr:uid="{00000000-0005-0000-0000-000050000000}"/>
    <cellStyle name="Input cel new 2 2 2 7 2 3 2 2" xfId="29243" xr:uid="{00000000-0005-0000-0000-000050000000}"/>
    <cellStyle name="Input cel new 2 2 2 7 2 3 2 3" xfId="39348" xr:uid="{00000000-0005-0000-0000-000050000000}"/>
    <cellStyle name="Input cel new 2 2 2 7 2 3 3" xfId="17373" xr:uid="{00000000-0005-0000-0000-000050000000}"/>
    <cellStyle name="Input cel new 2 2 2 7 2 3 4" xfId="10024" xr:uid="{00000000-0005-0000-0000-000050000000}"/>
    <cellStyle name="Input cel new 2 2 2 7 2 3 5" xfId="34761" xr:uid="{00000000-0005-0000-0000-000050000000}"/>
    <cellStyle name="Input cel new 2 2 2 7 2 4" xfId="6377" xr:uid="{00000000-0005-0000-0000-000050000000}"/>
    <cellStyle name="Input cel new 2 2 2 7 2 4 2" xfId="26673" xr:uid="{00000000-0005-0000-0000-000050000000}"/>
    <cellStyle name="Input cel new 2 2 2 7 2 4 3" xfId="14334" xr:uid="{00000000-0005-0000-0000-000050000000}"/>
    <cellStyle name="Input cel new 2 2 2 7 2 4 4" xfId="32143" xr:uid="{00000000-0005-0000-0000-000050000000}"/>
    <cellStyle name="Input cel new 2 2 2 7 2 5" xfId="4775" xr:uid="{00000000-0005-0000-0000-000050000000}"/>
    <cellStyle name="Input cel new 2 2 2 7 2 5 2" xfId="25094" xr:uid="{00000000-0005-0000-0000-000050000000}"/>
    <cellStyle name="Input cel new 2 2 2 7 2 5 3" xfId="20506" xr:uid="{00000000-0005-0000-0000-000050000000}"/>
    <cellStyle name="Input cel new 2 2 2 7 2 5 4" xfId="36264" xr:uid="{00000000-0005-0000-0000-000050000000}"/>
    <cellStyle name="Input cel new 2 2 2 7 2 6" xfId="22077" xr:uid="{00000000-0005-0000-0000-000050000000}"/>
    <cellStyle name="Input cel new 2 2 2 7 2 7" xfId="5133" xr:uid="{00000000-0005-0000-0000-000050000000}"/>
    <cellStyle name="Input cel new 2 2 2 7 2 8" xfId="30595" xr:uid="{00000000-0005-0000-0000-000050000000}"/>
    <cellStyle name="Input cel new 2 2 2 7 3" xfId="1427" xr:uid="{00000000-0005-0000-0000-000050000000}"/>
    <cellStyle name="Input cel new 2 2 2 7 3 2" xfId="6137" xr:uid="{00000000-0005-0000-0000-000050000000}"/>
    <cellStyle name="Input cel new 2 2 2 7 3 2 2" xfId="26433" xr:uid="{00000000-0005-0000-0000-000050000000}"/>
    <cellStyle name="Input cel new 2 2 2 7 3 2 3" xfId="21845" xr:uid="{00000000-0005-0000-0000-000050000000}"/>
    <cellStyle name="Input cel new 2 2 2 7 3 2 4" xfId="37067" xr:uid="{00000000-0005-0000-0000-000050000000}"/>
    <cellStyle name="Input cel new 2 2 2 7 3 3" xfId="16458" xr:uid="{00000000-0005-0000-0000-000050000000}"/>
    <cellStyle name="Input cel new 2 2 2 7 3 4" xfId="12303" xr:uid="{00000000-0005-0000-0000-000050000000}"/>
    <cellStyle name="Input cel new 2 2 2 7 3 5" xfId="31903" xr:uid="{00000000-0005-0000-0000-000050000000}"/>
    <cellStyle name="Input cel new 2 2 2 7 4" xfId="2667" xr:uid="{00000000-0005-0000-0000-000050000000}"/>
    <cellStyle name="Input cel new 2 2 2 7 4 2" xfId="7325" xr:uid="{00000000-0005-0000-0000-000050000000}"/>
    <cellStyle name="Input cel new 2 2 2 7 4 2 2" xfId="27621" xr:uid="{00000000-0005-0000-0000-000050000000}"/>
    <cellStyle name="Input cel new 2 2 2 7 4 2 3" xfId="23031" xr:uid="{00000000-0005-0000-0000-000050000000}"/>
    <cellStyle name="Input cel new 2 2 2 7 4 2 4" xfId="37807" xr:uid="{00000000-0005-0000-0000-000050000000}"/>
    <cellStyle name="Input cel new 2 2 2 7 4 3" xfId="17723" xr:uid="{00000000-0005-0000-0000-000050000000}"/>
    <cellStyle name="Input cel new 2 2 2 7 4 4" xfId="10371" xr:uid="{00000000-0005-0000-0000-000050000000}"/>
    <cellStyle name="Input cel new 2 2 2 7 4 5" xfId="33091" xr:uid="{00000000-0005-0000-0000-000050000000}"/>
    <cellStyle name="Input cel new 2 2 2 7 5" xfId="8739" xr:uid="{00000000-0005-0000-0000-000050000000}"/>
    <cellStyle name="Input cel new 2 2 2 7 5 2" xfId="24409" xr:uid="{00000000-0005-0000-0000-000050000000}"/>
    <cellStyle name="Input cel new 2 2 2 7 5 2 2" xfId="28998" xr:uid="{00000000-0005-0000-0000-000050000000}"/>
    <cellStyle name="Input cel new 2 2 2 7 5 2 3" xfId="39103" xr:uid="{00000000-0005-0000-0000-000050000000}"/>
    <cellStyle name="Input cel new 2 2 2 7 5 3" xfId="19348" xr:uid="{00000000-0005-0000-0000-000050000000}"/>
    <cellStyle name="Input cel new 2 2 2 7 5 4" xfId="10972" xr:uid="{00000000-0005-0000-0000-000050000000}"/>
    <cellStyle name="Input cel new 2 2 2 7 5 5" xfId="34504" xr:uid="{00000000-0005-0000-0000-000050000000}"/>
    <cellStyle name="Input cel new 2 2 2 7 6" xfId="5282" xr:uid="{00000000-0005-0000-0000-000050000000}"/>
    <cellStyle name="Input cel new 2 2 2 7 6 2" xfId="25578" xr:uid="{00000000-0005-0000-0000-000050000000}"/>
    <cellStyle name="Input cel new 2 2 2 7 6 3" xfId="11629" xr:uid="{00000000-0005-0000-0000-000050000000}"/>
    <cellStyle name="Input cel new 2 2 2 7 6 4" xfId="31048" xr:uid="{00000000-0005-0000-0000-000050000000}"/>
    <cellStyle name="Input cel new 2 2 2 7 7" xfId="4517" xr:uid="{00000000-0005-0000-0000-000050000000}"/>
    <cellStyle name="Input cel new 2 2 2 7 7 2" xfId="15494" xr:uid="{00000000-0005-0000-0000-000050000000}"/>
    <cellStyle name="Input cel new 2 2 2 7 7 3" xfId="20263" xr:uid="{00000000-0005-0000-0000-000050000000}"/>
    <cellStyle name="Input cel new 2 2 2 7 7 4" xfId="36021" xr:uid="{00000000-0005-0000-0000-000050000000}"/>
    <cellStyle name="Input cel new 2 2 2 7 8" xfId="17512" xr:uid="{00000000-0005-0000-0000-000050000000}"/>
    <cellStyle name="Input cel new 2 2 2 7 9" xfId="13915" xr:uid="{00000000-0005-0000-0000-000050000000}"/>
    <cellStyle name="Input cel new 2 2 2 8" xfId="426" xr:uid="{00000000-0005-0000-0000-000050000000}"/>
    <cellStyle name="Input cel new 2 2 2 8 2" xfId="3320" xr:uid="{00000000-0005-0000-0000-000050000000}"/>
    <cellStyle name="Input cel new 2 2 2 8 2 2" xfId="8168" xr:uid="{00000000-0005-0000-0000-000050000000}"/>
    <cellStyle name="Input cel new 2 2 2 8 2 2 2" xfId="28457" xr:uid="{00000000-0005-0000-0000-000050000000}"/>
    <cellStyle name="Input cel new 2 2 2 8 2 2 3" xfId="23868" xr:uid="{00000000-0005-0000-0000-000050000000}"/>
    <cellStyle name="Input cel new 2 2 2 8 2 2 4" xfId="38562" xr:uid="{00000000-0005-0000-0000-000050000000}"/>
    <cellStyle name="Input cel new 2 2 2 8 2 3" xfId="16281" xr:uid="{00000000-0005-0000-0000-000050000000}"/>
    <cellStyle name="Input cel new 2 2 2 8 2 4" xfId="14513" xr:uid="{00000000-0005-0000-0000-000050000000}"/>
    <cellStyle name="Input cel new 2 2 2 8 2 5" xfId="33933" xr:uid="{00000000-0005-0000-0000-000050000000}"/>
    <cellStyle name="Input cel new 2 2 2 8 3" xfId="5257" xr:uid="{00000000-0005-0000-0000-000050000000}"/>
    <cellStyle name="Input cel new 2 2 2 8 3 2" xfId="25555" xr:uid="{00000000-0005-0000-0000-000050000000}"/>
    <cellStyle name="Input cel new 2 2 2 8 3 3" xfId="13084" xr:uid="{00000000-0005-0000-0000-000050000000}"/>
    <cellStyle name="Input cel new 2 2 2 8 3 4" xfId="31023" xr:uid="{00000000-0005-0000-0000-000050000000}"/>
    <cellStyle name="Input cel new 2 2 2 8 4" xfId="3943" xr:uid="{00000000-0005-0000-0000-000050000000}"/>
    <cellStyle name="Input cel new 2 2 2 8 4 2" xfId="17971" xr:uid="{00000000-0005-0000-0000-000050000000}"/>
    <cellStyle name="Input cel new 2 2 2 8 4 3" xfId="19729" xr:uid="{00000000-0005-0000-0000-000050000000}"/>
    <cellStyle name="Input cel new 2 2 2 8 4 4" xfId="35487" xr:uid="{00000000-0005-0000-0000-000050000000}"/>
    <cellStyle name="Input cel new 2 2 2 8 5" xfId="16568" xr:uid="{00000000-0005-0000-0000-000050000000}"/>
    <cellStyle name="Input cel new 2 2 2 8 6" xfId="14497" xr:uid="{00000000-0005-0000-0000-000050000000}"/>
    <cellStyle name="Input cel new 2 2 2 8 7" xfId="29767" xr:uid="{00000000-0005-0000-0000-000050000000}"/>
    <cellStyle name="Input cel new 2 2 2 9" xfId="434" xr:uid="{00000000-0005-0000-0000-000050000000}"/>
    <cellStyle name="Input cel new 2 2 2 9 2" xfId="5261" xr:uid="{00000000-0005-0000-0000-000050000000}"/>
    <cellStyle name="Input cel new 2 2 2 9 2 2" xfId="25558" xr:uid="{00000000-0005-0000-0000-000050000000}"/>
    <cellStyle name="Input cel new 2 2 2 9 2 3" xfId="20973" xr:uid="{00000000-0005-0000-0000-000050000000}"/>
    <cellStyle name="Input cel new 2 2 2 9 2 4" xfId="36692" xr:uid="{00000000-0005-0000-0000-000050000000}"/>
    <cellStyle name="Input cel new 2 2 2 9 3" xfId="17107" xr:uid="{00000000-0005-0000-0000-000050000000}"/>
    <cellStyle name="Input cel new 2 2 2 9 4" xfId="13387" xr:uid="{00000000-0005-0000-0000-000050000000}"/>
    <cellStyle name="Input cel new 2 2 2 9 5" xfId="31027" xr:uid="{00000000-0005-0000-0000-000050000000}"/>
    <cellStyle name="Input cel new 2 2 3" xfId="336" xr:uid="{00000000-0005-0000-0000-00004F000000}"/>
    <cellStyle name="Input cel new 2 2 3 10" xfId="19431" xr:uid="{00000000-0005-0000-0000-00004F000000}"/>
    <cellStyle name="Input cel new 2 2 3 10 2" xfId="18163" xr:uid="{00000000-0005-0000-0000-00004F000000}"/>
    <cellStyle name="Input cel new 2 2 3 10 3" xfId="35191" xr:uid="{00000000-0005-0000-0000-00004F000000}"/>
    <cellStyle name="Input cel new 2 2 3 2" xfId="482" xr:uid="{00000000-0005-0000-0000-00004F000000}"/>
    <cellStyle name="Input cel new 2 2 3 2 10" xfId="5276" xr:uid="{00000000-0005-0000-0000-00004F000000}"/>
    <cellStyle name="Input cel new 2 2 3 2 10 2" xfId="20987" xr:uid="{00000000-0005-0000-0000-00004F000000}"/>
    <cellStyle name="Input cel new 2 2 3 2 10 2 2" xfId="25572" xr:uid="{00000000-0005-0000-0000-00004F000000}"/>
    <cellStyle name="Input cel new 2 2 3 2 10 2 3" xfId="36703" xr:uid="{00000000-0005-0000-0000-00004F000000}"/>
    <cellStyle name="Input cel new 2 2 3 2 10 3" xfId="15388" xr:uid="{00000000-0005-0000-0000-00004F000000}"/>
    <cellStyle name="Input cel new 2 2 3 2 10 4" xfId="9761" xr:uid="{00000000-0005-0000-0000-00004F000000}"/>
    <cellStyle name="Input cel new 2 2 3 2 10 5" xfId="31042" xr:uid="{00000000-0005-0000-0000-00004F000000}"/>
    <cellStyle name="Input cel new 2 2 3 2 11" xfId="8032" xr:uid="{00000000-0005-0000-0000-00004F000000}"/>
    <cellStyle name="Input cel new 2 2 3 2 11 2" xfId="28323" xr:uid="{00000000-0005-0000-0000-00004F000000}"/>
    <cellStyle name="Input cel new 2 2 3 2 11 3" xfId="9456" xr:uid="{00000000-0005-0000-0000-00004F000000}"/>
    <cellStyle name="Input cel new 2 2 3 2 11 4" xfId="33797" xr:uid="{00000000-0005-0000-0000-00004F000000}"/>
    <cellStyle name="Input cel new 2 2 3 2 12" xfId="3801" xr:uid="{00000000-0005-0000-0000-00004F000000}"/>
    <cellStyle name="Input cel new 2 2 3 2 12 2" xfId="16441" xr:uid="{00000000-0005-0000-0000-00004F000000}"/>
    <cellStyle name="Input cel new 2 2 3 2 12 3" xfId="19592" xr:uid="{00000000-0005-0000-0000-00004F000000}"/>
    <cellStyle name="Input cel new 2 2 3 2 12 4" xfId="35351" xr:uid="{00000000-0005-0000-0000-00004F000000}"/>
    <cellStyle name="Input cel new 2 2 3 2 13" xfId="15008" xr:uid="{00000000-0005-0000-0000-00004F000000}"/>
    <cellStyle name="Input cel new 2 2 3 2 14" xfId="10051" xr:uid="{00000000-0005-0000-0000-00004F000000}"/>
    <cellStyle name="Input cel new 2 2 3 2 15" xfId="29628" xr:uid="{00000000-0005-0000-0000-00004F000000}"/>
    <cellStyle name="Input cel new 2 2 3 2 2" xfId="629" xr:uid="{00000000-0005-0000-0000-00004F000000}"/>
    <cellStyle name="Input cel new 2 2 3 2 2 10" xfId="15443" xr:uid="{00000000-0005-0000-0000-00004F000000}"/>
    <cellStyle name="Input cel new 2 2 3 2 2 11" xfId="14016" xr:uid="{00000000-0005-0000-0000-00004F000000}"/>
    <cellStyle name="Input cel new 2 2 3 2 2 12" xfId="29720" xr:uid="{00000000-0005-0000-0000-00004F000000}"/>
    <cellStyle name="Input cel new 2 2 3 2 2 2" xfId="1544" xr:uid="{00000000-0005-0000-0000-00004F000000}"/>
    <cellStyle name="Input cel new 2 2 3 2 2 2 2" xfId="1859" xr:uid="{00000000-0005-0000-0000-00004F000000}"/>
    <cellStyle name="Input cel new 2 2 3 2 2 2 2 2" xfId="3098" xr:uid="{00000000-0005-0000-0000-00004F000000}"/>
    <cellStyle name="Input cel new 2 2 3 2 2 2 2 2 2" xfId="7756" xr:uid="{00000000-0005-0000-0000-00004F000000}"/>
    <cellStyle name="Input cel new 2 2 3 2 2 2 2 2 2 2" xfId="28052" xr:uid="{00000000-0005-0000-0000-00004F000000}"/>
    <cellStyle name="Input cel new 2 2 3 2 2 2 2 2 2 3" xfId="23462" xr:uid="{00000000-0005-0000-0000-00004F000000}"/>
    <cellStyle name="Input cel new 2 2 3 2 2 2 2 2 2 4" xfId="38204" xr:uid="{00000000-0005-0000-0000-00004F000000}"/>
    <cellStyle name="Input cel new 2 2 3 2 2 2 2 2 3" xfId="21094" xr:uid="{00000000-0005-0000-0000-00004F000000}"/>
    <cellStyle name="Input cel new 2 2 3 2 2 2 2 2 4" xfId="9501" xr:uid="{00000000-0005-0000-0000-00004F000000}"/>
    <cellStyle name="Input cel new 2 2 3 2 2 2 2 2 5" xfId="33522" xr:uid="{00000000-0005-0000-0000-00004F000000}"/>
    <cellStyle name="Input cel new 2 2 3 2 2 2 2 3" xfId="9168" xr:uid="{00000000-0005-0000-0000-00004F000000}"/>
    <cellStyle name="Input cel new 2 2 3 2 2 2 2 3 2" xfId="24816" xr:uid="{00000000-0005-0000-0000-00004F000000}"/>
    <cellStyle name="Input cel new 2 2 3 2 2 2 2 3 2 2" xfId="29403" xr:uid="{00000000-0005-0000-0000-00004F000000}"/>
    <cellStyle name="Input cel new 2 2 3 2 2 2 2 3 2 3" xfId="39508" xr:uid="{00000000-0005-0000-0000-00004F000000}"/>
    <cellStyle name="Input cel new 2 2 3 2 2 2 2 3 3" xfId="16118" xr:uid="{00000000-0005-0000-0000-00004F000000}"/>
    <cellStyle name="Input cel new 2 2 3 2 2 2 2 3 4" xfId="10620" xr:uid="{00000000-0005-0000-0000-00004F000000}"/>
    <cellStyle name="Input cel new 2 2 3 2 2 2 2 3 5" xfId="34933" xr:uid="{00000000-0005-0000-0000-00004F000000}"/>
    <cellStyle name="Input cel new 2 2 3 2 2 2 2 4" xfId="6524" xr:uid="{00000000-0005-0000-0000-00004F000000}"/>
    <cellStyle name="Input cel new 2 2 3 2 2 2 2 4 2" xfId="26820" xr:uid="{00000000-0005-0000-0000-00004F000000}"/>
    <cellStyle name="Input cel new 2 2 3 2 2 2 2 4 3" xfId="9743" xr:uid="{00000000-0005-0000-0000-00004F000000}"/>
    <cellStyle name="Input cel new 2 2 3 2 2 2 2 4 4" xfId="32290" xr:uid="{00000000-0005-0000-0000-00004F000000}"/>
    <cellStyle name="Input cel new 2 2 3 2 2 2 2 5" xfId="4947" xr:uid="{00000000-0005-0000-0000-00004F000000}"/>
    <cellStyle name="Input cel new 2 2 3 2 2 2 2 5 2" xfId="25254" xr:uid="{00000000-0005-0000-0000-00004F000000}"/>
    <cellStyle name="Input cel new 2 2 3 2 2 2 2 5 3" xfId="20668" xr:uid="{00000000-0005-0000-0000-00004F000000}"/>
    <cellStyle name="Input cel new 2 2 3 2 2 2 2 5 4" xfId="36424" xr:uid="{00000000-0005-0000-0000-00004F000000}"/>
    <cellStyle name="Input cel new 2 2 3 2 2 2 2 6" xfId="16999" xr:uid="{00000000-0005-0000-0000-00004F000000}"/>
    <cellStyle name="Input cel new 2 2 3 2 2 2 2 7" xfId="13110" xr:uid="{00000000-0005-0000-0000-00004F000000}"/>
    <cellStyle name="Input cel new 2 2 3 2 2 2 2 8" xfId="30767" xr:uid="{00000000-0005-0000-0000-00004F000000}"/>
    <cellStyle name="Input cel new 2 2 3 2 2 2 3" xfId="2784" xr:uid="{00000000-0005-0000-0000-00004F000000}"/>
    <cellStyle name="Input cel new 2 2 3 2 2 2 3 2" xfId="7442" xr:uid="{00000000-0005-0000-0000-00004F000000}"/>
    <cellStyle name="Input cel new 2 2 3 2 2 2 3 2 2" xfId="27738" xr:uid="{00000000-0005-0000-0000-00004F000000}"/>
    <cellStyle name="Input cel new 2 2 3 2 2 2 3 2 3" xfId="23148" xr:uid="{00000000-0005-0000-0000-00004F000000}"/>
    <cellStyle name="Input cel new 2 2 3 2 2 2 3 2 4" xfId="37914" xr:uid="{00000000-0005-0000-0000-00004F000000}"/>
    <cellStyle name="Input cel new 2 2 3 2 2 2 3 3" xfId="18901" xr:uid="{00000000-0005-0000-0000-00004F000000}"/>
    <cellStyle name="Input cel new 2 2 3 2 2 2 3 4" xfId="14025" xr:uid="{00000000-0005-0000-0000-00004F000000}"/>
    <cellStyle name="Input cel new 2 2 3 2 2 2 3 5" xfId="33208" xr:uid="{00000000-0005-0000-0000-00004F000000}"/>
    <cellStyle name="Input cel new 2 2 3 2 2 2 4" xfId="8855" xr:uid="{00000000-0005-0000-0000-00004F000000}"/>
    <cellStyle name="Input cel new 2 2 3 2 2 2 4 2" xfId="24520" xr:uid="{00000000-0005-0000-0000-00004F000000}"/>
    <cellStyle name="Input cel new 2 2 3 2 2 2 4 2 2" xfId="29108" xr:uid="{00000000-0005-0000-0000-00004F000000}"/>
    <cellStyle name="Input cel new 2 2 3 2 2 2 4 2 3" xfId="39213" xr:uid="{00000000-0005-0000-0000-00004F000000}"/>
    <cellStyle name="Input cel new 2 2 3 2 2 2 4 3" xfId="16705" xr:uid="{00000000-0005-0000-0000-00004F000000}"/>
    <cellStyle name="Input cel new 2 2 3 2 2 2 4 4" xfId="12603" xr:uid="{00000000-0005-0000-0000-00004F000000}"/>
    <cellStyle name="Input cel new 2 2 3 2 2 2 4 5" xfId="34620" xr:uid="{00000000-0005-0000-0000-00004F000000}"/>
    <cellStyle name="Input cel new 2 2 3 2 2 2 5" xfId="6240" xr:uid="{00000000-0005-0000-0000-00004F000000}"/>
    <cellStyle name="Input cel new 2 2 3 2 2 2 5 2" xfId="26536" xr:uid="{00000000-0005-0000-0000-00004F000000}"/>
    <cellStyle name="Input cel new 2 2 3 2 2 2 5 3" xfId="13433" xr:uid="{00000000-0005-0000-0000-00004F000000}"/>
    <cellStyle name="Input cel new 2 2 3 2 2 2 5 4" xfId="32006" xr:uid="{00000000-0005-0000-0000-00004F000000}"/>
    <cellStyle name="Input cel new 2 2 3 2 2 2 6" xfId="4633" xr:uid="{00000000-0005-0000-0000-00004F000000}"/>
    <cellStyle name="Input cel new 2 2 3 2 2 2 6 2" xfId="14950" xr:uid="{00000000-0005-0000-0000-00004F000000}"/>
    <cellStyle name="Input cel new 2 2 3 2 2 2 6 3" xfId="20373" xr:uid="{00000000-0005-0000-0000-00004F000000}"/>
    <cellStyle name="Input cel new 2 2 3 2 2 2 6 4" xfId="36131" xr:uid="{00000000-0005-0000-0000-00004F000000}"/>
    <cellStyle name="Input cel new 2 2 3 2 2 2 7" xfId="18938" xr:uid="{00000000-0005-0000-0000-00004F000000}"/>
    <cellStyle name="Input cel new 2 2 3 2 2 2 8" xfId="11820" xr:uid="{00000000-0005-0000-0000-00004F000000}"/>
    <cellStyle name="Input cel new 2 2 3 2 2 2 9" xfId="30454" xr:uid="{00000000-0005-0000-0000-00004F000000}"/>
    <cellStyle name="Input cel new 2 2 3 2 2 3" xfId="1725" xr:uid="{00000000-0005-0000-0000-00004F000000}"/>
    <cellStyle name="Input cel new 2 2 3 2 2 3 2" xfId="2964" xr:uid="{00000000-0005-0000-0000-00004F000000}"/>
    <cellStyle name="Input cel new 2 2 3 2 2 3 2 2" xfId="7622" xr:uid="{00000000-0005-0000-0000-00004F000000}"/>
    <cellStyle name="Input cel new 2 2 3 2 2 3 2 2 2" xfId="27918" xr:uid="{00000000-0005-0000-0000-00004F000000}"/>
    <cellStyle name="Input cel new 2 2 3 2 2 3 2 2 3" xfId="23328" xr:uid="{00000000-0005-0000-0000-00004F000000}"/>
    <cellStyle name="Input cel new 2 2 3 2 2 3 2 2 4" xfId="38094" xr:uid="{00000000-0005-0000-0000-00004F000000}"/>
    <cellStyle name="Input cel new 2 2 3 2 2 3 2 3" xfId="20970" xr:uid="{00000000-0005-0000-0000-00004F000000}"/>
    <cellStyle name="Input cel new 2 2 3 2 2 3 2 4" xfId="14537" xr:uid="{00000000-0005-0000-0000-00004F000000}"/>
    <cellStyle name="Input cel new 2 2 3 2 2 3 2 5" xfId="33388" xr:uid="{00000000-0005-0000-0000-00004F000000}"/>
    <cellStyle name="Input cel new 2 2 3 2 2 3 3" xfId="9034" xr:uid="{00000000-0005-0000-0000-00004F000000}"/>
    <cellStyle name="Input cel new 2 2 3 2 2 3 3 2" xfId="24691" xr:uid="{00000000-0005-0000-0000-00004F000000}"/>
    <cellStyle name="Input cel new 2 2 3 2 2 3 3 2 2" xfId="29279" xr:uid="{00000000-0005-0000-0000-00004F000000}"/>
    <cellStyle name="Input cel new 2 2 3 2 2 3 3 2 3" xfId="39384" xr:uid="{00000000-0005-0000-0000-00004F000000}"/>
    <cellStyle name="Input cel new 2 2 3 2 2 3 3 3" xfId="21838" xr:uid="{00000000-0005-0000-0000-00004F000000}"/>
    <cellStyle name="Input cel new 2 2 3 2 2 3 3 4" xfId="3597" xr:uid="{00000000-0005-0000-0000-00004F000000}"/>
    <cellStyle name="Input cel new 2 2 3 2 2 3 3 5" xfId="34799" xr:uid="{00000000-0005-0000-0000-00004F000000}"/>
    <cellStyle name="Input cel new 2 2 3 2 2 3 4" xfId="6413" xr:uid="{00000000-0005-0000-0000-00004F000000}"/>
    <cellStyle name="Input cel new 2 2 3 2 2 3 4 2" xfId="26709" xr:uid="{00000000-0005-0000-0000-00004F000000}"/>
    <cellStyle name="Input cel new 2 2 3 2 2 3 4 3" xfId="12882" xr:uid="{00000000-0005-0000-0000-00004F000000}"/>
    <cellStyle name="Input cel new 2 2 3 2 2 3 4 4" xfId="32179" xr:uid="{00000000-0005-0000-0000-00004F000000}"/>
    <cellStyle name="Input cel new 2 2 3 2 2 3 5" xfId="4813" xr:uid="{00000000-0005-0000-0000-00004F000000}"/>
    <cellStyle name="Input cel new 2 2 3 2 2 3 5 2" xfId="25130" xr:uid="{00000000-0005-0000-0000-00004F000000}"/>
    <cellStyle name="Input cel new 2 2 3 2 2 3 5 3" xfId="20543" xr:uid="{00000000-0005-0000-0000-00004F000000}"/>
    <cellStyle name="Input cel new 2 2 3 2 2 3 5 4" xfId="36300" xr:uid="{00000000-0005-0000-0000-00004F000000}"/>
    <cellStyle name="Input cel new 2 2 3 2 2 3 6" xfId="15260" xr:uid="{00000000-0005-0000-0000-00004F000000}"/>
    <cellStyle name="Input cel new 2 2 3 2 2 3 7" xfId="3584" xr:uid="{00000000-0005-0000-0000-00004F000000}"/>
    <cellStyle name="Input cel new 2 2 3 2 2 3 8" xfId="30633" xr:uid="{00000000-0005-0000-0000-00004F000000}"/>
    <cellStyle name="Input cel new 2 2 3 2 2 4" xfId="1317" xr:uid="{00000000-0005-0000-0000-00004F000000}"/>
    <cellStyle name="Input cel new 2 2 3 2 2 4 2" xfId="2558" xr:uid="{00000000-0005-0000-0000-00004F000000}"/>
    <cellStyle name="Input cel new 2 2 3 2 2 4 2 2" xfId="7216" xr:uid="{00000000-0005-0000-0000-00004F000000}"/>
    <cellStyle name="Input cel new 2 2 3 2 2 4 2 2 2" xfId="27512" xr:uid="{00000000-0005-0000-0000-00004F000000}"/>
    <cellStyle name="Input cel new 2 2 3 2 2 4 2 2 3" xfId="22922" xr:uid="{00000000-0005-0000-0000-00004F000000}"/>
    <cellStyle name="Input cel new 2 2 3 2 2 4 2 2 4" xfId="37702" xr:uid="{00000000-0005-0000-0000-00004F000000}"/>
    <cellStyle name="Input cel new 2 2 3 2 2 4 2 3" xfId="18622" xr:uid="{00000000-0005-0000-0000-00004F000000}"/>
    <cellStyle name="Input cel new 2 2 3 2 2 4 2 4" xfId="12381" xr:uid="{00000000-0005-0000-0000-00004F000000}"/>
    <cellStyle name="Input cel new 2 2 3 2 2 4 2 5" xfId="32982" xr:uid="{00000000-0005-0000-0000-00004F000000}"/>
    <cellStyle name="Input cel new 2 2 3 2 2 4 3" xfId="8636" xr:uid="{00000000-0005-0000-0000-00004F000000}"/>
    <cellStyle name="Input cel new 2 2 3 2 2 4 3 2" xfId="24314" xr:uid="{00000000-0005-0000-0000-00004F000000}"/>
    <cellStyle name="Input cel new 2 2 3 2 2 4 3 2 2" xfId="28903" xr:uid="{00000000-0005-0000-0000-00004F000000}"/>
    <cellStyle name="Input cel new 2 2 3 2 2 4 3 2 3" xfId="39008" xr:uid="{00000000-0005-0000-0000-00004F000000}"/>
    <cellStyle name="Input cel new 2 2 3 2 2 4 3 3" xfId="23366" xr:uid="{00000000-0005-0000-0000-00004F000000}"/>
    <cellStyle name="Input cel new 2 2 3 2 2 4 3 4" xfId="13006" xr:uid="{00000000-0005-0000-0000-00004F000000}"/>
    <cellStyle name="Input cel new 2 2 3 2 2 4 3 5" xfId="34401" xr:uid="{00000000-0005-0000-0000-00004F000000}"/>
    <cellStyle name="Input cel new 2 2 3 2 2 4 4" xfId="6040" xr:uid="{00000000-0005-0000-0000-00004F000000}"/>
    <cellStyle name="Input cel new 2 2 3 2 2 4 4 2" xfId="26336" xr:uid="{00000000-0005-0000-0000-00004F000000}"/>
    <cellStyle name="Input cel new 2 2 3 2 2 4 4 3" xfId="11130" xr:uid="{00000000-0005-0000-0000-00004F000000}"/>
    <cellStyle name="Input cel new 2 2 3 2 2 4 4 4" xfId="31806" xr:uid="{00000000-0005-0000-0000-00004F000000}"/>
    <cellStyle name="Input cel new 2 2 3 2 2 4 5" xfId="4413" xr:uid="{00000000-0005-0000-0000-00004F000000}"/>
    <cellStyle name="Input cel new 2 2 3 2 2 4 5 2" xfId="18629" xr:uid="{00000000-0005-0000-0000-00004F000000}"/>
    <cellStyle name="Input cel new 2 2 3 2 2 4 5 3" xfId="20169" xr:uid="{00000000-0005-0000-0000-00004F000000}"/>
    <cellStyle name="Input cel new 2 2 3 2 2 4 5 4" xfId="35927" xr:uid="{00000000-0005-0000-0000-00004F000000}"/>
    <cellStyle name="Input cel new 2 2 3 2 2 4 6" xfId="21265" xr:uid="{00000000-0005-0000-0000-00004F000000}"/>
    <cellStyle name="Input cel new 2 2 3 2 2 4 7" xfId="9906" xr:uid="{00000000-0005-0000-0000-00004F000000}"/>
    <cellStyle name="Input cel new 2 2 3 2 2 4 8" xfId="30235" xr:uid="{00000000-0005-0000-0000-00004F000000}"/>
    <cellStyle name="Input cel new 2 2 3 2 2 5" xfId="933" xr:uid="{00000000-0005-0000-0000-00004F000000}"/>
    <cellStyle name="Input cel new 2 2 3 2 2 5 2" xfId="3385" xr:uid="{00000000-0005-0000-0000-00004F000000}"/>
    <cellStyle name="Input cel new 2 2 3 2 2 5 2 2" xfId="8259" xr:uid="{00000000-0005-0000-0000-00004F000000}"/>
    <cellStyle name="Input cel new 2 2 3 2 2 5 2 2 2" xfId="28548" xr:uid="{00000000-0005-0000-0000-00004F000000}"/>
    <cellStyle name="Input cel new 2 2 3 2 2 5 2 2 3" xfId="23959" xr:uid="{00000000-0005-0000-0000-00004F000000}"/>
    <cellStyle name="Input cel new 2 2 3 2 2 5 2 2 4" xfId="38653" xr:uid="{00000000-0005-0000-0000-00004F000000}"/>
    <cellStyle name="Input cel new 2 2 3 2 2 5 2 3" xfId="16779" xr:uid="{00000000-0005-0000-0000-00004F000000}"/>
    <cellStyle name="Input cel new 2 2 3 2 2 5 2 4" xfId="12314" xr:uid="{00000000-0005-0000-0000-00004F000000}"/>
    <cellStyle name="Input cel new 2 2 3 2 2 5 2 5" xfId="34024" xr:uid="{00000000-0005-0000-0000-00004F000000}"/>
    <cellStyle name="Input cel new 2 2 3 2 2 5 3" xfId="5681" xr:uid="{00000000-0005-0000-0000-00004F000000}"/>
    <cellStyle name="Input cel new 2 2 3 2 2 5 3 2" xfId="25977" xr:uid="{00000000-0005-0000-0000-00004F000000}"/>
    <cellStyle name="Input cel new 2 2 3 2 2 5 3 3" xfId="14003" xr:uid="{00000000-0005-0000-0000-00004F000000}"/>
    <cellStyle name="Input cel new 2 2 3 2 2 5 3 4" xfId="31447" xr:uid="{00000000-0005-0000-0000-00004F000000}"/>
    <cellStyle name="Input cel new 2 2 3 2 2 5 4" xfId="4034" xr:uid="{00000000-0005-0000-0000-00004F000000}"/>
    <cellStyle name="Input cel new 2 2 3 2 2 5 4 2" xfId="17957" xr:uid="{00000000-0005-0000-0000-00004F000000}"/>
    <cellStyle name="Input cel new 2 2 3 2 2 5 4 3" xfId="19818" xr:uid="{00000000-0005-0000-0000-00004F000000}"/>
    <cellStyle name="Input cel new 2 2 3 2 2 5 4 4" xfId="35576" xr:uid="{00000000-0005-0000-0000-00004F000000}"/>
    <cellStyle name="Input cel new 2 2 3 2 2 5 5" xfId="16889" xr:uid="{00000000-0005-0000-0000-00004F000000}"/>
    <cellStyle name="Input cel new 2 2 3 2 2 5 6" xfId="12165" xr:uid="{00000000-0005-0000-0000-00004F000000}"/>
    <cellStyle name="Input cel new 2 2 3 2 2 5 7" xfId="29858" xr:uid="{00000000-0005-0000-0000-00004F000000}"/>
    <cellStyle name="Input cel new 2 2 3 2 2 6" xfId="2176" xr:uid="{00000000-0005-0000-0000-00004F000000}"/>
    <cellStyle name="Input cel new 2 2 3 2 2 6 2" xfId="6834" xr:uid="{00000000-0005-0000-0000-00004F000000}"/>
    <cellStyle name="Input cel new 2 2 3 2 2 6 2 2" xfId="27130" xr:uid="{00000000-0005-0000-0000-00004F000000}"/>
    <cellStyle name="Input cel new 2 2 3 2 2 6 2 3" xfId="22540" xr:uid="{00000000-0005-0000-0000-00004F000000}"/>
    <cellStyle name="Input cel new 2 2 3 2 2 6 2 4" xfId="37325" xr:uid="{00000000-0005-0000-0000-00004F000000}"/>
    <cellStyle name="Input cel new 2 2 3 2 2 6 3" xfId="15111" xr:uid="{00000000-0005-0000-0000-00004F000000}"/>
    <cellStyle name="Input cel new 2 2 3 2 2 6 4" xfId="9922" xr:uid="{00000000-0005-0000-0000-00004F000000}"/>
    <cellStyle name="Input cel new 2 2 3 2 2 6 5" xfId="32600" xr:uid="{00000000-0005-0000-0000-00004F000000}"/>
    <cellStyle name="Input cel new 2 2 3 2 2 7" xfId="8121" xr:uid="{00000000-0005-0000-0000-00004F000000}"/>
    <cellStyle name="Input cel new 2 2 3 2 2 7 2" xfId="23823" xr:uid="{00000000-0005-0000-0000-00004F000000}"/>
    <cellStyle name="Input cel new 2 2 3 2 2 7 2 2" xfId="28412" xr:uid="{00000000-0005-0000-0000-00004F000000}"/>
    <cellStyle name="Input cel new 2 2 3 2 2 7 2 3" xfId="38517" xr:uid="{00000000-0005-0000-0000-00004F000000}"/>
    <cellStyle name="Input cel new 2 2 3 2 2 7 3" xfId="15147" xr:uid="{00000000-0005-0000-0000-00004F000000}"/>
    <cellStyle name="Input cel new 2 2 3 2 2 7 4" xfId="10117" xr:uid="{00000000-0005-0000-0000-00004F000000}"/>
    <cellStyle name="Input cel new 2 2 3 2 2 7 5" xfId="33886" xr:uid="{00000000-0005-0000-0000-00004F000000}"/>
    <cellStyle name="Input cel new 2 2 3 2 2 8" xfId="3896" xr:uid="{00000000-0005-0000-0000-00004F000000}"/>
    <cellStyle name="Input cel new 2 2 3 2 2 8 2" xfId="19335" xr:uid="{00000000-0005-0000-0000-00004F000000}"/>
    <cellStyle name="Input cel new 2 2 3 2 2 8 3" xfId="18289" xr:uid="{00000000-0005-0000-0000-00004F000000}"/>
    <cellStyle name="Input cel new 2 2 3 2 2 8 4" xfId="35153" xr:uid="{00000000-0005-0000-0000-00004F000000}"/>
    <cellStyle name="Input cel new 2 2 3 2 2 9" xfId="19685" xr:uid="{00000000-0005-0000-0000-00004F000000}"/>
    <cellStyle name="Input cel new 2 2 3 2 2 9 2" xfId="18644" xr:uid="{00000000-0005-0000-0000-00004F000000}"/>
    <cellStyle name="Input cel new 2 2 3 2 2 9 3" xfId="35443" xr:uid="{00000000-0005-0000-0000-00004F000000}"/>
    <cellStyle name="Input cel new 2 2 3 2 3" xfId="693" xr:uid="{00000000-0005-0000-0000-00004F000000}"/>
    <cellStyle name="Input cel new 2 2 3 2 3 10" xfId="12497" xr:uid="{00000000-0005-0000-0000-00004F000000}"/>
    <cellStyle name="Input cel new 2 2 3 2 3 11" xfId="29922" xr:uid="{00000000-0005-0000-0000-00004F000000}"/>
    <cellStyle name="Input cel new 2 2 3 2 3 2" xfId="1923" xr:uid="{00000000-0005-0000-0000-00004F000000}"/>
    <cellStyle name="Input cel new 2 2 3 2 3 2 2" xfId="3162" xr:uid="{00000000-0005-0000-0000-00004F000000}"/>
    <cellStyle name="Input cel new 2 2 3 2 3 2 2 2" xfId="7820" xr:uid="{00000000-0005-0000-0000-00004F000000}"/>
    <cellStyle name="Input cel new 2 2 3 2 3 2 2 2 2" xfId="28116" xr:uid="{00000000-0005-0000-0000-00004F000000}"/>
    <cellStyle name="Input cel new 2 2 3 2 3 2 2 2 3" xfId="23526" xr:uid="{00000000-0005-0000-0000-00004F000000}"/>
    <cellStyle name="Input cel new 2 2 3 2 3 2 2 2 4" xfId="38268" xr:uid="{00000000-0005-0000-0000-00004F000000}"/>
    <cellStyle name="Input cel new 2 2 3 2 3 2 2 3" xfId="16267" xr:uid="{00000000-0005-0000-0000-00004F000000}"/>
    <cellStyle name="Input cel new 2 2 3 2 3 2 2 4" xfId="10632" xr:uid="{00000000-0005-0000-0000-00004F000000}"/>
    <cellStyle name="Input cel new 2 2 3 2 3 2 2 5" xfId="33586" xr:uid="{00000000-0005-0000-0000-00004F000000}"/>
    <cellStyle name="Input cel new 2 2 3 2 3 2 3" xfId="9232" xr:uid="{00000000-0005-0000-0000-00004F000000}"/>
    <cellStyle name="Input cel new 2 2 3 2 3 2 3 2" xfId="24876" xr:uid="{00000000-0005-0000-0000-00004F000000}"/>
    <cellStyle name="Input cel new 2 2 3 2 3 2 3 2 2" xfId="29463" xr:uid="{00000000-0005-0000-0000-00004F000000}"/>
    <cellStyle name="Input cel new 2 2 3 2 3 2 3 2 3" xfId="39568" xr:uid="{00000000-0005-0000-0000-00004F000000}"/>
    <cellStyle name="Input cel new 2 2 3 2 3 2 3 3" xfId="17439" xr:uid="{00000000-0005-0000-0000-00004F000000}"/>
    <cellStyle name="Input cel new 2 2 3 2 3 2 3 4" xfId="14393" xr:uid="{00000000-0005-0000-0000-00004F000000}"/>
    <cellStyle name="Input cel new 2 2 3 2 3 2 3 5" xfId="34997" xr:uid="{00000000-0005-0000-0000-00004F000000}"/>
    <cellStyle name="Input cel new 2 2 3 2 3 2 4" xfId="6584" xr:uid="{00000000-0005-0000-0000-00004F000000}"/>
    <cellStyle name="Input cel new 2 2 3 2 3 2 4 2" xfId="26880" xr:uid="{00000000-0005-0000-0000-00004F000000}"/>
    <cellStyle name="Input cel new 2 2 3 2 3 2 4 3" xfId="12021" xr:uid="{00000000-0005-0000-0000-00004F000000}"/>
    <cellStyle name="Input cel new 2 2 3 2 3 2 4 4" xfId="32350" xr:uid="{00000000-0005-0000-0000-00004F000000}"/>
    <cellStyle name="Input cel new 2 2 3 2 3 2 5" xfId="5011" xr:uid="{00000000-0005-0000-0000-00004F000000}"/>
    <cellStyle name="Input cel new 2 2 3 2 3 2 5 2" xfId="25314" xr:uid="{00000000-0005-0000-0000-00004F000000}"/>
    <cellStyle name="Input cel new 2 2 3 2 3 2 5 3" xfId="20728" xr:uid="{00000000-0005-0000-0000-00004F000000}"/>
    <cellStyle name="Input cel new 2 2 3 2 3 2 5 4" xfId="36484" xr:uid="{00000000-0005-0000-0000-00004F000000}"/>
    <cellStyle name="Input cel new 2 2 3 2 3 2 6" xfId="18402" xr:uid="{00000000-0005-0000-0000-00004F000000}"/>
    <cellStyle name="Input cel new 2 2 3 2 3 2 7" xfId="12282" xr:uid="{00000000-0005-0000-0000-00004F000000}"/>
    <cellStyle name="Input cel new 2 2 3 2 3 2 8" xfId="30831" xr:uid="{00000000-0005-0000-0000-00004F000000}"/>
    <cellStyle name="Input cel new 2 2 3 2 3 3" xfId="1605" xr:uid="{00000000-0005-0000-0000-00004F000000}"/>
    <cellStyle name="Input cel new 2 2 3 2 3 3 2" xfId="2845" xr:uid="{00000000-0005-0000-0000-00004F000000}"/>
    <cellStyle name="Input cel new 2 2 3 2 3 3 2 2" xfId="7503" xr:uid="{00000000-0005-0000-0000-00004F000000}"/>
    <cellStyle name="Input cel new 2 2 3 2 3 3 2 2 2" xfId="27799" xr:uid="{00000000-0005-0000-0000-00004F000000}"/>
    <cellStyle name="Input cel new 2 2 3 2 3 3 2 2 3" xfId="23209" xr:uid="{00000000-0005-0000-0000-00004F000000}"/>
    <cellStyle name="Input cel new 2 2 3 2 3 3 2 2 4" xfId="37975" xr:uid="{00000000-0005-0000-0000-00004F000000}"/>
    <cellStyle name="Input cel new 2 2 3 2 3 3 2 3" xfId="18844" xr:uid="{00000000-0005-0000-0000-00004F000000}"/>
    <cellStyle name="Input cel new 2 2 3 2 3 3 2 4" xfId="14060" xr:uid="{00000000-0005-0000-0000-00004F000000}"/>
    <cellStyle name="Input cel new 2 2 3 2 3 3 2 5" xfId="33269" xr:uid="{00000000-0005-0000-0000-00004F000000}"/>
    <cellStyle name="Input cel new 2 2 3 2 3 3 3" xfId="8916" xr:uid="{00000000-0005-0000-0000-00004F000000}"/>
    <cellStyle name="Input cel new 2 2 3 2 3 3 3 2" xfId="24579" xr:uid="{00000000-0005-0000-0000-00004F000000}"/>
    <cellStyle name="Input cel new 2 2 3 2 3 3 3 2 2" xfId="29167" xr:uid="{00000000-0005-0000-0000-00004F000000}"/>
    <cellStyle name="Input cel new 2 2 3 2 3 3 3 2 3" xfId="39272" xr:uid="{00000000-0005-0000-0000-00004F000000}"/>
    <cellStyle name="Input cel new 2 2 3 2 3 3 3 3" xfId="16808" xr:uid="{00000000-0005-0000-0000-00004F000000}"/>
    <cellStyle name="Input cel new 2 2 3 2 3 3 3 4" xfId="13149" xr:uid="{00000000-0005-0000-0000-00004F000000}"/>
    <cellStyle name="Input cel new 2 2 3 2 3 3 3 5" xfId="34681" xr:uid="{00000000-0005-0000-0000-00004F000000}"/>
    <cellStyle name="Input cel new 2 2 3 2 3 3 4" xfId="6300" xr:uid="{00000000-0005-0000-0000-00004F000000}"/>
    <cellStyle name="Input cel new 2 2 3 2 3 3 4 2" xfId="26596" xr:uid="{00000000-0005-0000-0000-00004F000000}"/>
    <cellStyle name="Input cel new 2 2 3 2 3 3 4 3" xfId="12456" xr:uid="{00000000-0005-0000-0000-00004F000000}"/>
    <cellStyle name="Input cel new 2 2 3 2 3 3 4 4" xfId="32066" xr:uid="{00000000-0005-0000-0000-00004F000000}"/>
    <cellStyle name="Input cel new 2 2 3 2 3 3 5" xfId="4694" xr:uid="{00000000-0005-0000-0000-00004F000000}"/>
    <cellStyle name="Input cel new 2 2 3 2 3 3 5 2" xfId="25018" xr:uid="{00000000-0005-0000-0000-00004F000000}"/>
    <cellStyle name="Input cel new 2 2 3 2 3 3 5 3" xfId="20430" xr:uid="{00000000-0005-0000-0000-00004F000000}"/>
    <cellStyle name="Input cel new 2 2 3 2 3 3 5 4" xfId="36188" xr:uid="{00000000-0005-0000-0000-00004F000000}"/>
    <cellStyle name="Input cel new 2 2 3 2 3 3 6" xfId="20899" xr:uid="{00000000-0005-0000-0000-00004F000000}"/>
    <cellStyle name="Input cel new 2 2 3 2 3 3 7" xfId="11310" xr:uid="{00000000-0005-0000-0000-00004F000000}"/>
    <cellStyle name="Input cel new 2 2 3 2 3 3 8" xfId="30515" xr:uid="{00000000-0005-0000-0000-00004F000000}"/>
    <cellStyle name="Input cel new 2 2 3 2 3 4" xfId="997" xr:uid="{00000000-0005-0000-0000-00004F000000}"/>
    <cellStyle name="Input cel new 2 2 3 2 3 4 2" xfId="5742" xr:uid="{00000000-0005-0000-0000-00004F000000}"/>
    <cellStyle name="Input cel new 2 2 3 2 3 4 2 2" xfId="26038" xr:uid="{00000000-0005-0000-0000-00004F000000}"/>
    <cellStyle name="Input cel new 2 2 3 2 3 4 2 3" xfId="21452" xr:uid="{00000000-0005-0000-0000-00004F000000}"/>
    <cellStyle name="Input cel new 2 2 3 2 3 4 2 4" xfId="36966" xr:uid="{00000000-0005-0000-0000-00004F000000}"/>
    <cellStyle name="Input cel new 2 2 3 2 3 4 3" xfId="19059" xr:uid="{00000000-0005-0000-0000-00004F000000}"/>
    <cellStyle name="Input cel new 2 2 3 2 3 4 4" xfId="13826" xr:uid="{00000000-0005-0000-0000-00004F000000}"/>
    <cellStyle name="Input cel new 2 2 3 2 3 4 5" xfId="31508" xr:uid="{00000000-0005-0000-0000-00004F000000}"/>
    <cellStyle name="Input cel new 2 2 3 2 3 5" xfId="2240" xr:uid="{00000000-0005-0000-0000-00004F000000}"/>
    <cellStyle name="Input cel new 2 2 3 2 3 5 2" xfId="6898" xr:uid="{00000000-0005-0000-0000-00004F000000}"/>
    <cellStyle name="Input cel new 2 2 3 2 3 5 2 2" xfId="27194" xr:uid="{00000000-0005-0000-0000-00004F000000}"/>
    <cellStyle name="Input cel new 2 2 3 2 3 5 2 3" xfId="22604" xr:uid="{00000000-0005-0000-0000-00004F000000}"/>
    <cellStyle name="Input cel new 2 2 3 2 3 5 2 4" xfId="37389" xr:uid="{00000000-0005-0000-0000-00004F000000}"/>
    <cellStyle name="Input cel new 2 2 3 2 3 5 3" xfId="19384" xr:uid="{00000000-0005-0000-0000-00004F000000}"/>
    <cellStyle name="Input cel new 2 2 3 2 3 5 4" xfId="12844" xr:uid="{00000000-0005-0000-0000-00004F000000}"/>
    <cellStyle name="Input cel new 2 2 3 2 3 5 5" xfId="32664" xr:uid="{00000000-0005-0000-0000-00004F000000}"/>
    <cellStyle name="Input cel new 2 2 3 2 3 6" xfId="8323" xr:uid="{00000000-0005-0000-0000-00004F000000}"/>
    <cellStyle name="Input cel new 2 2 3 2 3 6 2" xfId="24020" xr:uid="{00000000-0005-0000-0000-00004F000000}"/>
    <cellStyle name="Input cel new 2 2 3 2 3 6 2 2" xfId="28609" xr:uid="{00000000-0005-0000-0000-00004F000000}"/>
    <cellStyle name="Input cel new 2 2 3 2 3 6 2 3" xfId="38714" xr:uid="{00000000-0005-0000-0000-00004F000000}"/>
    <cellStyle name="Input cel new 2 2 3 2 3 6 3" xfId="17397" xr:uid="{00000000-0005-0000-0000-00004F000000}"/>
    <cellStyle name="Input cel new 2 2 3 2 3 6 4" xfId="10284" xr:uid="{00000000-0005-0000-0000-00004F000000}"/>
    <cellStyle name="Input cel new 2 2 3 2 3 6 5" xfId="34088" xr:uid="{00000000-0005-0000-0000-00004F000000}"/>
    <cellStyle name="Input cel new 2 2 3 2 3 7" xfId="5448" xr:uid="{00000000-0005-0000-0000-00004F000000}"/>
    <cellStyle name="Input cel new 2 2 3 2 3 7 2" xfId="21159" xr:uid="{00000000-0005-0000-0000-00004F000000}"/>
    <cellStyle name="Input cel new 2 2 3 2 3 7 2 2" xfId="25744" xr:uid="{00000000-0005-0000-0000-00004F000000}"/>
    <cellStyle name="Input cel new 2 2 3 2 3 7 2 3" xfId="36808" xr:uid="{00000000-0005-0000-0000-00004F000000}"/>
    <cellStyle name="Input cel new 2 2 3 2 3 7 3" xfId="18529" xr:uid="{00000000-0005-0000-0000-00004F000000}"/>
    <cellStyle name="Input cel new 2 2 3 2 3 7 4" xfId="13543" xr:uid="{00000000-0005-0000-0000-00004F000000}"/>
    <cellStyle name="Input cel new 2 2 3 2 3 7 5" xfId="31214" xr:uid="{00000000-0005-0000-0000-00004F000000}"/>
    <cellStyle name="Input cel new 2 2 3 2 3 8" xfId="4098" xr:uid="{00000000-0005-0000-0000-00004F000000}"/>
    <cellStyle name="Input cel new 2 2 3 2 3 8 2" xfId="18800" xr:uid="{00000000-0005-0000-0000-00004F000000}"/>
    <cellStyle name="Input cel new 2 2 3 2 3 8 3" xfId="19878" xr:uid="{00000000-0005-0000-0000-00004F000000}"/>
    <cellStyle name="Input cel new 2 2 3 2 3 8 4" xfId="35636" xr:uid="{00000000-0005-0000-0000-00004F000000}"/>
    <cellStyle name="Input cel new 2 2 3 2 3 9" xfId="15469" xr:uid="{00000000-0005-0000-0000-00004F000000}"/>
    <cellStyle name="Input cel new 2 2 3 2 4" xfId="755" xr:uid="{00000000-0005-0000-0000-00004F000000}"/>
    <cellStyle name="Input cel new 2 2 3 2 4 10" xfId="10198" xr:uid="{00000000-0005-0000-0000-00004F000000}"/>
    <cellStyle name="Input cel new 2 2 3 2 4 11" xfId="29984" xr:uid="{00000000-0005-0000-0000-00004F000000}"/>
    <cellStyle name="Input cel new 2 2 3 2 4 2" xfId="1985" xr:uid="{00000000-0005-0000-0000-00004F000000}"/>
    <cellStyle name="Input cel new 2 2 3 2 4 2 2" xfId="3224" xr:uid="{00000000-0005-0000-0000-00004F000000}"/>
    <cellStyle name="Input cel new 2 2 3 2 4 2 2 2" xfId="7882" xr:uid="{00000000-0005-0000-0000-00004F000000}"/>
    <cellStyle name="Input cel new 2 2 3 2 4 2 2 2 2" xfId="28178" xr:uid="{00000000-0005-0000-0000-00004F000000}"/>
    <cellStyle name="Input cel new 2 2 3 2 4 2 2 2 3" xfId="23588" xr:uid="{00000000-0005-0000-0000-00004F000000}"/>
    <cellStyle name="Input cel new 2 2 3 2 4 2 2 2 4" xfId="38330" xr:uid="{00000000-0005-0000-0000-00004F000000}"/>
    <cellStyle name="Input cel new 2 2 3 2 4 2 2 3" xfId="18258" xr:uid="{00000000-0005-0000-0000-00004F000000}"/>
    <cellStyle name="Input cel new 2 2 3 2 4 2 2 4" xfId="11370" xr:uid="{00000000-0005-0000-0000-00004F000000}"/>
    <cellStyle name="Input cel new 2 2 3 2 4 2 2 5" xfId="33648" xr:uid="{00000000-0005-0000-0000-00004F000000}"/>
    <cellStyle name="Input cel new 2 2 3 2 4 2 3" xfId="9294" xr:uid="{00000000-0005-0000-0000-00004F000000}"/>
    <cellStyle name="Input cel new 2 2 3 2 4 2 3 2" xfId="24935" xr:uid="{00000000-0005-0000-0000-00004F000000}"/>
    <cellStyle name="Input cel new 2 2 3 2 4 2 3 2 2" xfId="29522" xr:uid="{00000000-0005-0000-0000-00004F000000}"/>
    <cellStyle name="Input cel new 2 2 3 2 4 2 3 2 3" xfId="39627" xr:uid="{00000000-0005-0000-0000-00004F000000}"/>
    <cellStyle name="Input cel new 2 2 3 2 4 2 3 3" xfId="16300" xr:uid="{00000000-0005-0000-0000-00004F000000}"/>
    <cellStyle name="Input cel new 2 2 3 2 4 2 3 4" xfId="10834" xr:uid="{00000000-0005-0000-0000-00004F000000}"/>
    <cellStyle name="Input cel new 2 2 3 2 4 2 3 5" xfId="35059" xr:uid="{00000000-0005-0000-0000-00004F000000}"/>
    <cellStyle name="Input cel new 2 2 3 2 4 2 4" xfId="6643" xr:uid="{00000000-0005-0000-0000-00004F000000}"/>
    <cellStyle name="Input cel new 2 2 3 2 4 2 4 2" xfId="26939" xr:uid="{00000000-0005-0000-0000-00004F000000}"/>
    <cellStyle name="Input cel new 2 2 3 2 4 2 4 3" xfId="11881" xr:uid="{00000000-0005-0000-0000-00004F000000}"/>
    <cellStyle name="Input cel new 2 2 3 2 4 2 4 4" xfId="32409" xr:uid="{00000000-0005-0000-0000-00004F000000}"/>
    <cellStyle name="Input cel new 2 2 3 2 4 2 5" xfId="5073" xr:uid="{00000000-0005-0000-0000-00004F000000}"/>
    <cellStyle name="Input cel new 2 2 3 2 4 2 5 2" xfId="25373" xr:uid="{00000000-0005-0000-0000-00004F000000}"/>
    <cellStyle name="Input cel new 2 2 3 2 4 2 5 3" xfId="20787" xr:uid="{00000000-0005-0000-0000-00004F000000}"/>
    <cellStyle name="Input cel new 2 2 3 2 4 2 5 4" xfId="36543" xr:uid="{00000000-0005-0000-0000-00004F000000}"/>
    <cellStyle name="Input cel new 2 2 3 2 4 2 6" xfId="21974" xr:uid="{00000000-0005-0000-0000-00004F000000}"/>
    <cellStyle name="Input cel new 2 2 3 2 4 2 7" xfId="12774" xr:uid="{00000000-0005-0000-0000-00004F000000}"/>
    <cellStyle name="Input cel new 2 2 3 2 4 2 8" xfId="30893" xr:uid="{00000000-0005-0000-0000-00004F000000}"/>
    <cellStyle name="Input cel new 2 2 3 2 4 3" xfId="1663" xr:uid="{00000000-0005-0000-0000-00004F000000}"/>
    <cellStyle name="Input cel new 2 2 3 2 4 3 2" xfId="2902" xr:uid="{00000000-0005-0000-0000-00004F000000}"/>
    <cellStyle name="Input cel new 2 2 3 2 4 3 2 2" xfId="7560" xr:uid="{00000000-0005-0000-0000-00004F000000}"/>
    <cellStyle name="Input cel new 2 2 3 2 4 3 2 2 2" xfId="27856" xr:uid="{00000000-0005-0000-0000-00004F000000}"/>
    <cellStyle name="Input cel new 2 2 3 2 4 3 2 2 3" xfId="23266" xr:uid="{00000000-0005-0000-0000-00004F000000}"/>
    <cellStyle name="Input cel new 2 2 3 2 4 3 2 2 4" xfId="38032" xr:uid="{00000000-0005-0000-0000-00004F000000}"/>
    <cellStyle name="Input cel new 2 2 3 2 4 3 2 3" xfId="21077" xr:uid="{00000000-0005-0000-0000-00004F000000}"/>
    <cellStyle name="Input cel new 2 2 3 2 4 3 2 4" xfId="13732" xr:uid="{00000000-0005-0000-0000-00004F000000}"/>
    <cellStyle name="Input cel new 2 2 3 2 4 3 2 5" xfId="33326" xr:uid="{00000000-0005-0000-0000-00004F000000}"/>
    <cellStyle name="Input cel new 2 2 3 2 4 3 3" xfId="8972" xr:uid="{00000000-0005-0000-0000-00004F000000}"/>
    <cellStyle name="Input cel new 2 2 3 2 4 3 3 2" xfId="24632" xr:uid="{00000000-0005-0000-0000-00004F000000}"/>
    <cellStyle name="Input cel new 2 2 3 2 4 3 3 2 2" xfId="29220" xr:uid="{00000000-0005-0000-0000-00004F000000}"/>
    <cellStyle name="Input cel new 2 2 3 2 4 3 3 2 3" xfId="39325" xr:uid="{00000000-0005-0000-0000-00004F000000}"/>
    <cellStyle name="Input cel new 2 2 3 2 4 3 3 3" xfId="14918" xr:uid="{00000000-0005-0000-0000-00004F000000}"/>
    <cellStyle name="Input cel new 2 2 3 2 4 3 3 4" xfId="14704" xr:uid="{00000000-0005-0000-0000-00004F000000}"/>
    <cellStyle name="Input cel new 2 2 3 2 4 3 3 5" xfId="34737" xr:uid="{00000000-0005-0000-0000-00004F000000}"/>
    <cellStyle name="Input cel new 2 2 3 2 4 3 4" xfId="6354" xr:uid="{00000000-0005-0000-0000-00004F000000}"/>
    <cellStyle name="Input cel new 2 2 3 2 4 3 4 2" xfId="26650" xr:uid="{00000000-0005-0000-0000-00004F000000}"/>
    <cellStyle name="Input cel new 2 2 3 2 4 3 4 3" xfId="11561" xr:uid="{00000000-0005-0000-0000-00004F000000}"/>
    <cellStyle name="Input cel new 2 2 3 2 4 3 4 4" xfId="32120" xr:uid="{00000000-0005-0000-0000-00004F000000}"/>
    <cellStyle name="Input cel new 2 2 3 2 4 3 5" xfId="4751" xr:uid="{00000000-0005-0000-0000-00004F000000}"/>
    <cellStyle name="Input cel new 2 2 3 2 4 3 5 2" xfId="25071" xr:uid="{00000000-0005-0000-0000-00004F000000}"/>
    <cellStyle name="Input cel new 2 2 3 2 4 3 5 3" xfId="20483" xr:uid="{00000000-0005-0000-0000-00004F000000}"/>
    <cellStyle name="Input cel new 2 2 3 2 4 3 5 4" xfId="36241" xr:uid="{00000000-0005-0000-0000-00004F000000}"/>
    <cellStyle name="Input cel new 2 2 3 2 4 3 6" xfId="18868" xr:uid="{00000000-0005-0000-0000-00004F000000}"/>
    <cellStyle name="Input cel new 2 2 3 2 4 3 7" xfId="4484" xr:uid="{00000000-0005-0000-0000-00004F000000}"/>
    <cellStyle name="Input cel new 2 2 3 2 4 3 8" xfId="30571" xr:uid="{00000000-0005-0000-0000-00004F000000}"/>
    <cellStyle name="Input cel new 2 2 3 2 4 4" xfId="1059" xr:uid="{00000000-0005-0000-0000-00004F000000}"/>
    <cellStyle name="Input cel new 2 2 3 2 4 4 2" xfId="5804" xr:uid="{00000000-0005-0000-0000-00004F000000}"/>
    <cellStyle name="Input cel new 2 2 3 2 4 4 2 2" xfId="26100" xr:uid="{00000000-0005-0000-0000-00004F000000}"/>
    <cellStyle name="Input cel new 2 2 3 2 4 4 2 3" xfId="21514" xr:uid="{00000000-0005-0000-0000-00004F000000}"/>
    <cellStyle name="Input cel new 2 2 3 2 4 4 2 4" xfId="37028" xr:uid="{00000000-0005-0000-0000-00004F000000}"/>
    <cellStyle name="Input cel new 2 2 3 2 4 4 3" xfId="15466" xr:uid="{00000000-0005-0000-0000-00004F000000}"/>
    <cellStyle name="Input cel new 2 2 3 2 4 4 4" xfId="12613" xr:uid="{00000000-0005-0000-0000-00004F000000}"/>
    <cellStyle name="Input cel new 2 2 3 2 4 4 5" xfId="31570" xr:uid="{00000000-0005-0000-0000-00004F000000}"/>
    <cellStyle name="Input cel new 2 2 3 2 4 5" xfId="2302" xr:uid="{00000000-0005-0000-0000-00004F000000}"/>
    <cellStyle name="Input cel new 2 2 3 2 4 5 2" xfId="6960" xr:uid="{00000000-0005-0000-0000-00004F000000}"/>
    <cellStyle name="Input cel new 2 2 3 2 4 5 2 2" xfId="27256" xr:uid="{00000000-0005-0000-0000-00004F000000}"/>
    <cellStyle name="Input cel new 2 2 3 2 4 5 2 3" xfId="22666" xr:uid="{00000000-0005-0000-0000-00004F000000}"/>
    <cellStyle name="Input cel new 2 2 3 2 4 5 2 4" xfId="37451" xr:uid="{00000000-0005-0000-0000-00004F000000}"/>
    <cellStyle name="Input cel new 2 2 3 2 4 5 3" xfId="17425" xr:uid="{00000000-0005-0000-0000-00004F000000}"/>
    <cellStyle name="Input cel new 2 2 3 2 4 5 4" xfId="11716" xr:uid="{00000000-0005-0000-0000-00004F000000}"/>
    <cellStyle name="Input cel new 2 2 3 2 4 5 5" xfId="32726" xr:uid="{00000000-0005-0000-0000-00004F000000}"/>
    <cellStyle name="Input cel new 2 2 3 2 4 6" xfId="8385" xr:uid="{00000000-0005-0000-0000-00004F000000}"/>
    <cellStyle name="Input cel new 2 2 3 2 4 6 2" xfId="24082" xr:uid="{00000000-0005-0000-0000-00004F000000}"/>
    <cellStyle name="Input cel new 2 2 3 2 4 6 2 2" xfId="28671" xr:uid="{00000000-0005-0000-0000-00004F000000}"/>
    <cellStyle name="Input cel new 2 2 3 2 4 6 2 3" xfId="38776" xr:uid="{00000000-0005-0000-0000-00004F000000}"/>
    <cellStyle name="Input cel new 2 2 3 2 4 6 3" xfId="17478" xr:uid="{00000000-0005-0000-0000-00004F000000}"/>
    <cellStyle name="Input cel new 2 2 3 2 4 6 4" xfId="11442" xr:uid="{00000000-0005-0000-0000-00004F000000}"/>
    <cellStyle name="Input cel new 2 2 3 2 4 6 5" xfId="34150" xr:uid="{00000000-0005-0000-0000-00004F000000}"/>
    <cellStyle name="Input cel new 2 2 3 2 4 7" xfId="5507" xr:uid="{00000000-0005-0000-0000-00004F000000}"/>
    <cellStyle name="Input cel new 2 2 3 2 4 7 2" xfId="21218" xr:uid="{00000000-0005-0000-0000-00004F000000}"/>
    <cellStyle name="Input cel new 2 2 3 2 4 7 2 2" xfId="25803" xr:uid="{00000000-0005-0000-0000-00004F000000}"/>
    <cellStyle name="Input cel new 2 2 3 2 4 7 2 3" xfId="36867" xr:uid="{00000000-0005-0000-0000-00004F000000}"/>
    <cellStyle name="Input cel new 2 2 3 2 4 7 3" xfId="17334" xr:uid="{00000000-0005-0000-0000-00004F000000}"/>
    <cellStyle name="Input cel new 2 2 3 2 4 7 4" xfId="9684" xr:uid="{00000000-0005-0000-0000-00004F000000}"/>
    <cellStyle name="Input cel new 2 2 3 2 4 7 5" xfId="31273" xr:uid="{00000000-0005-0000-0000-00004F000000}"/>
    <cellStyle name="Input cel new 2 2 3 2 4 8" xfId="4160" xr:uid="{00000000-0005-0000-0000-00004F000000}"/>
    <cellStyle name="Input cel new 2 2 3 2 4 8 2" xfId="18169" xr:uid="{00000000-0005-0000-0000-00004F000000}"/>
    <cellStyle name="Input cel new 2 2 3 2 4 8 3" xfId="19937" xr:uid="{00000000-0005-0000-0000-00004F000000}"/>
    <cellStyle name="Input cel new 2 2 3 2 4 8 4" xfId="35695" xr:uid="{00000000-0005-0000-0000-00004F000000}"/>
    <cellStyle name="Input cel new 2 2 3 2 4 9" xfId="18649" xr:uid="{00000000-0005-0000-0000-00004F000000}"/>
    <cellStyle name="Input cel new 2 2 3 2 5" xfId="580" xr:uid="{00000000-0005-0000-0000-00004F000000}"/>
    <cellStyle name="Input cel new 2 2 3 2 5 10" xfId="30417" xr:uid="{00000000-0005-0000-0000-00004F000000}"/>
    <cellStyle name="Input cel new 2 2 3 2 5 2" xfId="1819" xr:uid="{00000000-0005-0000-0000-00004F000000}"/>
    <cellStyle name="Input cel new 2 2 3 2 5 2 2" xfId="3058" xr:uid="{00000000-0005-0000-0000-00004F000000}"/>
    <cellStyle name="Input cel new 2 2 3 2 5 2 2 2" xfId="7716" xr:uid="{00000000-0005-0000-0000-00004F000000}"/>
    <cellStyle name="Input cel new 2 2 3 2 5 2 2 2 2" xfId="28012" xr:uid="{00000000-0005-0000-0000-00004F000000}"/>
    <cellStyle name="Input cel new 2 2 3 2 5 2 2 2 3" xfId="23422" xr:uid="{00000000-0005-0000-0000-00004F000000}"/>
    <cellStyle name="Input cel new 2 2 3 2 5 2 2 2 4" xfId="38164" xr:uid="{00000000-0005-0000-0000-00004F000000}"/>
    <cellStyle name="Input cel new 2 2 3 2 5 2 2 3" xfId="16046" xr:uid="{00000000-0005-0000-0000-00004F000000}"/>
    <cellStyle name="Input cel new 2 2 3 2 5 2 2 4" xfId="9614" xr:uid="{00000000-0005-0000-0000-00004F000000}"/>
    <cellStyle name="Input cel new 2 2 3 2 5 2 2 5" xfId="33482" xr:uid="{00000000-0005-0000-0000-00004F000000}"/>
    <cellStyle name="Input cel new 2 2 3 2 5 2 3" xfId="9128" xr:uid="{00000000-0005-0000-0000-00004F000000}"/>
    <cellStyle name="Input cel new 2 2 3 2 5 2 3 2" xfId="24777" xr:uid="{00000000-0005-0000-0000-00004F000000}"/>
    <cellStyle name="Input cel new 2 2 3 2 5 2 3 2 2" xfId="29364" xr:uid="{00000000-0005-0000-0000-00004F000000}"/>
    <cellStyle name="Input cel new 2 2 3 2 5 2 3 2 3" xfId="39469" xr:uid="{00000000-0005-0000-0000-00004F000000}"/>
    <cellStyle name="Input cel new 2 2 3 2 5 2 3 3" xfId="18431" xr:uid="{00000000-0005-0000-0000-00004F000000}"/>
    <cellStyle name="Input cel new 2 2 3 2 5 2 3 4" xfId="11138" xr:uid="{00000000-0005-0000-0000-00004F000000}"/>
    <cellStyle name="Input cel new 2 2 3 2 5 2 3 5" xfId="34893" xr:uid="{00000000-0005-0000-0000-00004F000000}"/>
    <cellStyle name="Input cel new 2 2 3 2 5 2 4" xfId="6485" xr:uid="{00000000-0005-0000-0000-00004F000000}"/>
    <cellStyle name="Input cel new 2 2 3 2 5 2 4 2" xfId="26781" xr:uid="{00000000-0005-0000-0000-00004F000000}"/>
    <cellStyle name="Input cel new 2 2 3 2 5 2 4 3" xfId="9489" xr:uid="{00000000-0005-0000-0000-00004F000000}"/>
    <cellStyle name="Input cel new 2 2 3 2 5 2 4 4" xfId="32251" xr:uid="{00000000-0005-0000-0000-00004F000000}"/>
    <cellStyle name="Input cel new 2 2 3 2 5 2 5" xfId="4907" xr:uid="{00000000-0005-0000-0000-00004F000000}"/>
    <cellStyle name="Input cel new 2 2 3 2 5 2 5 2" xfId="25215" xr:uid="{00000000-0005-0000-0000-00004F000000}"/>
    <cellStyle name="Input cel new 2 2 3 2 5 2 5 3" xfId="20629" xr:uid="{00000000-0005-0000-0000-00004F000000}"/>
    <cellStyle name="Input cel new 2 2 3 2 5 2 5 4" xfId="36385" xr:uid="{00000000-0005-0000-0000-00004F000000}"/>
    <cellStyle name="Input cel new 2 2 3 2 5 2 6" xfId="19121" xr:uid="{00000000-0005-0000-0000-00004F000000}"/>
    <cellStyle name="Input cel new 2 2 3 2 5 2 7" xfId="13225" xr:uid="{00000000-0005-0000-0000-00004F000000}"/>
    <cellStyle name="Input cel new 2 2 3 2 5 2 8" xfId="30727" xr:uid="{00000000-0005-0000-0000-00004F000000}"/>
    <cellStyle name="Input cel new 2 2 3 2 5 3" xfId="1506" xr:uid="{00000000-0005-0000-0000-00004F000000}"/>
    <cellStyle name="Input cel new 2 2 3 2 5 3 2" xfId="6204" xr:uid="{00000000-0005-0000-0000-00004F000000}"/>
    <cellStyle name="Input cel new 2 2 3 2 5 3 2 2" xfId="26500" xr:uid="{00000000-0005-0000-0000-00004F000000}"/>
    <cellStyle name="Input cel new 2 2 3 2 5 3 2 3" xfId="21912" xr:uid="{00000000-0005-0000-0000-00004F000000}"/>
    <cellStyle name="Input cel new 2 2 3 2 5 3 2 4" xfId="37131" xr:uid="{00000000-0005-0000-0000-00004F000000}"/>
    <cellStyle name="Input cel new 2 2 3 2 5 3 3" xfId="21627" xr:uid="{00000000-0005-0000-0000-00004F000000}"/>
    <cellStyle name="Input cel new 2 2 3 2 5 3 4" xfId="11975" xr:uid="{00000000-0005-0000-0000-00004F000000}"/>
    <cellStyle name="Input cel new 2 2 3 2 5 3 5" xfId="31970" xr:uid="{00000000-0005-0000-0000-00004F000000}"/>
    <cellStyle name="Input cel new 2 2 3 2 5 4" xfId="2746" xr:uid="{00000000-0005-0000-0000-00004F000000}"/>
    <cellStyle name="Input cel new 2 2 3 2 5 4 2" xfId="7404" xr:uid="{00000000-0005-0000-0000-00004F000000}"/>
    <cellStyle name="Input cel new 2 2 3 2 5 4 2 2" xfId="27700" xr:uid="{00000000-0005-0000-0000-00004F000000}"/>
    <cellStyle name="Input cel new 2 2 3 2 5 4 2 3" xfId="23110" xr:uid="{00000000-0005-0000-0000-00004F000000}"/>
    <cellStyle name="Input cel new 2 2 3 2 5 4 2 4" xfId="37876" xr:uid="{00000000-0005-0000-0000-00004F000000}"/>
    <cellStyle name="Input cel new 2 2 3 2 5 4 3" xfId="16553" xr:uid="{00000000-0005-0000-0000-00004F000000}"/>
    <cellStyle name="Input cel new 2 2 3 2 5 4 4" xfId="12689" xr:uid="{00000000-0005-0000-0000-00004F000000}"/>
    <cellStyle name="Input cel new 2 2 3 2 5 4 5" xfId="33170" xr:uid="{00000000-0005-0000-0000-00004F000000}"/>
    <cellStyle name="Input cel new 2 2 3 2 5 5" xfId="8818" xr:uid="{00000000-0005-0000-0000-00004F000000}"/>
    <cellStyle name="Input cel new 2 2 3 2 5 5 2" xfId="24485" xr:uid="{00000000-0005-0000-0000-00004F000000}"/>
    <cellStyle name="Input cel new 2 2 3 2 5 5 2 2" xfId="29073" xr:uid="{00000000-0005-0000-0000-00004F000000}"/>
    <cellStyle name="Input cel new 2 2 3 2 5 5 2 3" xfId="39178" xr:uid="{00000000-0005-0000-0000-00004F000000}"/>
    <cellStyle name="Input cel new 2 2 3 2 5 5 3" xfId="19336" xr:uid="{00000000-0005-0000-0000-00004F000000}"/>
    <cellStyle name="Input cel new 2 2 3 2 5 5 4" xfId="11900" xr:uid="{00000000-0005-0000-0000-00004F000000}"/>
    <cellStyle name="Input cel new 2 2 3 2 5 5 5" xfId="34583" xr:uid="{00000000-0005-0000-0000-00004F000000}"/>
    <cellStyle name="Input cel new 2 2 3 2 5 6" xfId="5366" xr:uid="{00000000-0005-0000-0000-00004F000000}"/>
    <cellStyle name="Input cel new 2 2 3 2 5 6 2" xfId="25662" xr:uid="{00000000-0005-0000-0000-00004F000000}"/>
    <cellStyle name="Input cel new 2 2 3 2 5 6 3" xfId="11171" xr:uid="{00000000-0005-0000-0000-00004F000000}"/>
    <cellStyle name="Input cel new 2 2 3 2 5 6 4" xfId="31132" xr:uid="{00000000-0005-0000-0000-00004F000000}"/>
    <cellStyle name="Input cel new 2 2 3 2 5 7" xfId="4596" xr:uid="{00000000-0005-0000-0000-00004F000000}"/>
    <cellStyle name="Input cel new 2 2 3 2 5 7 2" xfId="15512" xr:uid="{00000000-0005-0000-0000-00004F000000}"/>
    <cellStyle name="Input cel new 2 2 3 2 5 7 3" xfId="20338" xr:uid="{00000000-0005-0000-0000-00004F000000}"/>
    <cellStyle name="Input cel new 2 2 3 2 5 7 4" xfId="36096" xr:uid="{00000000-0005-0000-0000-00004F000000}"/>
    <cellStyle name="Input cel new 2 2 3 2 5 8" xfId="16035" xr:uid="{00000000-0005-0000-0000-00004F000000}"/>
    <cellStyle name="Input cel new 2 2 3 2 5 9" xfId="13867" xr:uid="{00000000-0005-0000-0000-00004F000000}"/>
    <cellStyle name="Input cel new 2 2 3 2 6" xfId="1527" xr:uid="{00000000-0005-0000-0000-00004F000000}"/>
    <cellStyle name="Input cel new 2 2 3 2 6 2" xfId="2767" xr:uid="{00000000-0005-0000-0000-00004F000000}"/>
    <cellStyle name="Input cel new 2 2 3 2 6 2 2" xfId="7425" xr:uid="{00000000-0005-0000-0000-00004F000000}"/>
    <cellStyle name="Input cel new 2 2 3 2 6 2 2 2" xfId="27721" xr:uid="{00000000-0005-0000-0000-00004F000000}"/>
    <cellStyle name="Input cel new 2 2 3 2 6 2 2 3" xfId="23131" xr:uid="{00000000-0005-0000-0000-00004F000000}"/>
    <cellStyle name="Input cel new 2 2 3 2 6 2 2 4" xfId="37897" xr:uid="{00000000-0005-0000-0000-00004F000000}"/>
    <cellStyle name="Input cel new 2 2 3 2 6 2 3" xfId="17959" xr:uid="{00000000-0005-0000-0000-00004F000000}"/>
    <cellStyle name="Input cel new 2 2 3 2 6 2 4" xfId="12868" xr:uid="{00000000-0005-0000-0000-00004F000000}"/>
    <cellStyle name="Input cel new 2 2 3 2 6 2 5" xfId="33191" xr:uid="{00000000-0005-0000-0000-00004F000000}"/>
    <cellStyle name="Input cel new 2 2 3 2 6 3" xfId="8839" xr:uid="{00000000-0005-0000-0000-00004F000000}"/>
    <cellStyle name="Input cel new 2 2 3 2 6 3 2" xfId="24506" xr:uid="{00000000-0005-0000-0000-00004F000000}"/>
    <cellStyle name="Input cel new 2 2 3 2 6 3 2 2" xfId="29094" xr:uid="{00000000-0005-0000-0000-00004F000000}"/>
    <cellStyle name="Input cel new 2 2 3 2 6 3 2 3" xfId="39199" xr:uid="{00000000-0005-0000-0000-00004F000000}"/>
    <cellStyle name="Input cel new 2 2 3 2 6 3 3" xfId="18003" xr:uid="{00000000-0005-0000-0000-00004F000000}"/>
    <cellStyle name="Input cel new 2 2 3 2 6 3 4" xfId="10582" xr:uid="{00000000-0005-0000-0000-00004F000000}"/>
    <cellStyle name="Input cel new 2 2 3 2 6 3 5" xfId="34604" xr:uid="{00000000-0005-0000-0000-00004F000000}"/>
    <cellStyle name="Input cel new 2 2 3 2 6 4" xfId="6225" xr:uid="{00000000-0005-0000-0000-00004F000000}"/>
    <cellStyle name="Input cel new 2 2 3 2 6 4 2" xfId="26521" xr:uid="{00000000-0005-0000-0000-00004F000000}"/>
    <cellStyle name="Input cel new 2 2 3 2 6 4 3" xfId="10706" xr:uid="{00000000-0005-0000-0000-00004F000000}"/>
    <cellStyle name="Input cel new 2 2 3 2 6 4 4" xfId="31991" xr:uid="{00000000-0005-0000-0000-00004F000000}"/>
    <cellStyle name="Input cel new 2 2 3 2 6 5" xfId="4617" xr:uid="{00000000-0005-0000-0000-00004F000000}"/>
    <cellStyle name="Input cel new 2 2 3 2 6 5 2" xfId="22172" xr:uid="{00000000-0005-0000-0000-00004F000000}"/>
    <cellStyle name="Input cel new 2 2 3 2 6 5 3" xfId="20359" xr:uid="{00000000-0005-0000-0000-00004F000000}"/>
    <cellStyle name="Input cel new 2 2 3 2 6 5 4" xfId="36117" xr:uid="{00000000-0005-0000-0000-00004F000000}"/>
    <cellStyle name="Input cel new 2 2 3 2 6 6" xfId="19191" xr:uid="{00000000-0005-0000-0000-00004F000000}"/>
    <cellStyle name="Input cel new 2 2 3 2 6 7" xfId="14662" xr:uid="{00000000-0005-0000-0000-00004F000000}"/>
    <cellStyle name="Input cel new 2 2 3 2 6 8" xfId="30438" xr:uid="{00000000-0005-0000-0000-00004F000000}"/>
    <cellStyle name="Input cel new 2 2 3 2 7" xfId="1150" xr:uid="{00000000-0005-0000-0000-00004F000000}"/>
    <cellStyle name="Input cel new 2 2 3 2 7 2" xfId="2392" xr:uid="{00000000-0005-0000-0000-00004F000000}"/>
    <cellStyle name="Input cel new 2 2 3 2 7 2 2" xfId="7050" xr:uid="{00000000-0005-0000-0000-00004F000000}"/>
    <cellStyle name="Input cel new 2 2 3 2 7 2 2 2" xfId="27346" xr:uid="{00000000-0005-0000-0000-00004F000000}"/>
    <cellStyle name="Input cel new 2 2 3 2 7 2 2 3" xfId="22756" xr:uid="{00000000-0005-0000-0000-00004F000000}"/>
    <cellStyle name="Input cel new 2 2 3 2 7 2 2 4" xfId="37539" xr:uid="{00000000-0005-0000-0000-00004F000000}"/>
    <cellStyle name="Input cel new 2 2 3 2 7 2 3" xfId="21769" xr:uid="{00000000-0005-0000-0000-00004F000000}"/>
    <cellStyle name="Input cel new 2 2 3 2 7 2 4" xfId="10644" xr:uid="{00000000-0005-0000-0000-00004F000000}"/>
    <cellStyle name="Input cel new 2 2 3 2 7 2 5" xfId="32816" xr:uid="{00000000-0005-0000-0000-00004F000000}"/>
    <cellStyle name="Input cel new 2 2 3 2 7 3" xfId="8474" xr:uid="{00000000-0005-0000-0000-00004F000000}"/>
    <cellStyle name="Input cel new 2 2 3 2 7 3 2" xfId="24166" xr:uid="{00000000-0005-0000-0000-00004F000000}"/>
    <cellStyle name="Input cel new 2 2 3 2 7 3 2 2" xfId="28755" xr:uid="{00000000-0005-0000-0000-00004F000000}"/>
    <cellStyle name="Input cel new 2 2 3 2 7 3 2 3" xfId="38860" xr:uid="{00000000-0005-0000-0000-00004F000000}"/>
    <cellStyle name="Input cel new 2 2 3 2 7 3 3" xfId="16607" xr:uid="{00000000-0005-0000-0000-00004F000000}"/>
    <cellStyle name="Input cel new 2 2 3 2 7 3 4" xfId="13049" xr:uid="{00000000-0005-0000-0000-00004F000000}"/>
    <cellStyle name="Input cel new 2 2 3 2 7 3 5" xfId="34239" xr:uid="{00000000-0005-0000-0000-00004F000000}"/>
    <cellStyle name="Input cel new 2 2 3 2 7 4" xfId="5888" xr:uid="{00000000-0005-0000-0000-00004F000000}"/>
    <cellStyle name="Input cel new 2 2 3 2 7 4 2" xfId="26184" xr:uid="{00000000-0005-0000-0000-00004F000000}"/>
    <cellStyle name="Input cel new 2 2 3 2 7 4 3" xfId="10725" xr:uid="{00000000-0005-0000-0000-00004F000000}"/>
    <cellStyle name="Input cel new 2 2 3 2 7 4 4" xfId="31654" xr:uid="{00000000-0005-0000-0000-00004F000000}"/>
    <cellStyle name="Input cel new 2 2 3 2 7 5" xfId="4250" xr:uid="{00000000-0005-0000-0000-00004F000000}"/>
    <cellStyle name="Input cel new 2 2 3 2 7 5 2" xfId="15126" xr:uid="{00000000-0005-0000-0000-00004F000000}"/>
    <cellStyle name="Input cel new 2 2 3 2 7 5 3" xfId="20021" xr:uid="{00000000-0005-0000-0000-00004F000000}"/>
    <cellStyle name="Input cel new 2 2 3 2 7 5 4" xfId="35779" xr:uid="{00000000-0005-0000-0000-00004F000000}"/>
    <cellStyle name="Input cel new 2 2 3 2 7 6" xfId="14996" xr:uid="{00000000-0005-0000-0000-00004F000000}"/>
    <cellStyle name="Input cel new 2 2 3 2 7 7" xfId="11109" xr:uid="{00000000-0005-0000-0000-00004F000000}"/>
    <cellStyle name="Input cel new 2 2 3 2 7 8" xfId="30073" xr:uid="{00000000-0005-0000-0000-00004F000000}"/>
    <cellStyle name="Input cel new 2 2 3 2 8" xfId="884" xr:uid="{00000000-0005-0000-0000-00004F000000}"/>
    <cellStyle name="Input cel new 2 2 3 2 8 2" xfId="3358" xr:uid="{00000000-0005-0000-0000-00004F000000}"/>
    <cellStyle name="Input cel new 2 2 3 2 8 2 2" xfId="8211" xr:uid="{00000000-0005-0000-0000-00004F000000}"/>
    <cellStyle name="Input cel new 2 2 3 2 8 2 2 2" xfId="28500" xr:uid="{00000000-0005-0000-0000-00004F000000}"/>
    <cellStyle name="Input cel new 2 2 3 2 8 2 2 3" xfId="23911" xr:uid="{00000000-0005-0000-0000-00004F000000}"/>
    <cellStyle name="Input cel new 2 2 3 2 8 2 2 4" xfId="38605" xr:uid="{00000000-0005-0000-0000-00004F000000}"/>
    <cellStyle name="Input cel new 2 2 3 2 8 2 3" xfId="17172" xr:uid="{00000000-0005-0000-0000-00004F000000}"/>
    <cellStyle name="Input cel new 2 2 3 2 8 2 4" xfId="14672" xr:uid="{00000000-0005-0000-0000-00004F000000}"/>
    <cellStyle name="Input cel new 2 2 3 2 8 2 5" xfId="33976" xr:uid="{00000000-0005-0000-0000-00004F000000}"/>
    <cellStyle name="Input cel new 2 2 3 2 8 3" xfId="5633" xr:uid="{00000000-0005-0000-0000-00004F000000}"/>
    <cellStyle name="Input cel new 2 2 3 2 8 3 2" xfId="25929" xr:uid="{00000000-0005-0000-0000-00004F000000}"/>
    <cellStyle name="Input cel new 2 2 3 2 8 3 3" xfId="14293" xr:uid="{00000000-0005-0000-0000-00004F000000}"/>
    <cellStyle name="Input cel new 2 2 3 2 8 3 4" xfId="31399" xr:uid="{00000000-0005-0000-0000-00004F000000}"/>
    <cellStyle name="Input cel new 2 2 3 2 8 4" xfId="3986" xr:uid="{00000000-0005-0000-0000-00004F000000}"/>
    <cellStyle name="Input cel new 2 2 3 2 8 4 2" xfId="16195" xr:uid="{00000000-0005-0000-0000-00004F000000}"/>
    <cellStyle name="Input cel new 2 2 3 2 8 4 3" xfId="19771" xr:uid="{00000000-0005-0000-0000-00004F000000}"/>
    <cellStyle name="Input cel new 2 2 3 2 8 4 4" xfId="35529" xr:uid="{00000000-0005-0000-0000-00004F000000}"/>
    <cellStyle name="Input cel new 2 2 3 2 8 5" xfId="18888" xr:uid="{00000000-0005-0000-0000-00004F000000}"/>
    <cellStyle name="Input cel new 2 2 3 2 8 6" xfId="10081" xr:uid="{00000000-0005-0000-0000-00004F000000}"/>
    <cellStyle name="Input cel new 2 2 3 2 8 7" xfId="29810" xr:uid="{00000000-0005-0000-0000-00004F000000}"/>
    <cellStyle name="Input cel new 2 2 3 2 9" xfId="2128" xr:uid="{00000000-0005-0000-0000-00004F000000}"/>
    <cellStyle name="Input cel new 2 2 3 2 9 2" xfId="6786" xr:uid="{00000000-0005-0000-0000-00004F000000}"/>
    <cellStyle name="Input cel new 2 2 3 2 9 2 2" xfId="27082" xr:uid="{00000000-0005-0000-0000-00004F000000}"/>
    <cellStyle name="Input cel new 2 2 3 2 9 2 3" xfId="22492" xr:uid="{00000000-0005-0000-0000-00004F000000}"/>
    <cellStyle name="Input cel new 2 2 3 2 9 2 4" xfId="37277" xr:uid="{00000000-0005-0000-0000-00004F000000}"/>
    <cellStyle name="Input cel new 2 2 3 2 9 3" xfId="16580" xr:uid="{00000000-0005-0000-0000-00004F000000}"/>
    <cellStyle name="Input cel new 2 2 3 2 9 4" xfId="11291" xr:uid="{00000000-0005-0000-0000-00004F000000}"/>
    <cellStyle name="Input cel new 2 2 3 2 9 5" xfId="32552" xr:uid="{00000000-0005-0000-0000-00004F000000}"/>
    <cellStyle name="Input cel new 2 2 3 3" xfId="376" xr:uid="{00000000-0005-0000-0000-00004F000000}"/>
    <cellStyle name="Input cel new 2 2 3 3 10" xfId="9405" xr:uid="{00000000-0005-0000-0000-00004F000000}"/>
    <cellStyle name="Input cel new 2 2 3 3 11" xfId="29581" xr:uid="{00000000-0005-0000-0000-00004F000000}"/>
    <cellStyle name="Input cel new 2 2 3 3 2" xfId="1783" xr:uid="{00000000-0005-0000-0000-00004F000000}"/>
    <cellStyle name="Input cel new 2 2 3 3 2 2" xfId="3022" xr:uid="{00000000-0005-0000-0000-00004F000000}"/>
    <cellStyle name="Input cel new 2 2 3 3 2 2 2" xfId="9092" xr:uid="{00000000-0005-0000-0000-00004F000000}"/>
    <cellStyle name="Input cel new 2 2 3 3 2 2 2 2" xfId="24743" xr:uid="{00000000-0005-0000-0000-00004F000000}"/>
    <cellStyle name="Input cel new 2 2 3 3 2 2 2 2 2" xfId="29330" xr:uid="{00000000-0005-0000-0000-00004F000000}"/>
    <cellStyle name="Input cel new 2 2 3 3 2 2 2 2 3" xfId="39435" xr:uid="{00000000-0005-0000-0000-00004F000000}"/>
    <cellStyle name="Input cel new 2 2 3 3 2 2 2 3" xfId="15538" xr:uid="{00000000-0005-0000-0000-00004F000000}"/>
    <cellStyle name="Input cel new 2 2 3 3 2 2 2 4" xfId="12248" xr:uid="{00000000-0005-0000-0000-00004F000000}"/>
    <cellStyle name="Input cel new 2 2 3 3 2 2 2 5" xfId="34857" xr:uid="{00000000-0005-0000-0000-00004F000000}"/>
    <cellStyle name="Input cel new 2 2 3 3 2 2 3" xfId="7680" xr:uid="{00000000-0005-0000-0000-00004F000000}"/>
    <cellStyle name="Input cel new 2 2 3 3 2 2 3 2" xfId="27976" xr:uid="{00000000-0005-0000-0000-00004F000000}"/>
    <cellStyle name="Input cel new 2 2 3 3 2 2 3 3" xfId="11323" xr:uid="{00000000-0005-0000-0000-00004F000000}"/>
    <cellStyle name="Input cel new 2 2 3 3 2 2 3 4" xfId="33446" xr:uid="{00000000-0005-0000-0000-00004F000000}"/>
    <cellStyle name="Input cel new 2 2 3 3 2 2 4" xfId="4871" xr:uid="{00000000-0005-0000-0000-00004F000000}"/>
    <cellStyle name="Input cel new 2 2 3 3 2 2 4 2" xfId="25181" xr:uid="{00000000-0005-0000-0000-00004F000000}"/>
    <cellStyle name="Input cel new 2 2 3 3 2 2 4 3" xfId="20595" xr:uid="{00000000-0005-0000-0000-00004F000000}"/>
    <cellStyle name="Input cel new 2 2 3 3 2 2 4 4" xfId="36351" xr:uid="{00000000-0005-0000-0000-00004F000000}"/>
    <cellStyle name="Input cel new 2 2 3 3 2 2 5" xfId="18822" xr:uid="{00000000-0005-0000-0000-00004F000000}"/>
    <cellStyle name="Input cel new 2 2 3 3 2 2 6" xfId="14053" xr:uid="{00000000-0005-0000-0000-00004F000000}"/>
    <cellStyle name="Input cel new 2 2 3 3 2 2 7" xfId="30691" xr:uid="{00000000-0005-0000-0000-00004F000000}"/>
    <cellStyle name="Input cel new 2 2 3 3 2 3" xfId="8074" xr:uid="{00000000-0005-0000-0000-00004F000000}"/>
    <cellStyle name="Input cel new 2 2 3 3 2 3 2" xfId="23776" xr:uid="{00000000-0005-0000-0000-00004F000000}"/>
    <cellStyle name="Input cel new 2 2 3 3 2 3 2 2" xfId="28365" xr:uid="{00000000-0005-0000-0000-00004F000000}"/>
    <cellStyle name="Input cel new 2 2 3 3 2 3 2 3" xfId="38470" xr:uid="{00000000-0005-0000-0000-00004F000000}"/>
    <cellStyle name="Input cel new 2 2 3 3 2 3 3" xfId="16155" xr:uid="{00000000-0005-0000-0000-00004F000000}"/>
    <cellStyle name="Input cel new 2 2 3 3 2 3 4" xfId="11874" xr:uid="{00000000-0005-0000-0000-00004F000000}"/>
    <cellStyle name="Input cel new 2 2 3 3 2 3 5" xfId="33839" xr:uid="{00000000-0005-0000-0000-00004F000000}"/>
    <cellStyle name="Input cel new 2 2 3 3 2 4" xfId="3849" xr:uid="{00000000-0005-0000-0000-00004F000000}"/>
    <cellStyle name="Input cel new 2 2 3 3 2 4 2" xfId="17143" xr:uid="{00000000-0005-0000-0000-00004F000000}"/>
    <cellStyle name="Input cel new 2 2 3 3 2 4 3" xfId="19638" xr:uid="{00000000-0005-0000-0000-00004F000000}"/>
    <cellStyle name="Input cel new 2 2 3 3 2 4 4" xfId="35396" xr:uid="{00000000-0005-0000-0000-00004F000000}"/>
    <cellStyle name="Input cel new 2 2 3 3 2 5" xfId="21993" xr:uid="{00000000-0005-0000-0000-00004F000000}"/>
    <cellStyle name="Input cel new 2 2 3 3 2 6" xfId="11748" xr:uid="{00000000-0005-0000-0000-00004F000000}"/>
    <cellStyle name="Input cel new 2 2 3 3 2 7" xfId="29673" xr:uid="{00000000-0005-0000-0000-00004F000000}"/>
    <cellStyle name="Input cel new 2 2 3 3 3" xfId="1359" xr:uid="{00000000-0005-0000-0000-00004F000000}"/>
    <cellStyle name="Input cel new 2 2 3 3 3 2" xfId="2600" xr:uid="{00000000-0005-0000-0000-00004F000000}"/>
    <cellStyle name="Input cel new 2 2 3 3 3 2 2" xfId="7258" xr:uid="{00000000-0005-0000-0000-00004F000000}"/>
    <cellStyle name="Input cel new 2 2 3 3 3 2 2 2" xfId="27554" xr:uid="{00000000-0005-0000-0000-00004F000000}"/>
    <cellStyle name="Input cel new 2 2 3 3 3 2 2 3" xfId="22964" xr:uid="{00000000-0005-0000-0000-00004F000000}"/>
    <cellStyle name="Input cel new 2 2 3 3 3 2 2 4" xfId="37743" xr:uid="{00000000-0005-0000-0000-00004F000000}"/>
    <cellStyle name="Input cel new 2 2 3 3 3 2 3" xfId="15673" xr:uid="{00000000-0005-0000-0000-00004F000000}"/>
    <cellStyle name="Input cel new 2 2 3 3 3 2 4" xfId="10890" xr:uid="{00000000-0005-0000-0000-00004F000000}"/>
    <cellStyle name="Input cel new 2 2 3 3 3 2 5" xfId="33024" xr:uid="{00000000-0005-0000-0000-00004F000000}"/>
    <cellStyle name="Input cel new 2 2 3 3 3 3" xfId="8678" xr:uid="{00000000-0005-0000-0000-00004F000000}"/>
    <cellStyle name="Input cel new 2 2 3 3 3 3 2" xfId="24354" xr:uid="{00000000-0005-0000-0000-00004F000000}"/>
    <cellStyle name="Input cel new 2 2 3 3 3 3 2 2" xfId="28943" xr:uid="{00000000-0005-0000-0000-00004F000000}"/>
    <cellStyle name="Input cel new 2 2 3 3 3 3 2 3" xfId="39048" xr:uid="{00000000-0005-0000-0000-00004F000000}"/>
    <cellStyle name="Input cel new 2 2 3 3 3 3 3" xfId="18461" xr:uid="{00000000-0005-0000-0000-00004F000000}"/>
    <cellStyle name="Input cel new 2 2 3 3 3 3 4" xfId="14549" xr:uid="{00000000-0005-0000-0000-00004F000000}"/>
    <cellStyle name="Input cel new 2 2 3 3 3 3 5" xfId="34443" xr:uid="{00000000-0005-0000-0000-00004F000000}"/>
    <cellStyle name="Input cel new 2 2 3 3 3 4" xfId="6079" xr:uid="{00000000-0005-0000-0000-00004F000000}"/>
    <cellStyle name="Input cel new 2 2 3 3 3 4 2" xfId="26375" xr:uid="{00000000-0005-0000-0000-00004F000000}"/>
    <cellStyle name="Input cel new 2 2 3 3 3 4 3" xfId="13403" xr:uid="{00000000-0005-0000-0000-00004F000000}"/>
    <cellStyle name="Input cel new 2 2 3 3 3 4 4" xfId="31845" xr:uid="{00000000-0005-0000-0000-00004F000000}"/>
    <cellStyle name="Input cel new 2 2 3 3 3 5" xfId="4455" xr:uid="{00000000-0005-0000-0000-00004F000000}"/>
    <cellStyle name="Input cel new 2 2 3 3 3 5 2" xfId="17531" xr:uid="{00000000-0005-0000-0000-00004F000000}"/>
    <cellStyle name="Input cel new 2 2 3 3 3 5 3" xfId="20209" xr:uid="{00000000-0005-0000-0000-00004F000000}"/>
    <cellStyle name="Input cel new 2 2 3 3 3 5 4" xfId="35967" xr:uid="{00000000-0005-0000-0000-00004F000000}"/>
    <cellStyle name="Input cel new 2 2 3 3 3 6" xfId="18486" xr:uid="{00000000-0005-0000-0000-00004F000000}"/>
    <cellStyle name="Input cel new 2 2 3 3 3 7" xfId="14265" xr:uid="{00000000-0005-0000-0000-00004F000000}"/>
    <cellStyle name="Input cel new 2 2 3 3 3 8" xfId="30277" xr:uid="{00000000-0005-0000-0000-00004F000000}"/>
    <cellStyle name="Input cel new 2 2 3 3 4" xfId="816" xr:uid="{00000000-0005-0000-0000-00004F000000}"/>
    <cellStyle name="Input cel new 2 2 3 3 4 2" xfId="3261" xr:uid="{00000000-0005-0000-0000-00004F000000}"/>
    <cellStyle name="Input cel new 2 2 3 3 4 2 2" xfId="7925" xr:uid="{00000000-0005-0000-0000-00004F000000}"/>
    <cellStyle name="Input cel new 2 2 3 3 4 2 2 2" xfId="28220" xr:uid="{00000000-0005-0000-0000-00004F000000}"/>
    <cellStyle name="Input cel new 2 2 3 3 4 2 2 3" xfId="23630" xr:uid="{00000000-0005-0000-0000-00004F000000}"/>
    <cellStyle name="Input cel new 2 2 3 3 4 2 2 4" xfId="38372" xr:uid="{00000000-0005-0000-0000-00004F000000}"/>
    <cellStyle name="Input cel new 2 2 3 3 4 2 3" xfId="22000" xr:uid="{00000000-0005-0000-0000-00004F000000}"/>
    <cellStyle name="Input cel new 2 2 3 3 4 2 4" xfId="12668" xr:uid="{00000000-0005-0000-0000-00004F000000}"/>
    <cellStyle name="Input cel new 2 2 3 3 4 2 5" xfId="33691" xr:uid="{00000000-0005-0000-0000-00004F000000}"/>
    <cellStyle name="Input cel new 2 2 3 3 4 3" xfId="5565" xr:uid="{00000000-0005-0000-0000-00004F000000}"/>
    <cellStyle name="Input cel new 2 2 3 3 4 3 2" xfId="25861" xr:uid="{00000000-0005-0000-0000-00004F000000}"/>
    <cellStyle name="Input cel new 2 2 3 3 4 3 3" xfId="9387" xr:uid="{00000000-0005-0000-0000-00004F000000}"/>
    <cellStyle name="Input cel new 2 2 3 3 4 3 4" xfId="31331" xr:uid="{00000000-0005-0000-0000-00004F000000}"/>
    <cellStyle name="Input cel new 2 2 3 3 4 4" xfId="3679" xr:uid="{00000000-0005-0000-0000-00004F000000}"/>
    <cellStyle name="Input cel new 2 2 3 3 4 4 2" xfId="17956" xr:uid="{00000000-0005-0000-0000-00004F000000}"/>
    <cellStyle name="Input cel new 2 2 3 3 4 4 3" xfId="19476" xr:uid="{00000000-0005-0000-0000-00004F000000}"/>
    <cellStyle name="Input cel new 2 2 3 3 4 4 4" xfId="35236" xr:uid="{00000000-0005-0000-0000-00004F000000}"/>
    <cellStyle name="Input cel new 2 2 3 3 4 5" xfId="22220" xr:uid="{00000000-0005-0000-0000-00004F000000}"/>
    <cellStyle name="Input cel new 2 2 3 3 4 6" xfId="3540" xr:uid="{00000000-0005-0000-0000-00004F000000}"/>
    <cellStyle name="Input cel new 2 2 3 3 4 7" xfId="12741" xr:uid="{00000000-0005-0000-0000-00004F000000}"/>
    <cellStyle name="Input cel new 2 2 3 3 5" xfId="2060" xr:uid="{00000000-0005-0000-0000-00004F000000}"/>
    <cellStyle name="Input cel new 2 2 3 3 5 2" xfId="6718" xr:uid="{00000000-0005-0000-0000-00004F000000}"/>
    <cellStyle name="Input cel new 2 2 3 3 5 2 2" xfId="27014" xr:uid="{00000000-0005-0000-0000-00004F000000}"/>
    <cellStyle name="Input cel new 2 2 3 3 5 2 3" xfId="22424" xr:uid="{00000000-0005-0000-0000-00004F000000}"/>
    <cellStyle name="Input cel new 2 2 3 3 5 2 4" xfId="37209" xr:uid="{00000000-0005-0000-0000-00004F000000}"/>
    <cellStyle name="Input cel new 2 2 3 3 5 3" xfId="19280" xr:uid="{00000000-0005-0000-0000-00004F000000}"/>
    <cellStyle name="Input cel new 2 2 3 3 5 4" xfId="14337" xr:uid="{00000000-0005-0000-0000-00004F000000}"/>
    <cellStyle name="Input cel new 2 2 3 3 5 5" xfId="32484" xr:uid="{00000000-0005-0000-0000-00004F000000}"/>
    <cellStyle name="Input cel new 2 2 3 3 6" xfId="7998" xr:uid="{00000000-0005-0000-0000-00004F000000}"/>
    <cellStyle name="Input cel new 2 2 3 3 6 2" xfId="23701" xr:uid="{00000000-0005-0000-0000-00004F000000}"/>
    <cellStyle name="Input cel new 2 2 3 3 6 2 2" xfId="28290" xr:uid="{00000000-0005-0000-0000-00004F000000}"/>
    <cellStyle name="Input cel new 2 2 3 3 6 2 3" xfId="38441" xr:uid="{00000000-0005-0000-0000-00004F000000}"/>
    <cellStyle name="Input cel new 2 2 3 3 6 3" xfId="16273" xr:uid="{00000000-0005-0000-0000-00004F000000}"/>
    <cellStyle name="Input cel new 2 2 3 3 6 4" xfId="5122" xr:uid="{00000000-0005-0000-0000-00004F000000}"/>
    <cellStyle name="Input cel new 2 2 3 3 6 5" xfId="33763" xr:uid="{00000000-0005-0000-0000-00004F000000}"/>
    <cellStyle name="Input cel new 2 2 3 3 7" xfId="3754" xr:uid="{00000000-0005-0000-0000-00004F000000}"/>
    <cellStyle name="Input cel new 2 2 3 3 7 2" xfId="15704" xr:uid="{00000000-0005-0000-0000-00004F000000}"/>
    <cellStyle name="Input cel new 2 2 3 3 7 3" xfId="18217" xr:uid="{00000000-0005-0000-0000-00004F000000}"/>
    <cellStyle name="Input cel new 2 2 3 3 7 4" xfId="35109" xr:uid="{00000000-0005-0000-0000-00004F000000}"/>
    <cellStyle name="Input cel new 2 2 3 3 8" xfId="19547" xr:uid="{00000000-0005-0000-0000-00004F000000}"/>
    <cellStyle name="Input cel new 2 2 3 3 8 2" xfId="16050" xr:uid="{00000000-0005-0000-0000-00004F000000}"/>
    <cellStyle name="Input cel new 2 2 3 3 8 3" xfId="35306" xr:uid="{00000000-0005-0000-0000-00004F000000}"/>
    <cellStyle name="Input cel new 2 2 3 3 9" xfId="15739" xr:uid="{00000000-0005-0000-0000-00004F000000}"/>
    <cellStyle name="Input cel new 2 2 3 4" xfId="1761" xr:uid="{00000000-0005-0000-0000-00004F000000}"/>
    <cellStyle name="Input cel new 2 2 3 4 2" xfId="3000" xr:uid="{00000000-0005-0000-0000-00004F000000}"/>
    <cellStyle name="Input cel new 2 2 3 4 2 2" xfId="9070" xr:uid="{00000000-0005-0000-0000-00004F000000}"/>
    <cellStyle name="Input cel new 2 2 3 4 2 2 2" xfId="24722" xr:uid="{00000000-0005-0000-0000-00004F000000}"/>
    <cellStyle name="Input cel new 2 2 3 4 2 2 2 2" xfId="29310" xr:uid="{00000000-0005-0000-0000-00004F000000}"/>
    <cellStyle name="Input cel new 2 2 3 4 2 2 2 3" xfId="39415" xr:uid="{00000000-0005-0000-0000-00004F000000}"/>
    <cellStyle name="Input cel new 2 2 3 4 2 2 3" xfId="18046" xr:uid="{00000000-0005-0000-0000-00004F000000}"/>
    <cellStyle name="Input cel new 2 2 3 4 2 2 4" xfId="14127" xr:uid="{00000000-0005-0000-0000-00004F000000}"/>
    <cellStyle name="Input cel new 2 2 3 4 2 2 5" xfId="34835" xr:uid="{00000000-0005-0000-0000-00004F000000}"/>
    <cellStyle name="Input cel new 2 2 3 4 2 3" xfId="7658" xr:uid="{00000000-0005-0000-0000-00004F000000}"/>
    <cellStyle name="Input cel new 2 2 3 4 2 3 2" xfId="27954" xr:uid="{00000000-0005-0000-0000-00004F000000}"/>
    <cellStyle name="Input cel new 2 2 3 4 2 3 3" xfId="11777" xr:uid="{00000000-0005-0000-0000-00004F000000}"/>
    <cellStyle name="Input cel new 2 2 3 4 2 3 4" xfId="33424" xr:uid="{00000000-0005-0000-0000-00004F000000}"/>
    <cellStyle name="Input cel new 2 2 3 4 2 4" xfId="4849" xr:uid="{00000000-0005-0000-0000-00004F000000}"/>
    <cellStyle name="Input cel new 2 2 3 4 2 4 2" xfId="25161" xr:uid="{00000000-0005-0000-0000-00004F000000}"/>
    <cellStyle name="Input cel new 2 2 3 4 2 4 3" xfId="20574" xr:uid="{00000000-0005-0000-0000-00004F000000}"/>
    <cellStyle name="Input cel new 2 2 3 4 2 4 4" xfId="36331" xr:uid="{00000000-0005-0000-0000-00004F000000}"/>
    <cellStyle name="Input cel new 2 2 3 4 2 5" xfId="17494" xr:uid="{00000000-0005-0000-0000-00004F000000}"/>
    <cellStyle name="Input cel new 2 2 3 4 2 6" xfId="3421" xr:uid="{00000000-0005-0000-0000-00004F000000}"/>
    <cellStyle name="Input cel new 2 2 3 4 2 7" xfId="30669" xr:uid="{00000000-0005-0000-0000-00004F000000}"/>
    <cellStyle name="Input cel new 2 2 3 4 3" xfId="7967" xr:uid="{00000000-0005-0000-0000-00004F000000}"/>
    <cellStyle name="Input cel new 2 2 3 4 3 2" xfId="23671" xr:uid="{00000000-0005-0000-0000-00004F000000}"/>
    <cellStyle name="Input cel new 2 2 3 4 3 2 2" xfId="28260" xr:uid="{00000000-0005-0000-0000-00004F000000}"/>
    <cellStyle name="Input cel new 2 2 3 4 3 2 3" xfId="38412" xr:uid="{00000000-0005-0000-0000-00004F000000}"/>
    <cellStyle name="Input cel new 2 2 3 4 3 3" xfId="21043" xr:uid="{00000000-0005-0000-0000-00004F000000}"/>
    <cellStyle name="Input cel new 2 2 3 4 3 4" xfId="3565" xr:uid="{00000000-0005-0000-0000-00004F000000}"/>
    <cellStyle name="Input cel new 2 2 3 4 3 5" xfId="33732" xr:uid="{00000000-0005-0000-0000-00004F000000}"/>
    <cellStyle name="Input cel new 2 2 3 4 4" xfId="6440" xr:uid="{00000000-0005-0000-0000-00004F000000}"/>
    <cellStyle name="Input cel new 2 2 3 4 4 2" xfId="26736" xr:uid="{00000000-0005-0000-0000-00004F000000}"/>
    <cellStyle name="Input cel new 2 2 3 4 4 3" xfId="10635" xr:uid="{00000000-0005-0000-0000-00004F000000}"/>
    <cellStyle name="Input cel new 2 2 3 4 4 4" xfId="32206" xr:uid="{00000000-0005-0000-0000-00004F000000}"/>
    <cellStyle name="Input cel new 2 2 3 4 5" xfId="3721" xr:uid="{00000000-0005-0000-0000-00004F000000}"/>
    <cellStyle name="Input cel new 2 2 3 4 5 2" xfId="16713" xr:uid="{00000000-0005-0000-0000-00004F000000}"/>
    <cellStyle name="Input cel new 2 2 3 4 5 3" xfId="19517" xr:uid="{00000000-0005-0000-0000-00004F000000}"/>
    <cellStyle name="Input cel new 2 2 3 4 5 4" xfId="35276" xr:uid="{00000000-0005-0000-0000-00004F000000}"/>
    <cellStyle name="Input cel new 2 2 3 4 6" xfId="21341" xr:uid="{00000000-0005-0000-0000-00004F000000}"/>
    <cellStyle name="Input cel new 2 2 3 4 7" xfId="13912" xr:uid="{00000000-0005-0000-0000-00004F000000}"/>
    <cellStyle name="Input cel new 2 2 3 4 8" xfId="29548" xr:uid="{00000000-0005-0000-0000-00004F000000}"/>
    <cellStyle name="Input cel new 2 2 3 5" xfId="1417" xr:uid="{00000000-0005-0000-0000-00004F000000}"/>
    <cellStyle name="Input cel new 2 2 3 5 2" xfId="2657" xr:uid="{00000000-0005-0000-0000-00004F000000}"/>
    <cellStyle name="Input cel new 2 2 3 5 2 2" xfId="7315" xr:uid="{00000000-0005-0000-0000-00004F000000}"/>
    <cellStyle name="Input cel new 2 2 3 5 2 2 2" xfId="27611" xr:uid="{00000000-0005-0000-0000-00004F000000}"/>
    <cellStyle name="Input cel new 2 2 3 5 2 2 3" xfId="23021" xr:uid="{00000000-0005-0000-0000-00004F000000}"/>
    <cellStyle name="Input cel new 2 2 3 5 2 2 4" xfId="37797" xr:uid="{00000000-0005-0000-0000-00004F000000}"/>
    <cellStyle name="Input cel new 2 2 3 5 2 3" xfId="21648" xr:uid="{00000000-0005-0000-0000-00004F000000}"/>
    <cellStyle name="Input cel new 2 2 3 5 2 4" xfId="13224" xr:uid="{00000000-0005-0000-0000-00004F000000}"/>
    <cellStyle name="Input cel new 2 2 3 5 2 5" xfId="33081" xr:uid="{00000000-0005-0000-0000-00004F000000}"/>
    <cellStyle name="Input cel new 2 2 3 5 3" xfId="5144" xr:uid="{00000000-0005-0000-0000-00004F000000}"/>
    <cellStyle name="Input cel new 2 2 3 5 3 2" xfId="20857" xr:uid="{00000000-0005-0000-0000-00004F000000}"/>
    <cellStyle name="Input cel new 2 2 3 5 3 2 2" xfId="25443" xr:uid="{00000000-0005-0000-0000-00004F000000}"/>
    <cellStyle name="Input cel new 2 2 3 5 3 2 3" xfId="36613" xr:uid="{00000000-0005-0000-0000-00004F000000}"/>
    <cellStyle name="Input cel new 2 2 3 5 3 3" xfId="21069" xr:uid="{00000000-0005-0000-0000-00004F000000}"/>
    <cellStyle name="Input cel new 2 2 3 5 3 4" xfId="10294" xr:uid="{00000000-0005-0000-0000-00004F000000}"/>
    <cellStyle name="Input cel new 2 2 3 5 3 5" xfId="30916" xr:uid="{00000000-0005-0000-0000-00004F000000}"/>
    <cellStyle name="Input cel new 2 2 3 5 4" xfId="6128" xr:uid="{00000000-0005-0000-0000-00004F000000}"/>
    <cellStyle name="Input cel new 2 2 3 5 4 2" xfId="26424" xr:uid="{00000000-0005-0000-0000-00004F000000}"/>
    <cellStyle name="Input cel new 2 2 3 5 4 3" xfId="11805" xr:uid="{00000000-0005-0000-0000-00004F000000}"/>
    <cellStyle name="Input cel new 2 2 3 5 4 4" xfId="31894" xr:uid="{00000000-0005-0000-0000-00004F000000}"/>
    <cellStyle name="Input cel new 2 2 3 5 5" xfId="3653" xr:uid="{00000000-0005-0000-0000-00004F000000}"/>
    <cellStyle name="Input cel new 2 2 3 5 5 2" xfId="17888" xr:uid="{00000000-0005-0000-0000-00004F000000}"/>
    <cellStyle name="Input cel new 2 2 3 5 5 3" xfId="19452" xr:uid="{00000000-0005-0000-0000-00004F000000}"/>
    <cellStyle name="Input cel new 2 2 3 5 5 4" xfId="35212" xr:uid="{00000000-0005-0000-0000-00004F000000}"/>
    <cellStyle name="Input cel new 2 2 3 5 6" xfId="21293" xr:uid="{00000000-0005-0000-0000-00004F000000}"/>
    <cellStyle name="Input cel new 2 2 3 5 7" xfId="3459" xr:uid="{00000000-0005-0000-0000-00004F000000}"/>
    <cellStyle name="Input cel new 2 2 3 5 8" xfId="3511" xr:uid="{00000000-0005-0000-0000-00004F000000}"/>
    <cellStyle name="Input cel new 2 2 3 6" xfId="791" xr:uid="{00000000-0005-0000-0000-00004F000000}"/>
    <cellStyle name="Input cel new 2 2 3 6 2" xfId="5543" xr:uid="{00000000-0005-0000-0000-00004F000000}"/>
    <cellStyle name="Input cel new 2 2 3 6 2 2" xfId="25839" xr:uid="{00000000-0005-0000-0000-00004F000000}"/>
    <cellStyle name="Input cel new 2 2 3 6 2 3" xfId="21254" xr:uid="{00000000-0005-0000-0000-00004F000000}"/>
    <cellStyle name="Input cel new 2 2 3 6 2 4" xfId="36890" xr:uid="{00000000-0005-0000-0000-00004F000000}"/>
    <cellStyle name="Input cel new 2 2 3 6 3" xfId="21997" xr:uid="{00000000-0005-0000-0000-00004F000000}"/>
    <cellStyle name="Input cel new 2 2 3 6 4" xfId="11193" xr:uid="{00000000-0005-0000-0000-00004F000000}"/>
    <cellStyle name="Input cel new 2 2 3 6 5" xfId="31309" xr:uid="{00000000-0005-0000-0000-00004F000000}"/>
    <cellStyle name="Input cel new 2 2 3 7" xfId="2039" xr:uid="{00000000-0005-0000-0000-00004F000000}"/>
    <cellStyle name="Input cel new 2 2 3 7 2" xfId="6697" xr:uid="{00000000-0005-0000-0000-00004F000000}"/>
    <cellStyle name="Input cel new 2 2 3 7 2 2" xfId="26993" xr:uid="{00000000-0005-0000-0000-00004F000000}"/>
    <cellStyle name="Input cel new 2 2 3 7 2 3" xfId="22403" xr:uid="{00000000-0005-0000-0000-00004F000000}"/>
    <cellStyle name="Input cel new 2 2 3 7 2 4" xfId="37188" xr:uid="{00000000-0005-0000-0000-00004F000000}"/>
    <cellStyle name="Input cel new 2 2 3 7 3" xfId="15756" xr:uid="{00000000-0005-0000-0000-00004F000000}"/>
    <cellStyle name="Input cel new 2 2 3 7 4" xfId="12694" xr:uid="{00000000-0005-0000-0000-00004F000000}"/>
    <cellStyle name="Input cel new 2 2 3 7 5" xfId="32463" xr:uid="{00000000-0005-0000-0000-00004F000000}"/>
    <cellStyle name="Input cel new 2 2 3 8" xfId="282" xr:uid="{00000000-0005-0000-0000-00004F000000}"/>
    <cellStyle name="Input cel new 2 2 3 8 2" xfId="20856" xr:uid="{00000000-0005-0000-0000-00004F000000}"/>
    <cellStyle name="Input cel new 2 2 3 8 2 2" xfId="25442" xr:uid="{00000000-0005-0000-0000-00004F000000}"/>
    <cellStyle name="Input cel new 2 2 3 8 2 3" xfId="36612" xr:uid="{00000000-0005-0000-0000-00004F000000}"/>
    <cellStyle name="Input cel new 2 2 3 8 3" xfId="15218" xr:uid="{00000000-0005-0000-0000-00004F000000}"/>
    <cellStyle name="Input cel new 2 2 3 8 3 2" xfId="35088" xr:uid="{00000000-0005-0000-0000-00004F000000}"/>
    <cellStyle name="Input cel new 2 2 3 8 4" xfId="19125" xr:uid="{00000000-0005-0000-0000-00004F000000}"/>
    <cellStyle name="Input cel new 2 2 3 9" xfId="5116" xr:uid="{00000000-0005-0000-0000-00004F000000}"/>
    <cellStyle name="Input cel new 2 2 3 9 2" xfId="20829" xr:uid="{00000000-0005-0000-0000-00004F000000}"/>
    <cellStyle name="Input cel new 2 2 3 9 2 2" xfId="36585" xr:uid="{00000000-0005-0000-0000-00004F000000}"/>
    <cellStyle name="Input cel new 2 2 3 9 3" xfId="25415" xr:uid="{00000000-0005-0000-0000-00004F000000}"/>
    <cellStyle name="Input cel new 2 2 4" xfId="1081" xr:uid="{00000000-0005-0000-0000-00005A000000}"/>
    <cellStyle name="Input cel new 2 2 4 2" xfId="2324" xr:uid="{00000000-0005-0000-0000-00005A000000}"/>
    <cellStyle name="Input cel new 2 2 4 2 2" xfId="6982" xr:uid="{00000000-0005-0000-0000-00005A000000}"/>
    <cellStyle name="Input cel new 2 2 4 2 2 2" xfId="27278" xr:uid="{00000000-0005-0000-0000-00005A000000}"/>
    <cellStyle name="Input cel new 2 2 4 2 2 3" xfId="22688" xr:uid="{00000000-0005-0000-0000-00005A000000}"/>
    <cellStyle name="Input cel new 2 2 4 2 2 4" xfId="37473" xr:uid="{00000000-0005-0000-0000-00005A000000}"/>
    <cellStyle name="Input cel new 2 2 4 2 3" xfId="17727" xr:uid="{00000000-0005-0000-0000-00005A000000}"/>
    <cellStyle name="Input cel new 2 2 4 2 4" xfId="14716" xr:uid="{00000000-0005-0000-0000-00005A000000}"/>
    <cellStyle name="Input cel new 2 2 4 2 5" xfId="32748" xr:uid="{00000000-0005-0000-0000-00005A000000}"/>
    <cellStyle name="Input cel new 2 2 4 3" xfId="8407" xr:uid="{00000000-0005-0000-0000-00005A000000}"/>
    <cellStyle name="Input cel new 2 2 4 3 2" xfId="24104" xr:uid="{00000000-0005-0000-0000-00005A000000}"/>
    <cellStyle name="Input cel new 2 2 4 3 2 2" xfId="28693" xr:uid="{00000000-0005-0000-0000-00005A000000}"/>
    <cellStyle name="Input cel new 2 2 4 3 2 3" xfId="38798" xr:uid="{00000000-0005-0000-0000-00005A000000}"/>
    <cellStyle name="Input cel new 2 2 4 3 3" xfId="18697" xr:uid="{00000000-0005-0000-0000-00005A000000}"/>
    <cellStyle name="Input cel new 2 2 4 3 4" xfId="14424" xr:uid="{00000000-0005-0000-0000-00005A000000}"/>
    <cellStyle name="Input cel new 2 2 4 3 5" xfId="34172" xr:uid="{00000000-0005-0000-0000-00005A000000}"/>
    <cellStyle name="Input cel new 2 2 4 4" xfId="5826" xr:uid="{00000000-0005-0000-0000-00005A000000}"/>
    <cellStyle name="Input cel new 2 2 4 4 2" xfId="26122" xr:uid="{00000000-0005-0000-0000-00005A000000}"/>
    <cellStyle name="Input cel new 2 2 4 4 3" xfId="12448" xr:uid="{00000000-0005-0000-0000-00005A000000}"/>
    <cellStyle name="Input cel new 2 2 4 4 4" xfId="31592" xr:uid="{00000000-0005-0000-0000-00005A000000}"/>
    <cellStyle name="Input cel new 2 2 4 5" xfId="4182" xr:uid="{00000000-0005-0000-0000-00005A000000}"/>
    <cellStyle name="Input cel new 2 2 4 5 2" xfId="16658" xr:uid="{00000000-0005-0000-0000-00005A000000}"/>
    <cellStyle name="Input cel new 2 2 4 5 3" xfId="19959" xr:uid="{00000000-0005-0000-0000-00005A000000}"/>
    <cellStyle name="Input cel new 2 2 4 5 4" xfId="35717" xr:uid="{00000000-0005-0000-0000-00005A000000}"/>
    <cellStyle name="Input cel new 2 2 4 6" xfId="14853" xr:uid="{00000000-0005-0000-0000-00005A000000}"/>
    <cellStyle name="Input cel new 2 2 4 7" xfId="9935" xr:uid="{00000000-0005-0000-0000-00005A000000}"/>
    <cellStyle name="Input cel new 2 2 4 8" xfId="30006" xr:uid="{00000000-0005-0000-0000-00005A000000}"/>
    <cellStyle name="Input cel new 2 2 5" xfId="297" xr:uid="{00000000-0005-0000-0000-00001E000000}"/>
    <cellStyle name="Input cel new 2 2 5 2" xfId="20838" xr:uid="{00000000-0005-0000-0000-00001E000000}"/>
    <cellStyle name="Input cel new 2 2 5 2 2" xfId="36594" xr:uid="{00000000-0005-0000-0000-00001E000000}"/>
    <cellStyle name="Input cel new 2 2 5 3" xfId="25424" xr:uid="{00000000-0005-0000-0000-00001E000000}"/>
    <cellStyle name="Input cel new 2 2 6" xfId="5102" xr:uid="{00000000-0005-0000-0000-00001E000000}"/>
    <cellStyle name="Input cel new 2 2 6 2" xfId="20816" xr:uid="{00000000-0005-0000-0000-00001E000000}"/>
    <cellStyle name="Input cel new 2 2 6 2 2" xfId="36572" xr:uid="{00000000-0005-0000-0000-00001E000000}"/>
    <cellStyle name="Input cel new 2 2 6 3" xfId="25402" xr:uid="{00000000-0005-0000-0000-00001E000000}"/>
    <cellStyle name="Input cel new 2 2 7" xfId="19418" xr:uid="{00000000-0005-0000-0000-00001E000000}"/>
    <cellStyle name="Input cel new 2 2 7 2" xfId="23711" xr:uid="{00000000-0005-0000-0000-00001E000000}"/>
    <cellStyle name="Input cel new 2 2 7 3" xfId="35178" xr:uid="{00000000-0005-0000-0000-00001E000000}"/>
    <cellStyle name="Input cel new 2 3" xfId="257" xr:uid="{00000000-0005-0000-0000-000051000000}"/>
    <cellStyle name="Input cel new 2 3 10" xfId="5157" xr:uid="{00000000-0005-0000-0000-000051000000}"/>
    <cellStyle name="Input cel new 2 3 10 2" xfId="20870" xr:uid="{00000000-0005-0000-0000-000051000000}"/>
    <cellStyle name="Input cel new 2 3 10 2 2" xfId="25455" xr:uid="{00000000-0005-0000-0000-000051000000}"/>
    <cellStyle name="Input cel new 2 3 10 2 3" xfId="36625" xr:uid="{00000000-0005-0000-0000-000051000000}"/>
    <cellStyle name="Input cel new 2 3 10 3" xfId="14891" xr:uid="{00000000-0005-0000-0000-000051000000}"/>
    <cellStyle name="Input cel new 2 3 10 4" xfId="10017" xr:uid="{00000000-0005-0000-0000-000051000000}"/>
    <cellStyle name="Input cel new 2 3 10 5" xfId="30926" xr:uid="{00000000-0005-0000-0000-000051000000}"/>
    <cellStyle name="Input cel new 2 3 11" xfId="3643" xr:uid="{00000000-0005-0000-0000-000051000000}"/>
    <cellStyle name="Input cel new 2 3 11 2" xfId="21779" xr:uid="{00000000-0005-0000-0000-000051000000}"/>
    <cellStyle name="Input cel new 2 3 11 3" xfId="19445" xr:uid="{00000000-0005-0000-0000-000051000000}"/>
    <cellStyle name="Input cel new 2 3 11 4" xfId="35205" xr:uid="{00000000-0005-0000-0000-000051000000}"/>
    <cellStyle name="Input cel new 2 3 12" xfId="15012" xr:uid="{00000000-0005-0000-0000-000051000000}"/>
    <cellStyle name="Input cel new 2 3 13" xfId="3437" xr:uid="{00000000-0005-0000-0000-000051000000}"/>
    <cellStyle name="Input cel new 2 3 14" xfId="14767" xr:uid="{00000000-0005-0000-0000-000051000000}"/>
    <cellStyle name="Input cel new 2 3 2" xfId="404" xr:uid="{00000000-0005-0000-0000-000051000000}"/>
    <cellStyle name="Input cel new 2 3 2 10" xfId="5240" xr:uid="{00000000-0005-0000-0000-000051000000}"/>
    <cellStyle name="Input cel new 2 3 2 10 2" xfId="20953" xr:uid="{00000000-0005-0000-0000-000051000000}"/>
    <cellStyle name="Input cel new 2 3 2 10 2 2" xfId="25538" xr:uid="{00000000-0005-0000-0000-000051000000}"/>
    <cellStyle name="Input cel new 2 3 2 10 2 3" xfId="36680" xr:uid="{00000000-0005-0000-0000-000051000000}"/>
    <cellStyle name="Input cel new 2 3 2 10 3" xfId="18506" xr:uid="{00000000-0005-0000-0000-000051000000}"/>
    <cellStyle name="Input cel new 2 3 2 10 4" xfId="12582" xr:uid="{00000000-0005-0000-0000-000051000000}"/>
    <cellStyle name="Input cel new 2 3 2 10 5" xfId="31007" xr:uid="{00000000-0005-0000-0000-000051000000}"/>
    <cellStyle name="Input cel new 2 3 2 11" xfId="8012" xr:uid="{00000000-0005-0000-0000-000051000000}"/>
    <cellStyle name="Input cel new 2 3 2 11 2" xfId="28303" xr:uid="{00000000-0005-0000-0000-000051000000}"/>
    <cellStyle name="Input cel new 2 3 2 11 3" xfId="12026" xr:uid="{00000000-0005-0000-0000-000051000000}"/>
    <cellStyle name="Input cel new 2 3 2 11 4" xfId="33777" xr:uid="{00000000-0005-0000-0000-000051000000}"/>
    <cellStyle name="Input cel new 2 3 2 12" xfId="3776" xr:uid="{00000000-0005-0000-0000-000051000000}"/>
    <cellStyle name="Input cel new 2 3 2 12 2" xfId="18014" xr:uid="{00000000-0005-0000-0000-000051000000}"/>
    <cellStyle name="Input cel new 2 3 2 12 3" xfId="19568" xr:uid="{00000000-0005-0000-0000-000051000000}"/>
    <cellStyle name="Input cel new 2 3 2 12 4" xfId="35327" xr:uid="{00000000-0005-0000-0000-000051000000}"/>
    <cellStyle name="Input cel new 2 3 2 13" xfId="17895" xr:uid="{00000000-0005-0000-0000-000051000000}"/>
    <cellStyle name="Input cel new 2 3 2 14" xfId="12219" xr:uid="{00000000-0005-0000-0000-000051000000}"/>
    <cellStyle name="Input cel new 2 3 2 15" xfId="29603" xr:uid="{00000000-0005-0000-0000-000051000000}"/>
    <cellStyle name="Input cel new 2 3 2 2" xfId="462" xr:uid="{00000000-0005-0000-0000-000051000000}"/>
    <cellStyle name="Input cel new 2 3 2 2 10" xfId="16140" xr:uid="{00000000-0005-0000-0000-000051000000}"/>
    <cellStyle name="Input cel new 2 3 2 2 11" xfId="10300" xr:uid="{00000000-0005-0000-0000-000051000000}"/>
    <cellStyle name="Input cel new 2 3 2 2 12" xfId="29695" xr:uid="{00000000-0005-0000-0000-000051000000}"/>
    <cellStyle name="Input cel new 2 3 2 2 2" xfId="562" xr:uid="{00000000-0005-0000-0000-000051000000}"/>
    <cellStyle name="Input cel new 2 3 2 2 2 2" xfId="1488" xr:uid="{00000000-0005-0000-0000-000051000000}"/>
    <cellStyle name="Input cel new 2 3 2 2 2 2 2" xfId="6186" xr:uid="{00000000-0005-0000-0000-000051000000}"/>
    <cellStyle name="Input cel new 2 3 2 2 2 2 2 2" xfId="26482" xr:uid="{00000000-0005-0000-0000-000051000000}"/>
    <cellStyle name="Input cel new 2 3 2 2 2 2 2 3" xfId="21894" xr:uid="{00000000-0005-0000-0000-000051000000}"/>
    <cellStyle name="Input cel new 2 3 2 2 2 2 2 4" xfId="37113" xr:uid="{00000000-0005-0000-0000-000051000000}"/>
    <cellStyle name="Input cel new 2 3 2 2 2 2 3" xfId="16400" xr:uid="{00000000-0005-0000-0000-000051000000}"/>
    <cellStyle name="Input cel new 2 3 2 2 2 2 4" xfId="11510" xr:uid="{00000000-0005-0000-0000-000051000000}"/>
    <cellStyle name="Input cel new 2 3 2 2 2 2 5" xfId="31952" xr:uid="{00000000-0005-0000-0000-000051000000}"/>
    <cellStyle name="Input cel new 2 3 2 2 2 3" xfId="2728" xr:uid="{00000000-0005-0000-0000-000051000000}"/>
    <cellStyle name="Input cel new 2 3 2 2 2 3 2" xfId="7386" xr:uid="{00000000-0005-0000-0000-000051000000}"/>
    <cellStyle name="Input cel new 2 3 2 2 2 3 2 2" xfId="27682" xr:uid="{00000000-0005-0000-0000-000051000000}"/>
    <cellStyle name="Input cel new 2 3 2 2 2 3 2 3" xfId="23092" xr:uid="{00000000-0005-0000-0000-000051000000}"/>
    <cellStyle name="Input cel new 2 3 2 2 2 3 2 4" xfId="37858" xr:uid="{00000000-0005-0000-0000-000051000000}"/>
    <cellStyle name="Input cel new 2 3 2 2 2 3 3" xfId="18066" xr:uid="{00000000-0005-0000-0000-000051000000}"/>
    <cellStyle name="Input cel new 2 3 2 2 2 3 4" xfId="12489" xr:uid="{00000000-0005-0000-0000-000051000000}"/>
    <cellStyle name="Input cel new 2 3 2 2 2 3 5" xfId="33152" xr:uid="{00000000-0005-0000-0000-000051000000}"/>
    <cellStyle name="Input cel new 2 3 2 2 2 4" xfId="8800" xr:uid="{00000000-0005-0000-0000-000051000000}"/>
    <cellStyle name="Input cel new 2 3 2 2 2 4 2" xfId="24468" xr:uid="{00000000-0005-0000-0000-000051000000}"/>
    <cellStyle name="Input cel new 2 3 2 2 2 4 2 2" xfId="29056" xr:uid="{00000000-0005-0000-0000-000051000000}"/>
    <cellStyle name="Input cel new 2 3 2 2 2 4 2 3" xfId="39161" xr:uid="{00000000-0005-0000-0000-000051000000}"/>
    <cellStyle name="Input cel new 2 3 2 2 2 4 3" xfId="16434" xr:uid="{00000000-0005-0000-0000-000051000000}"/>
    <cellStyle name="Input cel new 2 3 2 2 2 4 4" xfId="9606" xr:uid="{00000000-0005-0000-0000-000051000000}"/>
    <cellStyle name="Input cel new 2 3 2 2 2 4 5" xfId="34565" xr:uid="{00000000-0005-0000-0000-000051000000}"/>
    <cellStyle name="Input cel new 2 3 2 2 2 5" xfId="5349" xr:uid="{00000000-0005-0000-0000-000051000000}"/>
    <cellStyle name="Input cel new 2 3 2 2 2 5 2" xfId="21060" xr:uid="{00000000-0005-0000-0000-000051000000}"/>
    <cellStyle name="Input cel new 2 3 2 2 2 5 2 2" xfId="25645" xr:uid="{00000000-0005-0000-0000-000051000000}"/>
    <cellStyle name="Input cel new 2 3 2 2 2 5 2 3" xfId="36739" xr:uid="{00000000-0005-0000-0000-000051000000}"/>
    <cellStyle name="Input cel new 2 3 2 2 2 5 3" xfId="22072" xr:uid="{00000000-0005-0000-0000-000051000000}"/>
    <cellStyle name="Input cel new 2 3 2 2 2 5 4" xfId="10289" xr:uid="{00000000-0005-0000-0000-000051000000}"/>
    <cellStyle name="Input cel new 2 3 2 2 2 5 5" xfId="31115" xr:uid="{00000000-0005-0000-0000-000051000000}"/>
    <cellStyle name="Input cel new 2 3 2 2 2 6" xfId="4578" xr:uid="{00000000-0005-0000-0000-000051000000}"/>
    <cellStyle name="Input cel new 2 3 2 2 2 6 2" xfId="19297" xr:uid="{00000000-0005-0000-0000-000051000000}"/>
    <cellStyle name="Input cel new 2 3 2 2 2 6 3" xfId="20321" xr:uid="{00000000-0005-0000-0000-000051000000}"/>
    <cellStyle name="Input cel new 2 3 2 2 2 6 4" xfId="36079" xr:uid="{00000000-0005-0000-0000-000051000000}"/>
    <cellStyle name="Input cel new 2 3 2 2 2 7" xfId="21604" xr:uid="{00000000-0005-0000-0000-000051000000}"/>
    <cellStyle name="Input cel new 2 3 2 2 2 8" xfId="9495" xr:uid="{00000000-0005-0000-0000-000051000000}"/>
    <cellStyle name="Input cel new 2 3 2 2 2 9" xfId="30399" xr:uid="{00000000-0005-0000-0000-000051000000}"/>
    <cellStyle name="Input cel new 2 3 2 2 3" xfId="1405" xr:uid="{00000000-0005-0000-0000-000051000000}"/>
    <cellStyle name="Input cel new 2 3 2 2 3 2" xfId="2645" xr:uid="{00000000-0005-0000-0000-000051000000}"/>
    <cellStyle name="Input cel new 2 3 2 2 3 2 2" xfId="7303" xr:uid="{00000000-0005-0000-0000-000051000000}"/>
    <cellStyle name="Input cel new 2 3 2 2 3 2 2 2" xfId="27599" xr:uid="{00000000-0005-0000-0000-000051000000}"/>
    <cellStyle name="Input cel new 2 3 2 2 3 2 2 3" xfId="23009" xr:uid="{00000000-0005-0000-0000-000051000000}"/>
    <cellStyle name="Input cel new 2 3 2 2 3 2 2 4" xfId="37785" xr:uid="{00000000-0005-0000-0000-000051000000}"/>
    <cellStyle name="Input cel new 2 3 2 2 3 2 3" xfId="17421" xr:uid="{00000000-0005-0000-0000-000051000000}"/>
    <cellStyle name="Input cel new 2 3 2 2 3 2 4" xfId="12572" xr:uid="{00000000-0005-0000-0000-000051000000}"/>
    <cellStyle name="Input cel new 2 3 2 2 3 2 5" xfId="33069" xr:uid="{00000000-0005-0000-0000-000051000000}"/>
    <cellStyle name="Input cel new 2 3 2 2 3 3" xfId="8719" xr:uid="{00000000-0005-0000-0000-000051000000}"/>
    <cellStyle name="Input cel new 2 3 2 2 3 3 2" xfId="24392" xr:uid="{00000000-0005-0000-0000-000051000000}"/>
    <cellStyle name="Input cel new 2 3 2 2 3 3 2 2" xfId="28981" xr:uid="{00000000-0005-0000-0000-000051000000}"/>
    <cellStyle name="Input cel new 2 3 2 2 3 3 2 3" xfId="39086" xr:uid="{00000000-0005-0000-0000-000051000000}"/>
    <cellStyle name="Input cel new 2 3 2 2 3 3 3" xfId="17683" xr:uid="{00000000-0005-0000-0000-000051000000}"/>
    <cellStyle name="Input cel new 2 3 2 2 3 3 4" xfId="13203" xr:uid="{00000000-0005-0000-0000-000051000000}"/>
    <cellStyle name="Input cel new 2 3 2 2 3 3 5" xfId="34484" xr:uid="{00000000-0005-0000-0000-000051000000}"/>
    <cellStyle name="Input cel new 2 3 2 2 3 4" xfId="6118" xr:uid="{00000000-0005-0000-0000-000051000000}"/>
    <cellStyle name="Input cel new 2 3 2 2 3 4 2" xfId="26414" xr:uid="{00000000-0005-0000-0000-000051000000}"/>
    <cellStyle name="Input cel new 2 3 2 2 3 4 3" xfId="14066" xr:uid="{00000000-0005-0000-0000-000051000000}"/>
    <cellStyle name="Input cel new 2 3 2 2 3 4 4" xfId="31884" xr:uid="{00000000-0005-0000-0000-000051000000}"/>
    <cellStyle name="Input cel new 2 3 2 2 3 5" xfId="4497" xr:uid="{00000000-0005-0000-0000-000051000000}"/>
    <cellStyle name="Input cel new 2 3 2 2 3 5 2" xfId="21748" xr:uid="{00000000-0005-0000-0000-000051000000}"/>
    <cellStyle name="Input cel new 2 3 2 2 3 5 3" xfId="20246" xr:uid="{00000000-0005-0000-0000-000051000000}"/>
    <cellStyle name="Input cel new 2 3 2 2 3 5 4" xfId="36004" xr:uid="{00000000-0005-0000-0000-000051000000}"/>
    <cellStyle name="Input cel new 2 3 2 2 3 6" xfId="16516" xr:uid="{00000000-0005-0000-0000-000051000000}"/>
    <cellStyle name="Input cel new 2 3 2 2 3 7" xfId="10252" xr:uid="{00000000-0005-0000-0000-000051000000}"/>
    <cellStyle name="Input cel new 2 3 2 2 3 8" xfId="30318" xr:uid="{00000000-0005-0000-0000-000051000000}"/>
    <cellStyle name="Input cel new 2 3 2 2 4" xfId="1700" xr:uid="{00000000-0005-0000-0000-000051000000}"/>
    <cellStyle name="Input cel new 2 3 2 2 4 2" xfId="2939" xr:uid="{00000000-0005-0000-0000-000051000000}"/>
    <cellStyle name="Input cel new 2 3 2 2 4 2 2" xfId="7597" xr:uid="{00000000-0005-0000-0000-000051000000}"/>
    <cellStyle name="Input cel new 2 3 2 2 4 2 2 2" xfId="27893" xr:uid="{00000000-0005-0000-0000-000051000000}"/>
    <cellStyle name="Input cel new 2 3 2 2 4 2 2 3" xfId="23303" xr:uid="{00000000-0005-0000-0000-000051000000}"/>
    <cellStyle name="Input cel new 2 3 2 2 4 2 2 4" xfId="38069" xr:uid="{00000000-0005-0000-0000-000051000000}"/>
    <cellStyle name="Input cel new 2 3 2 2 4 2 3" xfId="21391" xr:uid="{00000000-0005-0000-0000-000051000000}"/>
    <cellStyle name="Input cel new 2 3 2 2 4 2 4" xfId="10208" xr:uid="{00000000-0005-0000-0000-000051000000}"/>
    <cellStyle name="Input cel new 2 3 2 2 4 2 5" xfId="33363" xr:uid="{00000000-0005-0000-0000-000051000000}"/>
    <cellStyle name="Input cel new 2 3 2 2 4 3" xfId="9009" xr:uid="{00000000-0005-0000-0000-000051000000}"/>
    <cellStyle name="Input cel new 2 3 2 2 4 3 2" xfId="24668" xr:uid="{00000000-0005-0000-0000-000051000000}"/>
    <cellStyle name="Input cel new 2 3 2 2 4 3 2 2" xfId="29256" xr:uid="{00000000-0005-0000-0000-000051000000}"/>
    <cellStyle name="Input cel new 2 3 2 2 4 3 2 3" xfId="39361" xr:uid="{00000000-0005-0000-0000-000051000000}"/>
    <cellStyle name="Input cel new 2 3 2 2 4 3 3" xfId="16986" xr:uid="{00000000-0005-0000-0000-000051000000}"/>
    <cellStyle name="Input cel new 2 3 2 2 4 3 4" xfId="12673" xr:uid="{00000000-0005-0000-0000-000051000000}"/>
    <cellStyle name="Input cel new 2 3 2 2 4 3 5" xfId="34774" xr:uid="{00000000-0005-0000-0000-000051000000}"/>
    <cellStyle name="Input cel new 2 3 2 2 4 4" xfId="6390" xr:uid="{00000000-0005-0000-0000-000051000000}"/>
    <cellStyle name="Input cel new 2 3 2 2 4 4 2" xfId="26686" xr:uid="{00000000-0005-0000-0000-000051000000}"/>
    <cellStyle name="Input cel new 2 3 2 2 4 4 3" xfId="11614" xr:uid="{00000000-0005-0000-0000-000051000000}"/>
    <cellStyle name="Input cel new 2 3 2 2 4 4 4" xfId="32156" xr:uid="{00000000-0005-0000-0000-000051000000}"/>
    <cellStyle name="Input cel new 2 3 2 2 4 5" xfId="4788" xr:uid="{00000000-0005-0000-0000-000051000000}"/>
    <cellStyle name="Input cel new 2 3 2 2 4 5 2" xfId="25107" xr:uid="{00000000-0005-0000-0000-000051000000}"/>
    <cellStyle name="Input cel new 2 3 2 2 4 5 3" xfId="20519" xr:uid="{00000000-0005-0000-0000-000051000000}"/>
    <cellStyle name="Input cel new 2 3 2 2 4 5 4" xfId="36277" xr:uid="{00000000-0005-0000-0000-000051000000}"/>
    <cellStyle name="Input cel new 2 3 2 2 4 6" xfId="22023" xr:uid="{00000000-0005-0000-0000-000051000000}"/>
    <cellStyle name="Input cel new 2 3 2 2 4 7" xfId="3551" xr:uid="{00000000-0005-0000-0000-000051000000}"/>
    <cellStyle name="Input cel new 2 3 2 2 4 8" xfId="30608" xr:uid="{00000000-0005-0000-0000-000051000000}"/>
    <cellStyle name="Input cel new 2 3 2 2 5" xfId="1227" xr:uid="{00000000-0005-0000-0000-000051000000}"/>
    <cellStyle name="Input cel new 2 3 2 2 5 2" xfId="2468" xr:uid="{00000000-0005-0000-0000-000051000000}"/>
    <cellStyle name="Input cel new 2 3 2 2 5 2 2" xfId="7126" xr:uid="{00000000-0005-0000-0000-000051000000}"/>
    <cellStyle name="Input cel new 2 3 2 2 5 2 2 2" xfId="27422" xr:uid="{00000000-0005-0000-0000-000051000000}"/>
    <cellStyle name="Input cel new 2 3 2 2 5 2 2 3" xfId="22832" xr:uid="{00000000-0005-0000-0000-000051000000}"/>
    <cellStyle name="Input cel new 2 3 2 2 5 2 2 4" xfId="37614" xr:uid="{00000000-0005-0000-0000-000051000000}"/>
    <cellStyle name="Input cel new 2 3 2 2 5 2 3" xfId="18040" xr:uid="{00000000-0005-0000-0000-000051000000}"/>
    <cellStyle name="Input cel new 2 3 2 2 5 2 4" xfId="12172" xr:uid="{00000000-0005-0000-0000-000051000000}"/>
    <cellStyle name="Input cel new 2 3 2 2 5 2 5" xfId="32892" xr:uid="{00000000-0005-0000-0000-000051000000}"/>
    <cellStyle name="Input cel new 2 3 2 2 5 3" xfId="8546" xr:uid="{00000000-0005-0000-0000-000051000000}"/>
    <cellStyle name="Input cel new 2 3 2 2 5 3 2" xfId="24231" xr:uid="{00000000-0005-0000-0000-000051000000}"/>
    <cellStyle name="Input cel new 2 3 2 2 5 3 2 2" xfId="28820" xr:uid="{00000000-0005-0000-0000-000051000000}"/>
    <cellStyle name="Input cel new 2 3 2 2 5 3 2 3" xfId="38925" xr:uid="{00000000-0005-0000-0000-000051000000}"/>
    <cellStyle name="Input cel new 2 3 2 2 5 3 3" xfId="19367" xr:uid="{00000000-0005-0000-0000-000051000000}"/>
    <cellStyle name="Input cel new 2 3 2 2 5 3 4" xfId="9826" xr:uid="{00000000-0005-0000-0000-000051000000}"/>
    <cellStyle name="Input cel new 2 3 2 2 5 3 5" xfId="34311" xr:uid="{00000000-0005-0000-0000-000051000000}"/>
    <cellStyle name="Input cel new 2 3 2 2 5 4" xfId="5958" xr:uid="{00000000-0005-0000-0000-000051000000}"/>
    <cellStyle name="Input cel new 2 3 2 2 5 4 2" xfId="26254" xr:uid="{00000000-0005-0000-0000-000051000000}"/>
    <cellStyle name="Input cel new 2 3 2 2 5 4 3" xfId="10321" xr:uid="{00000000-0005-0000-0000-000051000000}"/>
    <cellStyle name="Input cel new 2 3 2 2 5 4 4" xfId="31724" xr:uid="{00000000-0005-0000-0000-000051000000}"/>
    <cellStyle name="Input cel new 2 3 2 2 5 5" xfId="4323" xr:uid="{00000000-0005-0000-0000-000051000000}"/>
    <cellStyle name="Input cel new 2 3 2 2 5 5 2" xfId="16213" xr:uid="{00000000-0005-0000-0000-000051000000}"/>
    <cellStyle name="Input cel new 2 3 2 2 5 5 3" xfId="20086" xr:uid="{00000000-0005-0000-0000-000051000000}"/>
    <cellStyle name="Input cel new 2 3 2 2 5 5 4" xfId="35844" xr:uid="{00000000-0005-0000-0000-000051000000}"/>
    <cellStyle name="Input cel new 2 3 2 2 5 6" xfId="15361" xr:uid="{00000000-0005-0000-0000-000051000000}"/>
    <cellStyle name="Input cel new 2 3 2 2 5 7" xfId="9393" xr:uid="{00000000-0005-0000-0000-000051000000}"/>
    <cellStyle name="Input cel new 2 3 2 2 5 8" xfId="30145" xr:uid="{00000000-0005-0000-0000-000051000000}"/>
    <cellStyle name="Input cel new 2 3 2 2 6" xfId="866" xr:uid="{00000000-0005-0000-0000-000051000000}"/>
    <cellStyle name="Input cel new 2 3 2 2 6 2" xfId="3341" xr:uid="{00000000-0005-0000-0000-000051000000}"/>
    <cellStyle name="Input cel new 2 3 2 2 6 2 2" xfId="8193" xr:uid="{00000000-0005-0000-0000-000051000000}"/>
    <cellStyle name="Input cel new 2 3 2 2 6 2 2 2" xfId="28482" xr:uid="{00000000-0005-0000-0000-000051000000}"/>
    <cellStyle name="Input cel new 2 3 2 2 6 2 2 3" xfId="23893" xr:uid="{00000000-0005-0000-0000-000051000000}"/>
    <cellStyle name="Input cel new 2 3 2 2 6 2 2 4" xfId="38587" xr:uid="{00000000-0005-0000-0000-000051000000}"/>
    <cellStyle name="Input cel new 2 3 2 2 6 2 3" xfId="17622" xr:uid="{00000000-0005-0000-0000-000051000000}"/>
    <cellStyle name="Input cel new 2 3 2 2 6 2 4" xfId="11941" xr:uid="{00000000-0005-0000-0000-000051000000}"/>
    <cellStyle name="Input cel new 2 3 2 2 6 2 5" xfId="33958" xr:uid="{00000000-0005-0000-0000-000051000000}"/>
    <cellStyle name="Input cel new 2 3 2 2 6 3" xfId="5615" xr:uid="{00000000-0005-0000-0000-000051000000}"/>
    <cellStyle name="Input cel new 2 3 2 2 6 3 2" xfId="25911" xr:uid="{00000000-0005-0000-0000-000051000000}"/>
    <cellStyle name="Input cel new 2 3 2 2 6 3 3" xfId="14358" xr:uid="{00000000-0005-0000-0000-000051000000}"/>
    <cellStyle name="Input cel new 2 3 2 2 6 3 4" xfId="31381" xr:uid="{00000000-0005-0000-0000-000051000000}"/>
    <cellStyle name="Input cel new 2 3 2 2 6 4" xfId="3968" xr:uid="{00000000-0005-0000-0000-000051000000}"/>
    <cellStyle name="Input cel new 2 3 2 2 6 4 2" xfId="19212" xr:uid="{00000000-0005-0000-0000-000051000000}"/>
    <cellStyle name="Input cel new 2 3 2 2 6 4 3" xfId="19754" xr:uid="{00000000-0005-0000-0000-000051000000}"/>
    <cellStyle name="Input cel new 2 3 2 2 6 4 4" xfId="35512" xr:uid="{00000000-0005-0000-0000-000051000000}"/>
    <cellStyle name="Input cel new 2 3 2 2 6 5" xfId="17932" xr:uid="{00000000-0005-0000-0000-000051000000}"/>
    <cellStyle name="Input cel new 2 3 2 2 6 6" xfId="9902" xr:uid="{00000000-0005-0000-0000-000051000000}"/>
    <cellStyle name="Input cel new 2 3 2 2 6 7" xfId="29792" xr:uid="{00000000-0005-0000-0000-000051000000}"/>
    <cellStyle name="Input cel new 2 3 2 2 7" xfId="2110" xr:uid="{00000000-0005-0000-0000-000051000000}"/>
    <cellStyle name="Input cel new 2 3 2 2 7 2" xfId="6768" xr:uid="{00000000-0005-0000-0000-000051000000}"/>
    <cellStyle name="Input cel new 2 3 2 2 7 2 2" xfId="27064" xr:uid="{00000000-0005-0000-0000-000051000000}"/>
    <cellStyle name="Input cel new 2 3 2 2 7 2 3" xfId="22474" xr:uid="{00000000-0005-0000-0000-000051000000}"/>
    <cellStyle name="Input cel new 2 3 2 2 7 2 4" xfId="37259" xr:uid="{00000000-0005-0000-0000-000051000000}"/>
    <cellStyle name="Input cel new 2 3 2 2 7 3" xfId="17238" xr:uid="{00000000-0005-0000-0000-000051000000}"/>
    <cellStyle name="Input cel new 2 3 2 2 7 4" xfId="10697" xr:uid="{00000000-0005-0000-0000-000051000000}"/>
    <cellStyle name="Input cel new 2 3 2 2 7 5" xfId="32534" xr:uid="{00000000-0005-0000-0000-000051000000}"/>
    <cellStyle name="Input cel new 2 3 2 2 8" xfId="8096" xr:uid="{00000000-0005-0000-0000-000051000000}"/>
    <cellStyle name="Input cel new 2 3 2 2 8 2" xfId="23798" xr:uid="{00000000-0005-0000-0000-000051000000}"/>
    <cellStyle name="Input cel new 2 3 2 2 8 2 2" xfId="28387" xr:uid="{00000000-0005-0000-0000-000051000000}"/>
    <cellStyle name="Input cel new 2 3 2 2 8 2 3" xfId="38492" xr:uid="{00000000-0005-0000-0000-000051000000}"/>
    <cellStyle name="Input cel new 2 3 2 2 8 3" xfId="16399" xr:uid="{00000000-0005-0000-0000-000051000000}"/>
    <cellStyle name="Input cel new 2 3 2 2 8 4" xfId="12097" xr:uid="{00000000-0005-0000-0000-000051000000}"/>
    <cellStyle name="Input cel new 2 3 2 2 8 5" xfId="33861" xr:uid="{00000000-0005-0000-0000-000051000000}"/>
    <cellStyle name="Input cel new 2 3 2 2 9" xfId="3871" xr:uid="{00000000-0005-0000-0000-000051000000}"/>
    <cellStyle name="Input cel new 2 3 2 2 9 2" xfId="18372" xr:uid="{00000000-0005-0000-0000-000051000000}"/>
    <cellStyle name="Input cel new 2 3 2 2 9 3" xfId="19660" xr:uid="{00000000-0005-0000-0000-000051000000}"/>
    <cellStyle name="Input cel new 2 3 2 2 9 4" xfId="35418" xr:uid="{00000000-0005-0000-0000-000051000000}"/>
    <cellStyle name="Input cel new 2 3 2 3" xfId="611" xr:uid="{00000000-0005-0000-0000-000051000000}"/>
    <cellStyle name="Input cel new 2 3 2 3 10" xfId="15988" xr:uid="{00000000-0005-0000-0000-000051000000}"/>
    <cellStyle name="Input cel new 2 3 2 3 11" xfId="11397" xr:uid="{00000000-0005-0000-0000-000051000000}"/>
    <cellStyle name="Input cel new 2 3 2 3 12" xfId="29840" xr:uid="{00000000-0005-0000-0000-000051000000}"/>
    <cellStyle name="Input cel new 2 3 2 3 2" xfId="1841" xr:uid="{00000000-0005-0000-0000-000051000000}"/>
    <cellStyle name="Input cel new 2 3 2 3 2 2" xfId="3080" xr:uid="{00000000-0005-0000-0000-000051000000}"/>
    <cellStyle name="Input cel new 2 3 2 3 2 2 2" xfId="7738" xr:uid="{00000000-0005-0000-0000-000051000000}"/>
    <cellStyle name="Input cel new 2 3 2 3 2 2 2 2" xfId="28034" xr:uid="{00000000-0005-0000-0000-000051000000}"/>
    <cellStyle name="Input cel new 2 3 2 3 2 2 2 3" xfId="23444" xr:uid="{00000000-0005-0000-0000-000051000000}"/>
    <cellStyle name="Input cel new 2 3 2 3 2 2 2 4" xfId="38186" xr:uid="{00000000-0005-0000-0000-000051000000}"/>
    <cellStyle name="Input cel new 2 3 2 3 2 2 3" xfId="21965" xr:uid="{00000000-0005-0000-0000-000051000000}"/>
    <cellStyle name="Input cel new 2 3 2 3 2 2 4" xfId="12185" xr:uid="{00000000-0005-0000-0000-000051000000}"/>
    <cellStyle name="Input cel new 2 3 2 3 2 2 5" xfId="33504" xr:uid="{00000000-0005-0000-0000-000051000000}"/>
    <cellStyle name="Input cel new 2 3 2 3 2 3" xfId="9150" xr:uid="{00000000-0005-0000-0000-000051000000}"/>
    <cellStyle name="Input cel new 2 3 2 3 2 3 2" xfId="24799" xr:uid="{00000000-0005-0000-0000-000051000000}"/>
    <cellStyle name="Input cel new 2 3 2 3 2 3 2 2" xfId="29386" xr:uid="{00000000-0005-0000-0000-000051000000}"/>
    <cellStyle name="Input cel new 2 3 2 3 2 3 2 3" xfId="39491" xr:uid="{00000000-0005-0000-0000-000051000000}"/>
    <cellStyle name="Input cel new 2 3 2 3 2 3 3" xfId="17867" xr:uid="{00000000-0005-0000-0000-000051000000}"/>
    <cellStyle name="Input cel new 2 3 2 3 2 3 4" xfId="13081" xr:uid="{00000000-0005-0000-0000-000051000000}"/>
    <cellStyle name="Input cel new 2 3 2 3 2 3 5" xfId="34915" xr:uid="{00000000-0005-0000-0000-000051000000}"/>
    <cellStyle name="Input cel new 2 3 2 3 2 4" xfId="6507" xr:uid="{00000000-0005-0000-0000-000051000000}"/>
    <cellStyle name="Input cel new 2 3 2 3 2 4 2" xfId="26803" xr:uid="{00000000-0005-0000-0000-000051000000}"/>
    <cellStyle name="Input cel new 2 3 2 3 2 4 3" xfId="12205" xr:uid="{00000000-0005-0000-0000-000051000000}"/>
    <cellStyle name="Input cel new 2 3 2 3 2 4 4" xfId="32273" xr:uid="{00000000-0005-0000-0000-000051000000}"/>
    <cellStyle name="Input cel new 2 3 2 3 2 5" xfId="4929" xr:uid="{00000000-0005-0000-0000-000051000000}"/>
    <cellStyle name="Input cel new 2 3 2 3 2 5 2" xfId="25237" xr:uid="{00000000-0005-0000-0000-000051000000}"/>
    <cellStyle name="Input cel new 2 3 2 3 2 5 3" xfId="20651" xr:uid="{00000000-0005-0000-0000-000051000000}"/>
    <cellStyle name="Input cel new 2 3 2 3 2 5 4" xfId="36407" xr:uid="{00000000-0005-0000-0000-000051000000}"/>
    <cellStyle name="Input cel new 2 3 2 3 2 6" xfId="16109" xr:uid="{00000000-0005-0000-0000-000051000000}"/>
    <cellStyle name="Input cel new 2 3 2 3 2 7" xfId="13023" xr:uid="{00000000-0005-0000-0000-000051000000}"/>
    <cellStyle name="Input cel new 2 3 2 3 2 8" xfId="30749" xr:uid="{00000000-0005-0000-0000-000051000000}"/>
    <cellStyle name="Input cel new 2 3 2 3 3" xfId="1370" xr:uid="{00000000-0005-0000-0000-000051000000}"/>
    <cellStyle name="Input cel new 2 3 2 3 3 2" xfId="2611" xr:uid="{00000000-0005-0000-0000-000051000000}"/>
    <cellStyle name="Input cel new 2 3 2 3 3 2 2" xfId="7269" xr:uid="{00000000-0005-0000-0000-000051000000}"/>
    <cellStyle name="Input cel new 2 3 2 3 3 2 2 2" xfId="27565" xr:uid="{00000000-0005-0000-0000-000051000000}"/>
    <cellStyle name="Input cel new 2 3 2 3 3 2 2 3" xfId="22975" xr:uid="{00000000-0005-0000-0000-000051000000}"/>
    <cellStyle name="Input cel new 2 3 2 3 3 2 2 4" xfId="37754" xr:uid="{00000000-0005-0000-0000-000051000000}"/>
    <cellStyle name="Input cel new 2 3 2 3 3 2 3" xfId="17866" xr:uid="{00000000-0005-0000-0000-000051000000}"/>
    <cellStyle name="Input cel new 2 3 2 3 3 2 4" xfId="11714" xr:uid="{00000000-0005-0000-0000-000051000000}"/>
    <cellStyle name="Input cel new 2 3 2 3 3 2 5" xfId="33035" xr:uid="{00000000-0005-0000-0000-000051000000}"/>
    <cellStyle name="Input cel new 2 3 2 3 3 3" xfId="8687" xr:uid="{00000000-0005-0000-0000-000051000000}"/>
    <cellStyle name="Input cel new 2 3 2 3 3 3 2" xfId="24362" xr:uid="{00000000-0005-0000-0000-000051000000}"/>
    <cellStyle name="Input cel new 2 3 2 3 3 3 2 2" xfId="28951" xr:uid="{00000000-0005-0000-0000-000051000000}"/>
    <cellStyle name="Input cel new 2 3 2 3 3 3 2 3" xfId="39056" xr:uid="{00000000-0005-0000-0000-000051000000}"/>
    <cellStyle name="Input cel new 2 3 2 3 3 3 3" xfId="19314" xr:uid="{00000000-0005-0000-0000-000051000000}"/>
    <cellStyle name="Input cel new 2 3 2 3 3 3 4" xfId="10906" xr:uid="{00000000-0005-0000-0000-000051000000}"/>
    <cellStyle name="Input cel new 2 3 2 3 3 3 5" xfId="34452" xr:uid="{00000000-0005-0000-0000-000051000000}"/>
    <cellStyle name="Input cel new 2 3 2 3 3 4" xfId="6089" xr:uid="{00000000-0005-0000-0000-000051000000}"/>
    <cellStyle name="Input cel new 2 3 2 3 3 4 2" xfId="26385" xr:uid="{00000000-0005-0000-0000-000051000000}"/>
    <cellStyle name="Input cel new 2 3 2 3 3 4 3" xfId="10339" xr:uid="{00000000-0005-0000-0000-000051000000}"/>
    <cellStyle name="Input cel new 2 3 2 3 3 4 4" xfId="31855" xr:uid="{00000000-0005-0000-0000-000051000000}"/>
    <cellStyle name="Input cel new 2 3 2 3 3 5" xfId="4464" xr:uid="{00000000-0005-0000-0000-000051000000}"/>
    <cellStyle name="Input cel new 2 3 2 3 3 5 2" xfId="15800" xr:uid="{00000000-0005-0000-0000-000051000000}"/>
    <cellStyle name="Input cel new 2 3 2 3 3 5 3" xfId="20217" xr:uid="{00000000-0005-0000-0000-000051000000}"/>
    <cellStyle name="Input cel new 2 3 2 3 3 5 4" xfId="35975" xr:uid="{00000000-0005-0000-0000-000051000000}"/>
    <cellStyle name="Input cel new 2 3 2 3 3 6" xfId="16905" xr:uid="{00000000-0005-0000-0000-000051000000}"/>
    <cellStyle name="Input cel new 2 3 2 3 3 7" xfId="13860" xr:uid="{00000000-0005-0000-0000-000051000000}"/>
    <cellStyle name="Input cel new 2 3 2 3 3 8" xfId="30286" xr:uid="{00000000-0005-0000-0000-000051000000}"/>
    <cellStyle name="Input cel new 2 3 2 3 4" xfId="1289" xr:uid="{00000000-0005-0000-0000-000051000000}"/>
    <cellStyle name="Input cel new 2 3 2 3 4 2" xfId="2530" xr:uid="{00000000-0005-0000-0000-000051000000}"/>
    <cellStyle name="Input cel new 2 3 2 3 4 2 2" xfId="7188" xr:uid="{00000000-0005-0000-0000-000051000000}"/>
    <cellStyle name="Input cel new 2 3 2 3 4 2 2 2" xfId="27484" xr:uid="{00000000-0005-0000-0000-000051000000}"/>
    <cellStyle name="Input cel new 2 3 2 3 4 2 2 3" xfId="22894" xr:uid="{00000000-0005-0000-0000-000051000000}"/>
    <cellStyle name="Input cel new 2 3 2 3 4 2 2 4" xfId="37674" xr:uid="{00000000-0005-0000-0000-000051000000}"/>
    <cellStyle name="Input cel new 2 3 2 3 4 2 3" xfId="17781" xr:uid="{00000000-0005-0000-0000-000051000000}"/>
    <cellStyle name="Input cel new 2 3 2 3 4 2 4" xfId="11081" xr:uid="{00000000-0005-0000-0000-000051000000}"/>
    <cellStyle name="Input cel new 2 3 2 3 4 2 5" xfId="32954" xr:uid="{00000000-0005-0000-0000-000051000000}"/>
    <cellStyle name="Input cel new 2 3 2 3 4 3" xfId="8608" xr:uid="{00000000-0005-0000-0000-000051000000}"/>
    <cellStyle name="Input cel new 2 3 2 3 4 3 2" xfId="24288" xr:uid="{00000000-0005-0000-0000-000051000000}"/>
    <cellStyle name="Input cel new 2 3 2 3 4 3 2 2" xfId="28877" xr:uid="{00000000-0005-0000-0000-000051000000}"/>
    <cellStyle name="Input cel new 2 3 2 3 4 3 2 3" xfId="38982" xr:uid="{00000000-0005-0000-0000-000051000000}"/>
    <cellStyle name="Input cel new 2 3 2 3 4 3 3" xfId="15018" xr:uid="{00000000-0005-0000-0000-000051000000}"/>
    <cellStyle name="Input cel new 2 3 2 3 4 3 4" xfId="11505" xr:uid="{00000000-0005-0000-0000-000051000000}"/>
    <cellStyle name="Input cel new 2 3 2 3 4 3 5" xfId="34373" xr:uid="{00000000-0005-0000-0000-000051000000}"/>
    <cellStyle name="Input cel new 2 3 2 3 4 4" xfId="6014" xr:uid="{00000000-0005-0000-0000-000051000000}"/>
    <cellStyle name="Input cel new 2 3 2 3 4 4 2" xfId="26310" xr:uid="{00000000-0005-0000-0000-000051000000}"/>
    <cellStyle name="Input cel new 2 3 2 3 4 4 3" xfId="10652" xr:uid="{00000000-0005-0000-0000-000051000000}"/>
    <cellStyle name="Input cel new 2 3 2 3 4 4 4" xfId="31780" xr:uid="{00000000-0005-0000-0000-000051000000}"/>
    <cellStyle name="Input cel new 2 3 2 3 4 5" xfId="4385" xr:uid="{00000000-0005-0000-0000-000051000000}"/>
    <cellStyle name="Input cel new 2 3 2 3 4 5 2" xfId="17510" xr:uid="{00000000-0005-0000-0000-000051000000}"/>
    <cellStyle name="Input cel new 2 3 2 3 4 5 3" xfId="20143" xr:uid="{00000000-0005-0000-0000-000051000000}"/>
    <cellStyle name="Input cel new 2 3 2 3 4 5 4" xfId="35901" xr:uid="{00000000-0005-0000-0000-000051000000}"/>
    <cellStyle name="Input cel new 2 3 2 3 4 6" xfId="19350" xr:uid="{00000000-0005-0000-0000-000051000000}"/>
    <cellStyle name="Input cel new 2 3 2 3 4 7" xfId="11696" xr:uid="{00000000-0005-0000-0000-000051000000}"/>
    <cellStyle name="Input cel new 2 3 2 3 4 8" xfId="30207" xr:uid="{00000000-0005-0000-0000-000051000000}"/>
    <cellStyle name="Input cel new 2 3 2 3 5" xfId="915" xr:uid="{00000000-0005-0000-0000-000051000000}"/>
    <cellStyle name="Input cel new 2 3 2 3 5 2" xfId="5663" xr:uid="{00000000-0005-0000-0000-000051000000}"/>
    <cellStyle name="Input cel new 2 3 2 3 5 2 2" xfId="25959" xr:uid="{00000000-0005-0000-0000-000051000000}"/>
    <cellStyle name="Input cel new 2 3 2 3 5 2 3" xfId="21373" xr:uid="{00000000-0005-0000-0000-000051000000}"/>
    <cellStyle name="Input cel new 2 3 2 3 5 2 4" xfId="36913" xr:uid="{00000000-0005-0000-0000-000051000000}"/>
    <cellStyle name="Input cel new 2 3 2 3 5 3" xfId="17807" xr:uid="{00000000-0005-0000-0000-000051000000}"/>
    <cellStyle name="Input cel new 2 3 2 3 5 4" xfId="13839" xr:uid="{00000000-0005-0000-0000-000051000000}"/>
    <cellStyle name="Input cel new 2 3 2 3 5 5" xfId="31429" xr:uid="{00000000-0005-0000-0000-000051000000}"/>
    <cellStyle name="Input cel new 2 3 2 3 6" xfId="2158" xr:uid="{00000000-0005-0000-0000-000051000000}"/>
    <cellStyle name="Input cel new 2 3 2 3 6 2" xfId="6816" xr:uid="{00000000-0005-0000-0000-000051000000}"/>
    <cellStyle name="Input cel new 2 3 2 3 6 2 2" xfId="27112" xr:uid="{00000000-0005-0000-0000-000051000000}"/>
    <cellStyle name="Input cel new 2 3 2 3 6 2 3" xfId="22522" xr:uid="{00000000-0005-0000-0000-000051000000}"/>
    <cellStyle name="Input cel new 2 3 2 3 6 2 4" xfId="37307" xr:uid="{00000000-0005-0000-0000-000051000000}"/>
    <cellStyle name="Input cel new 2 3 2 3 6 3" xfId="17407" xr:uid="{00000000-0005-0000-0000-000051000000}"/>
    <cellStyle name="Input cel new 2 3 2 3 6 4" xfId="11804" xr:uid="{00000000-0005-0000-0000-000051000000}"/>
    <cellStyle name="Input cel new 2 3 2 3 6 5" xfId="32582" xr:uid="{00000000-0005-0000-0000-000051000000}"/>
    <cellStyle name="Input cel new 2 3 2 3 7" xfId="8241" xr:uid="{00000000-0005-0000-0000-000051000000}"/>
    <cellStyle name="Input cel new 2 3 2 3 7 2" xfId="23941" xr:uid="{00000000-0005-0000-0000-000051000000}"/>
    <cellStyle name="Input cel new 2 3 2 3 7 2 2" xfId="28530" xr:uid="{00000000-0005-0000-0000-000051000000}"/>
    <cellStyle name="Input cel new 2 3 2 3 7 2 3" xfId="38635" xr:uid="{00000000-0005-0000-0000-000051000000}"/>
    <cellStyle name="Input cel new 2 3 2 3 7 3" xfId="15499" xr:uid="{00000000-0005-0000-0000-000051000000}"/>
    <cellStyle name="Input cel new 2 3 2 3 7 4" xfId="11578" xr:uid="{00000000-0005-0000-0000-000051000000}"/>
    <cellStyle name="Input cel new 2 3 2 3 7 5" xfId="34006" xr:uid="{00000000-0005-0000-0000-000051000000}"/>
    <cellStyle name="Input cel new 2 3 2 3 8" xfId="5397" xr:uid="{00000000-0005-0000-0000-000051000000}"/>
    <cellStyle name="Input cel new 2 3 2 3 8 2" xfId="21108" xr:uid="{00000000-0005-0000-0000-000051000000}"/>
    <cellStyle name="Input cel new 2 3 2 3 8 2 2" xfId="25693" xr:uid="{00000000-0005-0000-0000-000051000000}"/>
    <cellStyle name="Input cel new 2 3 2 3 8 2 3" xfId="36757" xr:uid="{00000000-0005-0000-0000-000051000000}"/>
    <cellStyle name="Input cel new 2 3 2 3 8 3" xfId="18678" xr:uid="{00000000-0005-0000-0000-000051000000}"/>
    <cellStyle name="Input cel new 2 3 2 3 8 4" xfId="12480" xr:uid="{00000000-0005-0000-0000-000051000000}"/>
    <cellStyle name="Input cel new 2 3 2 3 8 5" xfId="31163" xr:uid="{00000000-0005-0000-0000-000051000000}"/>
    <cellStyle name="Input cel new 2 3 2 3 9" xfId="4016" xr:uid="{00000000-0005-0000-0000-000051000000}"/>
    <cellStyle name="Input cel new 2 3 2 3 9 2" xfId="18772" xr:uid="{00000000-0005-0000-0000-000051000000}"/>
    <cellStyle name="Input cel new 2 3 2 3 9 3" xfId="19801" xr:uid="{00000000-0005-0000-0000-000051000000}"/>
    <cellStyle name="Input cel new 2 3 2 3 9 4" xfId="35559" xr:uid="{00000000-0005-0000-0000-000051000000}"/>
    <cellStyle name="Input cel new 2 3 2 4" xfId="675" xr:uid="{00000000-0005-0000-0000-000051000000}"/>
    <cellStyle name="Input cel new 2 3 2 4 10" xfId="10802" xr:uid="{00000000-0005-0000-0000-000051000000}"/>
    <cellStyle name="Input cel new 2 3 2 4 11" xfId="29904" xr:uid="{00000000-0005-0000-0000-000051000000}"/>
    <cellStyle name="Input cel new 2 3 2 4 2" xfId="1905" xr:uid="{00000000-0005-0000-0000-000051000000}"/>
    <cellStyle name="Input cel new 2 3 2 4 2 2" xfId="3144" xr:uid="{00000000-0005-0000-0000-000051000000}"/>
    <cellStyle name="Input cel new 2 3 2 4 2 2 2" xfId="7802" xr:uid="{00000000-0005-0000-0000-000051000000}"/>
    <cellStyle name="Input cel new 2 3 2 4 2 2 2 2" xfId="28098" xr:uid="{00000000-0005-0000-0000-000051000000}"/>
    <cellStyle name="Input cel new 2 3 2 4 2 2 2 3" xfId="23508" xr:uid="{00000000-0005-0000-0000-000051000000}"/>
    <cellStyle name="Input cel new 2 3 2 4 2 2 2 4" xfId="38250" xr:uid="{00000000-0005-0000-0000-000051000000}"/>
    <cellStyle name="Input cel new 2 3 2 4 2 2 3" xfId="17743" xr:uid="{00000000-0005-0000-0000-000051000000}"/>
    <cellStyle name="Input cel new 2 3 2 4 2 2 4" xfId="13093" xr:uid="{00000000-0005-0000-0000-000051000000}"/>
    <cellStyle name="Input cel new 2 3 2 4 2 2 5" xfId="33568" xr:uid="{00000000-0005-0000-0000-000051000000}"/>
    <cellStyle name="Input cel new 2 3 2 4 2 3" xfId="9214" xr:uid="{00000000-0005-0000-0000-000051000000}"/>
    <cellStyle name="Input cel new 2 3 2 4 2 3 2" xfId="24859" xr:uid="{00000000-0005-0000-0000-000051000000}"/>
    <cellStyle name="Input cel new 2 3 2 4 2 3 2 2" xfId="29446" xr:uid="{00000000-0005-0000-0000-000051000000}"/>
    <cellStyle name="Input cel new 2 3 2 4 2 3 2 3" xfId="39551" xr:uid="{00000000-0005-0000-0000-000051000000}"/>
    <cellStyle name="Input cel new 2 3 2 4 2 3 3" xfId="17875" xr:uid="{00000000-0005-0000-0000-000051000000}"/>
    <cellStyle name="Input cel new 2 3 2 4 2 3 4" xfId="12305" xr:uid="{00000000-0005-0000-0000-000051000000}"/>
    <cellStyle name="Input cel new 2 3 2 4 2 3 5" xfId="34979" xr:uid="{00000000-0005-0000-0000-000051000000}"/>
    <cellStyle name="Input cel new 2 3 2 4 2 4" xfId="6567" xr:uid="{00000000-0005-0000-0000-000051000000}"/>
    <cellStyle name="Input cel new 2 3 2 4 2 4 2" xfId="26863" xr:uid="{00000000-0005-0000-0000-000051000000}"/>
    <cellStyle name="Input cel new 2 3 2 4 2 4 3" xfId="9450" xr:uid="{00000000-0005-0000-0000-000051000000}"/>
    <cellStyle name="Input cel new 2 3 2 4 2 4 4" xfId="32333" xr:uid="{00000000-0005-0000-0000-000051000000}"/>
    <cellStyle name="Input cel new 2 3 2 4 2 5" xfId="4993" xr:uid="{00000000-0005-0000-0000-000051000000}"/>
    <cellStyle name="Input cel new 2 3 2 4 2 5 2" xfId="25297" xr:uid="{00000000-0005-0000-0000-000051000000}"/>
    <cellStyle name="Input cel new 2 3 2 4 2 5 3" xfId="20711" xr:uid="{00000000-0005-0000-0000-000051000000}"/>
    <cellStyle name="Input cel new 2 3 2 4 2 5 4" xfId="36467" xr:uid="{00000000-0005-0000-0000-000051000000}"/>
    <cellStyle name="Input cel new 2 3 2 4 2 6" xfId="16942" xr:uid="{00000000-0005-0000-0000-000051000000}"/>
    <cellStyle name="Input cel new 2 3 2 4 2 7" xfId="11526" xr:uid="{00000000-0005-0000-0000-000051000000}"/>
    <cellStyle name="Input cel new 2 3 2 4 2 8" xfId="30813" xr:uid="{00000000-0005-0000-0000-000051000000}"/>
    <cellStyle name="Input cel new 2 3 2 4 3" xfId="1587" xr:uid="{00000000-0005-0000-0000-000051000000}"/>
    <cellStyle name="Input cel new 2 3 2 4 3 2" xfId="2827" xr:uid="{00000000-0005-0000-0000-000051000000}"/>
    <cellStyle name="Input cel new 2 3 2 4 3 2 2" xfId="7485" xr:uid="{00000000-0005-0000-0000-000051000000}"/>
    <cellStyle name="Input cel new 2 3 2 4 3 2 2 2" xfId="27781" xr:uid="{00000000-0005-0000-0000-000051000000}"/>
    <cellStyle name="Input cel new 2 3 2 4 3 2 2 3" xfId="23191" xr:uid="{00000000-0005-0000-0000-000051000000}"/>
    <cellStyle name="Input cel new 2 3 2 4 3 2 2 4" xfId="37957" xr:uid="{00000000-0005-0000-0000-000051000000}"/>
    <cellStyle name="Input cel new 2 3 2 4 3 2 3" xfId="19249" xr:uid="{00000000-0005-0000-0000-000051000000}"/>
    <cellStyle name="Input cel new 2 3 2 4 3 2 4" xfId="14491" xr:uid="{00000000-0005-0000-0000-000051000000}"/>
    <cellStyle name="Input cel new 2 3 2 4 3 2 5" xfId="33251" xr:uid="{00000000-0005-0000-0000-000051000000}"/>
    <cellStyle name="Input cel new 2 3 2 4 3 3" xfId="8898" xr:uid="{00000000-0005-0000-0000-000051000000}"/>
    <cellStyle name="Input cel new 2 3 2 4 3 3 2" xfId="24562" xr:uid="{00000000-0005-0000-0000-000051000000}"/>
    <cellStyle name="Input cel new 2 3 2 4 3 3 2 2" xfId="29150" xr:uid="{00000000-0005-0000-0000-000051000000}"/>
    <cellStyle name="Input cel new 2 3 2 4 3 3 2 3" xfId="39255" xr:uid="{00000000-0005-0000-0000-000051000000}"/>
    <cellStyle name="Input cel new 2 3 2 4 3 3 3" xfId="17732" xr:uid="{00000000-0005-0000-0000-000051000000}"/>
    <cellStyle name="Input cel new 2 3 2 4 3 3 4" xfId="14375" xr:uid="{00000000-0005-0000-0000-000051000000}"/>
    <cellStyle name="Input cel new 2 3 2 4 3 3 5" xfId="34663" xr:uid="{00000000-0005-0000-0000-000051000000}"/>
    <cellStyle name="Input cel new 2 3 2 4 3 4" xfId="6283" xr:uid="{00000000-0005-0000-0000-000051000000}"/>
    <cellStyle name="Input cel new 2 3 2 4 3 4 2" xfId="26579" xr:uid="{00000000-0005-0000-0000-000051000000}"/>
    <cellStyle name="Input cel new 2 3 2 4 3 4 3" xfId="10517" xr:uid="{00000000-0005-0000-0000-000051000000}"/>
    <cellStyle name="Input cel new 2 3 2 4 3 4 4" xfId="32049" xr:uid="{00000000-0005-0000-0000-000051000000}"/>
    <cellStyle name="Input cel new 2 3 2 4 3 5" xfId="4676" xr:uid="{00000000-0005-0000-0000-000051000000}"/>
    <cellStyle name="Input cel new 2 3 2 4 3 5 2" xfId="25001" xr:uid="{00000000-0005-0000-0000-000051000000}"/>
    <cellStyle name="Input cel new 2 3 2 4 3 5 3" xfId="20413" xr:uid="{00000000-0005-0000-0000-000051000000}"/>
    <cellStyle name="Input cel new 2 3 2 4 3 5 4" xfId="36171" xr:uid="{00000000-0005-0000-0000-000051000000}"/>
    <cellStyle name="Input cel new 2 3 2 4 3 6" xfId="22122" xr:uid="{00000000-0005-0000-0000-000051000000}"/>
    <cellStyle name="Input cel new 2 3 2 4 3 7" xfId="11745" xr:uid="{00000000-0005-0000-0000-000051000000}"/>
    <cellStyle name="Input cel new 2 3 2 4 3 8" xfId="30497" xr:uid="{00000000-0005-0000-0000-000051000000}"/>
    <cellStyle name="Input cel new 2 3 2 4 4" xfId="979" xr:uid="{00000000-0005-0000-0000-000051000000}"/>
    <cellStyle name="Input cel new 2 3 2 4 4 2" xfId="5724" xr:uid="{00000000-0005-0000-0000-000051000000}"/>
    <cellStyle name="Input cel new 2 3 2 4 4 2 2" xfId="26020" xr:uid="{00000000-0005-0000-0000-000051000000}"/>
    <cellStyle name="Input cel new 2 3 2 4 4 2 3" xfId="21434" xr:uid="{00000000-0005-0000-0000-000051000000}"/>
    <cellStyle name="Input cel new 2 3 2 4 4 2 4" xfId="36948" xr:uid="{00000000-0005-0000-0000-000051000000}"/>
    <cellStyle name="Input cel new 2 3 2 4 4 3" xfId="17041" xr:uid="{00000000-0005-0000-0000-000051000000}"/>
    <cellStyle name="Input cel new 2 3 2 4 4 4" xfId="14223" xr:uid="{00000000-0005-0000-0000-000051000000}"/>
    <cellStyle name="Input cel new 2 3 2 4 4 5" xfId="31490" xr:uid="{00000000-0005-0000-0000-000051000000}"/>
    <cellStyle name="Input cel new 2 3 2 4 5" xfId="2222" xr:uid="{00000000-0005-0000-0000-000051000000}"/>
    <cellStyle name="Input cel new 2 3 2 4 5 2" xfId="6880" xr:uid="{00000000-0005-0000-0000-000051000000}"/>
    <cellStyle name="Input cel new 2 3 2 4 5 2 2" xfId="27176" xr:uid="{00000000-0005-0000-0000-000051000000}"/>
    <cellStyle name="Input cel new 2 3 2 4 5 2 3" xfId="22586" xr:uid="{00000000-0005-0000-0000-000051000000}"/>
    <cellStyle name="Input cel new 2 3 2 4 5 2 4" xfId="37371" xr:uid="{00000000-0005-0000-0000-000051000000}"/>
    <cellStyle name="Input cel new 2 3 2 4 5 3" xfId="21076" xr:uid="{00000000-0005-0000-0000-000051000000}"/>
    <cellStyle name="Input cel new 2 3 2 4 5 4" xfId="13251" xr:uid="{00000000-0005-0000-0000-000051000000}"/>
    <cellStyle name="Input cel new 2 3 2 4 5 5" xfId="32646" xr:uid="{00000000-0005-0000-0000-000051000000}"/>
    <cellStyle name="Input cel new 2 3 2 4 6" xfId="8305" xr:uid="{00000000-0005-0000-0000-000051000000}"/>
    <cellStyle name="Input cel new 2 3 2 4 6 2" xfId="24002" xr:uid="{00000000-0005-0000-0000-000051000000}"/>
    <cellStyle name="Input cel new 2 3 2 4 6 2 2" xfId="28591" xr:uid="{00000000-0005-0000-0000-000051000000}"/>
    <cellStyle name="Input cel new 2 3 2 4 6 2 3" xfId="38696" xr:uid="{00000000-0005-0000-0000-000051000000}"/>
    <cellStyle name="Input cel new 2 3 2 4 6 3" xfId="17109" xr:uid="{00000000-0005-0000-0000-000051000000}"/>
    <cellStyle name="Input cel new 2 3 2 4 6 4" xfId="10025" xr:uid="{00000000-0005-0000-0000-000051000000}"/>
    <cellStyle name="Input cel new 2 3 2 4 6 5" xfId="34070" xr:uid="{00000000-0005-0000-0000-000051000000}"/>
    <cellStyle name="Input cel new 2 3 2 4 7" xfId="5431" xr:uid="{00000000-0005-0000-0000-000051000000}"/>
    <cellStyle name="Input cel new 2 3 2 4 7 2" xfId="21142" xr:uid="{00000000-0005-0000-0000-000051000000}"/>
    <cellStyle name="Input cel new 2 3 2 4 7 2 2" xfId="25727" xr:uid="{00000000-0005-0000-0000-000051000000}"/>
    <cellStyle name="Input cel new 2 3 2 4 7 2 3" xfId="36791" xr:uid="{00000000-0005-0000-0000-000051000000}"/>
    <cellStyle name="Input cel new 2 3 2 4 7 3" xfId="16322" xr:uid="{00000000-0005-0000-0000-000051000000}"/>
    <cellStyle name="Input cel new 2 3 2 4 7 4" xfId="14064" xr:uid="{00000000-0005-0000-0000-000051000000}"/>
    <cellStyle name="Input cel new 2 3 2 4 7 5" xfId="31197" xr:uid="{00000000-0005-0000-0000-000051000000}"/>
    <cellStyle name="Input cel new 2 3 2 4 8" xfId="4080" xr:uid="{00000000-0005-0000-0000-000051000000}"/>
    <cellStyle name="Input cel new 2 3 2 4 8 2" xfId="19270" xr:uid="{00000000-0005-0000-0000-000051000000}"/>
    <cellStyle name="Input cel new 2 3 2 4 8 3" xfId="19861" xr:uid="{00000000-0005-0000-0000-000051000000}"/>
    <cellStyle name="Input cel new 2 3 2 4 8 4" xfId="35619" xr:uid="{00000000-0005-0000-0000-000051000000}"/>
    <cellStyle name="Input cel new 2 3 2 4 9" xfId="19130" xr:uid="{00000000-0005-0000-0000-000051000000}"/>
    <cellStyle name="Input cel new 2 3 2 5" xfId="737" xr:uid="{00000000-0005-0000-0000-000051000000}"/>
    <cellStyle name="Input cel new 2 3 2 5 10" xfId="12665" xr:uid="{00000000-0005-0000-0000-000051000000}"/>
    <cellStyle name="Input cel new 2 3 2 5 11" xfId="29966" xr:uid="{00000000-0005-0000-0000-000051000000}"/>
    <cellStyle name="Input cel new 2 3 2 5 2" xfId="1967" xr:uid="{00000000-0005-0000-0000-000051000000}"/>
    <cellStyle name="Input cel new 2 3 2 5 2 2" xfId="3206" xr:uid="{00000000-0005-0000-0000-000051000000}"/>
    <cellStyle name="Input cel new 2 3 2 5 2 2 2" xfId="7864" xr:uid="{00000000-0005-0000-0000-000051000000}"/>
    <cellStyle name="Input cel new 2 3 2 5 2 2 2 2" xfId="28160" xr:uid="{00000000-0005-0000-0000-000051000000}"/>
    <cellStyle name="Input cel new 2 3 2 5 2 2 2 3" xfId="23570" xr:uid="{00000000-0005-0000-0000-000051000000}"/>
    <cellStyle name="Input cel new 2 3 2 5 2 2 2 4" xfId="38312" xr:uid="{00000000-0005-0000-0000-000051000000}"/>
    <cellStyle name="Input cel new 2 3 2 5 2 2 3" xfId="18190" xr:uid="{00000000-0005-0000-0000-000051000000}"/>
    <cellStyle name="Input cel new 2 3 2 5 2 2 4" xfId="12297" xr:uid="{00000000-0005-0000-0000-000051000000}"/>
    <cellStyle name="Input cel new 2 3 2 5 2 2 5" xfId="33630" xr:uid="{00000000-0005-0000-0000-000051000000}"/>
    <cellStyle name="Input cel new 2 3 2 5 2 3" xfId="9276" xr:uid="{00000000-0005-0000-0000-000051000000}"/>
    <cellStyle name="Input cel new 2 3 2 5 2 3 2" xfId="24918" xr:uid="{00000000-0005-0000-0000-000051000000}"/>
    <cellStyle name="Input cel new 2 3 2 5 2 3 2 2" xfId="29505" xr:uid="{00000000-0005-0000-0000-000051000000}"/>
    <cellStyle name="Input cel new 2 3 2 5 2 3 2 3" xfId="39610" xr:uid="{00000000-0005-0000-0000-000051000000}"/>
    <cellStyle name="Input cel new 2 3 2 5 2 3 3" xfId="17176" xr:uid="{00000000-0005-0000-0000-000051000000}"/>
    <cellStyle name="Input cel new 2 3 2 5 2 3 4" xfId="13978" xr:uid="{00000000-0005-0000-0000-000051000000}"/>
    <cellStyle name="Input cel new 2 3 2 5 2 3 5" xfId="35041" xr:uid="{00000000-0005-0000-0000-000051000000}"/>
    <cellStyle name="Input cel new 2 3 2 5 2 4" xfId="6626" xr:uid="{00000000-0005-0000-0000-000051000000}"/>
    <cellStyle name="Input cel new 2 3 2 5 2 4 2" xfId="26922" xr:uid="{00000000-0005-0000-0000-000051000000}"/>
    <cellStyle name="Input cel new 2 3 2 5 2 4 3" xfId="11104" xr:uid="{00000000-0005-0000-0000-000051000000}"/>
    <cellStyle name="Input cel new 2 3 2 5 2 4 4" xfId="32392" xr:uid="{00000000-0005-0000-0000-000051000000}"/>
    <cellStyle name="Input cel new 2 3 2 5 2 5" xfId="5055" xr:uid="{00000000-0005-0000-0000-000051000000}"/>
    <cellStyle name="Input cel new 2 3 2 5 2 5 2" xfId="25356" xr:uid="{00000000-0005-0000-0000-000051000000}"/>
    <cellStyle name="Input cel new 2 3 2 5 2 5 3" xfId="20770" xr:uid="{00000000-0005-0000-0000-000051000000}"/>
    <cellStyle name="Input cel new 2 3 2 5 2 5 4" xfId="36526" xr:uid="{00000000-0005-0000-0000-000051000000}"/>
    <cellStyle name="Input cel new 2 3 2 5 2 6" xfId="22316" xr:uid="{00000000-0005-0000-0000-000051000000}"/>
    <cellStyle name="Input cel new 2 3 2 5 2 7" xfId="13824" xr:uid="{00000000-0005-0000-0000-000051000000}"/>
    <cellStyle name="Input cel new 2 3 2 5 2 8" xfId="30875" xr:uid="{00000000-0005-0000-0000-000051000000}"/>
    <cellStyle name="Input cel new 2 3 2 5 3" xfId="1645" xr:uid="{00000000-0005-0000-0000-000051000000}"/>
    <cellStyle name="Input cel new 2 3 2 5 3 2" xfId="2884" xr:uid="{00000000-0005-0000-0000-000051000000}"/>
    <cellStyle name="Input cel new 2 3 2 5 3 2 2" xfId="7542" xr:uid="{00000000-0005-0000-0000-000051000000}"/>
    <cellStyle name="Input cel new 2 3 2 5 3 2 2 2" xfId="27838" xr:uid="{00000000-0005-0000-0000-000051000000}"/>
    <cellStyle name="Input cel new 2 3 2 5 3 2 2 3" xfId="23248" xr:uid="{00000000-0005-0000-0000-000051000000}"/>
    <cellStyle name="Input cel new 2 3 2 5 3 2 2 4" xfId="38014" xr:uid="{00000000-0005-0000-0000-000051000000}"/>
    <cellStyle name="Input cel new 2 3 2 5 3 2 3" xfId="18261" xr:uid="{00000000-0005-0000-0000-000051000000}"/>
    <cellStyle name="Input cel new 2 3 2 5 3 2 4" xfId="14706" xr:uid="{00000000-0005-0000-0000-000051000000}"/>
    <cellStyle name="Input cel new 2 3 2 5 3 2 5" xfId="33308" xr:uid="{00000000-0005-0000-0000-000051000000}"/>
    <cellStyle name="Input cel new 2 3 2 5 3 3" xfId="8954" xr:uid="{00000000-0005-0000-0000-000051000000}"/>
    <cellStyle name="Input cel new 2 3 2 5 3 3 2" xfId="24615" xr:uid="{00000000-0005-0000-0000-000051000000}"/>
    <cellStyle name="Input cel new 2 3 2 5 3 3 2 2" xfId="29203" xr:uid="{00000000-0005-0000-0000-000051000000}"/>
    <cellStyle name="Input cel new 2 3 2 5 3 3 2 3" xfId="39308" xr:uid="{00000000-0005-0000-0000-000051000000}"/>
    <cellStyle name="Input cel new 2 3 2 5 3 3 3" xfId="24739" xr:uid="{00000000-0005-0000-0000-000051000000}"/>
    <cellStyle name="Input cel new 2 3 2 5 3 3 4" xfId="11661" xr:uid="{00000000-0005-0000-0000-000051000000}"/>
    <cellStyle name="Input cel new 2 3 2 5 3 3 5" xfId="34719" xr:uid="{00000000-0005-0000-0000-000051000000}"/>
    <cellStyle name="Input cel new 2 3 2 5 3 4" xfId="6337" xr:uid="{00000000-0005-0000-0000-000051000000}"/>
    <cellStyle name="Input cel new 2 3 2 5 3 4 2" xfId="26633" xr:uid="{00000000-0005-0000-0000-000051000000}"/>
    <cellStyle name="Input cel new 2 3 2 5 3 4 3" xfId="10815" xr:uid="{00000000-0005-0000-0000-000051000000}"/>
    <cellStyle name="Input cel new 2 3 2 5 3 4 4" xfId="32103" xr:uid="{00000000-0005-0000-0000-000051000000}"/>
    <cellStyle name="Input cel new 2 3 2 5 3 5" xfId="4733" xr:uid="{00000000-0005-0000-0000-000051000000}"/>
    <cellStyle name="Input cel new 2 3 2 5 3 5 2" xfId="25054" xr:uid="{00000000-0005-0000-0000-000051000000}"/>
    <cellStyle name="Input cel new 2 3 2 5 3 5 3" xfId="20466" xr:uid="{00000000-0005-0000-0000-000051000000}"/>
    <cellStyle name="Input cel new 2 3 2 5 3 5 4" xfId="36224" xr:uid="{00000000-0005-0000-0000-000051000000}"/>
    <cellStyle name="Input cel new 2 3 2 5 3 6" xfId="17725" xr:uid="{00000000-0005-0000-0000-000051000000}"/>
    <cellStyle name="Input cel new 2 3 2 5 3 7" xfId="10126" xr:uid="{00000000-0005-0000-0000-000051000000}"/>
    <cellStyle name="Input cel new 2 3 2 5 3 8" xfId="30553" xr:uid="{00000000-0005-0000-0000-000051000000}"/>
    <cellStyle name="Input cel new 2 3 2 5 4" xfId="1041" xr:uid="{00000000-0005-0000-0000-000051000000}"/>
    <cellStyle name="Input cel new 2 3 2 5 4 2" xfId="5786" xr:uid="{00000000-0005-0000-0000-000051000000}"/>
    <cellStyle name="Input cel new 2 3 2 5 4 2 2" xfId="26082" xr:uid="{00000000-0005-0000-0000-000051000000}"/>
    <cellStyle name="Input cel new 2 3 2 5 4 2 3" xfId="21496" xr:uid="{00000000-0005-0000-0000-000051000000}"/>
    <cellStyle name="Input cel new 2 3 2 5 4 2 4" xfId="37010" xr:uid="{00000000-0005-0000-0000-000051000000}"/>
    <cellStyle name="Input cel new 2 3 2 5 4 3" xfId="18825" xr:uid="{00000000-0005-0000-0000-000051000000}"/>
    <cellStyle name="Input cel new 2 3 2 5 4 4" xfId="12949" xr:uid="{00000000-0005-0000-0000-000051000000}"/>
    <cellStyle name="Input cel new 2 3 2 5 4 5" xfId="31552" xr:uid="{00000000-0005-0000-0000-000051000000}"/>
    <cellStyle name="Input cel new 2 3 2 5 5" xfId="2284" xr:uid="{00000000-0005-0000-0000-000051000000}"/>
    <cellStyle name="Input cel new 2 3 2 5 5 2" xfId="6942" xr:uid="{00000000-0005-0000-0000-000051000000}"/>
    <cellStyle name="Input cel new 2 3 2 5 5 2 2" xfId="27238" xr:uid="{00000000-0005-0000-0000-000051000000}"/>
    <cellStyle name="Input cel new 2 3 2 5 5 2 3" xfId="22648" xr:uid="{00000000-0005-0000-0000-000051000000}"/>
    <cellStyle name="Input cel new 2 3 2 5 5 2 4" xfId="37433" xr:uid="{00000000-0005-0000-0000-000051000000}"/>
    <cellStyle name="Input cel new 2 3 2 5 5 3" xfId="20890" xr:uid="{00000000-0005-0000-0000-000051000000}"/>
    <cellStyle name="Input cel new 2 3 2 5 5 4" xfId="9892" xr:uid="{00000000-0005-0000-0000-000051000000}"/>
    <cellStyle name="Input cel new 2 3 2 5 5 5" xfId="32708" xr:uid="{00000000-0005-0000-0000-000051000000}"/>
    <cellStyle name="Input cel new 2 3 2 5 6" xfId="8367" xr:uid="{00000000-0005-0000-0000-000051000000}"/>
    <cellStyle name="Input cel new 2 3 2 5 6 2" xfId="24064" xr:uid="{00000000-0005-0000-0000-000051000000}"/>
    <cellStyle name="Input cel new 2 3 2 5 6 2 2" xfId="28653" xr:uid="{00000000-0005-0000-0000-000051000000}"/>
    <cellStyle name="Input cel new 2 3 2 5 6 2 3" xfId="38758" xr:uid="{00000000-0005-0000-0000-000051000000}"/>
    <cellStyle name="Input cel new 2 3 2 5 6 3" xfId="20996" xr:uid="{00000000-0005-0000-0000-000051000000}"/>
    <cellStyle name="Input cel new 2 3 2 5 6 4" xfId="9591" xr:uid="{00000000-0005-0000-0000-000051000000}"/>
    <cellStyle name="Input cel new 2 3 2 5 6 5" xfId="34132" xr:uid="{00000000-0005-0000-0000-000051000000}"/>
    <cellStyle name="Input cel new 2 3 2 5 7" xfId="5490" xr:uid="{00000000-0005-0000-0000-000051000000}"/>
    <cellStyle name="Input cel new 2 3 2 5 7 2" xfId="21201" xr:uid="{00000000-0005-0000-0000-000051000000}"/>
    <cellStyle name="Input cel new 2 3 2 5 7 2 2" xfId="25786" xr:uid="{00000000-0005-0000-0000-000051000000}"/>
    <cellStyle name="Input cel new 2 3 2 5 7 2 3" xfId="36850" xr:uid="{00000000-0005-0000-0000-000051000000}"/>
    <cellStyle name="Input cel new 2 3 2 5 7 3" xfId="23728" xr:uid="{00000000-0005-0000-0000-000051000000}"/>
    <cellStyle name="Input cel new 2 3 2 5 7 4" xfId="9745" xr:uid="{00000000-0005-0000-0000-000051000000}"/>
    <cellStyle name="Input cel new 2 3 2 5 7 5" xfId="31256" xr:uid="{00000000-0005-0000-0000-000051000000}"/>
    <cellStyle name="Input cel new 2 3 2 5 8" xfId="4142" xr:uid="{00000000-0005-0000-0000-000051000000}"/>
    <cellStyle name="Input cel new 2 3 2 5 8 2" xfId="17381" xr:uid="{00000000-0005-0000-0000-000051000000}"/>
    <cellStyle name="Input cel new 2 3 2 5 8 3" xfId="19920" xr:uid="{00000000-0005-0000-0000-000051000000}"/>
    <cellStyle name="Input cel new 2 3 2 5 8 4" xfId="35678" xr:uid="{00000000-0005-0000-0000-000051000000}"/>
    <cellStyle name="Input cel new 2 3 2 5 9" xfId="21249" xr:uid="{00000000-0005-0000-0000-000051000000}"/>
    <cellStyle name="Input cel new 2 3 2 6" xfId="542" xr:uid="{00000000-0005-0000-0000-000051000000}"/>
    <cellStyle name="Input cel new 2 3 2 6 2" xfId="1469" xr:uid="{00000000-0005-0000-0000-000051000000}"/>
    <cellStyle name="Input cel new 2 3 2 6 2 2" xfId="6167" xr:uid="{00000000-0005-0000-0000-000051000000}"/>
    <cellStyle name="Input cel new 2 3 2 6 2 2 2" xfId="26463" xr:uid="{00000000-0005-0000-0000-000051000000}"/>
    <cellStyle name="Input cel new 2 3 2 6 2 2 3" xfId="21875" xr:uid="{00000000-0005-0000-0000-000051000000}"/>
    <cellStyle name="Input cel new 2 3 2 6 2 2 4" xfId="37096" xr:uid="{00000000-0005-0000-0000-000051000000}"/>
    <cellStyle name="Input cel new 2 3 2 6 2 3" xfId="17966" xr:uid="{00000000-0005-0000-0000-000051000000}"/>
    <cellStyle name="Input cel new 2 3 2 6 2 4" xfId="12451" xr:uid="{00000000-0005-0000-0000-000051000000}"/>
    <cellStyle name="Input cel new 2 3 2 6 2 5" xfId="31933" xr:uid="{00000000-0005-0000-0000-000051000000}"/>
    <cellStyle name="Input cel new 2 3 2 6 3" xfId="2709" xr:uid="{00000000-0005-0000-0000-000051000000}"/>
    <cellStyle name="Input cel new 2 3 2 6 3 2" xfId="7367" xr:uid="{00000000-0005-0000-0000-000051000000}"/>
    <cellStyle name="Input cel new 2 3 2 6 3 2 2" xfId="27663" xr:uid="{00000000-0005-0000-0000-000051000000}"/>
    <cellStyle name="Input cel new 2 3 2 6 3 2 3" xfId="23073" xr:uid="{00000000-0005-0000-0000-000051000000}"/>
    <cellStyle name="Input cel new 2 3 2 6 3 2 4" xfId="37839" xr:uid="{00000000-0005-0000-0000-000051000000}"/>
    <cellStyle name="Input cel new 2 3 2 6 3 3" xfId="22075" xr:uid="{00000000-0005-0000-0000-000051000000}"/>
    <cellStyle name="Input cel new 2 3 2 6 3 4" xfId="3618" xr:uid="{00000000-0005-0000-0000-000051000000}"/>
    <cellStyle name="Input cel new 2 3 2 6 3 5" xfId="33133" xr:uid="{00000000-0005-0000-0000-000051000000}"/>
    <cellStyle name="Input cel new 2 3 2 6 4" xfId="8781" xr:uid="{00000000-0005-0000-0000-000051000000}"/>
    <cellStyle name="Input cel new 2 3 2 6 4 2" xfId="24449" xr:uid="{00000000-0005-0000-0000-000051000000}"/>
    <cellStyle name="Input cel new 2 3 2 6 4 2 2" xfId="29037" xr:uid="{00000000-0005-0000-0000-000051000000}"/>
    <cellStyle name="Input cel new 2 3 2 6 4 2 3" xfId="39142" xr:uid="{00000000-0005-0000-0000-000051000000}"/>
    <cellStyle name="Input cel new 2 3 2 6 4 3" xfId="18192" xr:uid="{00000000-0005-0000-0000-000051000000}"/>
    <cellStyle name="Input cel new 2 3 2 6 4 4" xfId="12976" xr:uid="{00000000-0005-0000-0000-000051000000}"/>
    <cellStyle name="Input cel new 2 3 2 6 4 5" xfId="34546" xr:uid="{00000000-0005-0000-0000-000051000000}"/>
    <cellStyle name="Input cel new 2 3 2 6 5" xfId="5330" xr:uid="{00000000-0005-0000-0000-000051000000}"/>
    <cellStyle name="Input cel new 2 3 2 6 5 2" xfId="25626" xr:uid="{00000000-0005-0000-0000-000051000000}"/>
    <cellStyle name="Input cel new 2 3 2 6 5 3" xfId="12433" xr:uid="{00000000-0005-0000-0000-000051000000}"/>
    <cellStyle name="Input cel new 2 3 2 6 5 4" xfId="31096" xr:uid="{00000000-0005-0000-0000-000051000000}"/>
    <cellStyle name="Input cel new 2 3 2 6 6" xfId="4559" xr:uid="{00000000-0005-0000-0000-000051000000}"/>
    <cellStyle name="Input cel new 2 3 2 6 6 2" xfId="16060" xr:uid="{00000000-0005-0000-0000-000051000000}"/>
    <cellStyle name="Input cel new 2 3 2 6 6 3" xfId="20302" xr:uid="{00000000-0005-0000-0000-000051000000}"/>
    <cellStyle name="Input cel new 2 3 2 6 6 4" xfId="36060" xr:uid="{00000000-0005-0000-0000-000051000000}"/>
    <cellStyle name="Input cel new 2 3 2 6 7" xfId="22158" xr:uid="{00000000-0005-0000-0000-000051000000}"/>
    <cellStyle name="Input cel new 2 3 2 6 8" xfId="13409" xr:uid="{00000000-0005-0000-0000-000051000000}"/>
    <cellStyle name="Input cel new 2 3 2 6 9" xfId="30380" xr:uid="{00000000-0005-0000-0000-000051000000}"/>
    <cellStyle name="Input cel new 2 3 2 7" xfId="1110" xr:uid="{00000000-0005-0000-0000-000051000000}"/>
    <cellStyle name="Input cel new 2 3 2 7 2" xfId="2353" xr:uid="{00000000-0005-0000-0000-000051000000}"/>
    <cellStyle name="Input cel new 2 3 2 7 2 2" xfId="7011" xr:uid="{00000000-0005-0000-0000-000051000000}"/>
    <cellStyle name="Input cel new 2 3 2 7 2 2 2" xfId="27307" xr:uid="{00000000-0005-0000-0000-000051000000}"/>
    <cellStyle name="Input cel new 2 3 2 7 2 2 3" xfId="22717" xr:uid="{00000000-0005-0000-0000-000051000000}"/>
    <cellStyle name="Input cel new 2 3 2 7 2 2 4" xfId="37502" xr:uid="{00000000-0005-0000-0000-000051000000}"/>
    <cellStyle name="Input cel new 2 3 2 7 2 3" xfId="21733" xr:uid="{00000000-0005-0000-0000-000051000000}"/>
    <cellStyle name="Input cel new 2 3 2 7 2 4" xfId="10283" xr:uid="{00000000-0005-0000-0000-000051000000}"/>
    <cellStyle name="Input cel new 2 3 2 7 2 5" xfId="32777" xr:uid="{00000000-0005-0000-0000-000051000000}"/>
    <cellStyle name="Input cel new 2 3 2 7 3" xfId="8436" xr:uid="{00000000-0005-0000-0000-000051000000}"/>
    <cellStyle name="Input cel new 2 3 2 7 3 2" xfId="24131" xr:uid="{00000000-0005-0000-0000-000051000000}"/>
    <cellStyle name="Input cel new 2 3 2 7 3 2 2" xfId="28720" xr:uid="{00000000-0005-0000-0000-000051000000}"/>
    <cellStyle name="Input cel new 2 3 2 7 3 2 3" xfId="38825" xr:uid="{00000000-0005-0000-0000-000051000000}"/>
    <cellStyle name="Input cel new 2 3 2 7 3 3" xfId="16436" xr:uid="{00000000-0005-0000-0000-000051000000}"/>
    <cellStyle name="Input cel new 2 3 2 7 3 4" xfId="10266" xr:uid="{00000000-0005-0000-0000-000051000000}"/>
    <cellStyle name="Input cel new 2 3 2 7 3 5" xfId="34201" xr:uid="{00000000-0005-0000-0000-000051000000}"/>
    <cellStyle name="Input cel new 2 3 2 7 4" xfId="5853" xr:uid="{00000000-0005-0000-0000-000051000000}"/>
    <cellStyle name="Input cel new 2 3 2 7 4 2" xfId="26149" xr:uid="{00000000-0005-0000-0000-000051000000}"/>
    <cellStyle name="Input cel new 2 3 2 7 4 3" xfId="9683" xr:uid="{00000000-0005-0000-0000-000051000000}"/>
    <cellStyle name="Input cel new 2 3 2 7 4 4" xfId="31619" xr:uid="{00000000-0005-0000-0000-000051000000}"/>
    <cellStyle name="Input cel new 2 3 2 7 5" xfId="4211" xr:uid="{00000000-0005-0000-0000-000051000000}"/>
    <cellStyle name="Input cel new 2 3 2 7 5 2" xfId="22128" xr:uid="{00000000-0005-0000-0000-000051000000}"/>
    <cellStyle name="Input cel new 2 3 2 7 5 3" xfId="19986" xr:uid="{00000000-0005-0000-0000-000051000000}"/>
    <cellStyle name="Input cel new 2 3 2 7 5 4" xfId="35744" xr:uid="{00000000-0005-0000-0000-000051000000}"/>
    <cellStyle name="Input cel new 2 3 2 7 6" xfId="14824" xr:uid="{00000000-0005-0000-0000-000051000000}"/>
    <cellStyle name="Input cel new 2 3 2 7 7" xfId="10898" xr:uid="{00000000-0005-0000-0000-000051000000}"/>
    <cellStyle name="Input cel new 2 3 2 7 8" xfId="30035" xr:uid="{00000000-0005-0000-0000-000051000000}"/>
    <cellStyle name="Input cel new 2 3 2 8" xfId="843" xr:uid="{00000000-0005-0000-0000-000051000000}"/>
    <cellStyle name="Input cel new 2 3 2 8 2" xfId="3279" xr:uid="{00000000-0005-0000-0000-000051000000}"/>
    <cellStyle name="Input cel new 2 3 2 8 2 2" xfId="7969" xr:uid="{00000000-0005-0000-0000-000051000000}"/>
    <cellStyle name="Input cel new 2 3 2 8 2 2 2" xfId="28262" xr:uid="{00000000-0005-0000-0000-000051000000}"/>
    <cellStyle name="Input cel new 2 3 2 8 2 2 3" xfId="23673" xr:uid="{00000000-0005-0000-0000-000051000000}"/>
    <cellStyle name="Input cel new 2 3 2 8 2 2 4" xfId="38414" xr:uid="{00000000-0005-0000-0000-000051000000}"/>
    <cellStyle name="Input cel new 2 3 2 8 2 3" xfId="14961" xr:uid="{00000000-0005-0000-0000-000051000000}"/>
    <cellStyle name="Input cel new 2 3 2 8 2 4" xfId="4720" xr:uid="{00000000-0005-0000-0000-000051000000}"/>
    <cellStyle name="Input cel new 2 3 2 8 2 5" xfId="33734" xr:uid="{00000000-0005-0000-0000-000051000000}"/>
    <cellStyle name="Input cel new 2 3 2 8 3" xfId="5592" xr:uid="{00000000-0005-0000-0000-000051000000}"/>
    <cellStyle name="Input cel new 2 3 2 8 3 2" xfId="25888" xr:uid="{00000000-0005-0000-0000-000051000000}"/>
    <cellStyle name="Input cel new 2 3 2 8 3 3" xfId="12059" xr:uid="{00000000-0005-0000-0000-000051000000}"/>
    <cellStyle name="Input cel new 2 3 2 8 3 4" xfId="31358" xr:uid="{00000000-0005-0000-0000-000051000000}"/>
    <cellStyle name="Input cel new 2 3 2 8 4" xfId="3723" xr:uid="{00000000-0005-0000-0000-000051000000}"/>
    <cellStyle name="Input cel new 2 3 2 8 4 2" xfId="19269" xr:uid="{00000000-0005-0000-0000-000051000000}"/>
    <cellStyle name="Input cel new 2 3 2 8 4 3" xfId="19519" xr:uid="{00000000-0005-0000-0000-000051000000}"/>
    <cellStyle name="Input cel new 2 3 2 8 4 4" xfId="35278" xr:uid="{00000000-0005-0000-0000-000051000000}"/>
    <cellStyle name="Input cel new 2 3 2 8 5" xfId="15603" xr:uid="{00000000-0005-0000-0000-000051000000}"/>
    <cellStyle name="Input cel new 2 3 2 8 6" xfId="9859" xr:uid="{00000000-0005-0000-0000-000051000000}"/>
    <cellStyle name="Input cel new 2 3 2 8 7" xfId="29550" xr:uid="{00000000-0005-0000-0000-000051000000}"/>
    <cellStyle name="Input cel new 2 3 2 9" xfId="2087" xr:uid="{00000000-0005-0000-0000-000051000000}"/>
    <cellStyle name="Input cel new 2 3 2 9 2" xfId="6745" xr:uid="{00000000-0005-0000-0000-000051000000}"/>
    <cellStyle name="Input cel new 2 3 2 9 2 2" xfId="27041" xr:uid="{00000000-0005-0000-0000-000051000000}"/>
    <cellStyle name="Input cel new 2 3 2 9 2 3" xfId="22451" xr:uid="{00000000-0005-0000-0000-000051000000}"/>
    <cellStyle name="Input cel new 2 3 2 9 2 4" xfId="37236" xr:uid="{00000000-0005-0000-0000-000051000000}"/>
    <cellStyle name="Input cel new 2 3 2 9 3" xfId="17960" xr:uid="{00000000-0005-0000-0000-000051000000}"/>
    <cellStyle name="Input cel new 2 3 2 9 4" xfId="13910" xr:uid="{00000000-0005-0000-0000-000051000000}"/>
    <cellStyle name="Input cel new 2 3 2 9 5" xfId="32511" xr:uid="{00000000-0005-0000-0000-000051000000}"/>
    <cellStyle name="Input cel new 2 3 3" xfId="386" xr:uid="{00000000-0005-0000-0000-000051000000}"/>
    <cellStyle name="Input cel new 2 3 3 10" xfId="2069" xr:uid="{00000000-0005-0000-0000-000051000000}"/>
    <cellStyle name="Input cel new 2 3 3 10 2" xfId="6727" xr:uid="{00000000-0005-0000-0000-000051000000}"/>
    <cellStyle name="Input cel new 2 3 3 10 2 2" xfId="27023" xr:uid="{00000000-0005-0000-0000-000051000000}"/>
    <cellStyle name="Input cel new 2 3 3 10 2 3" xfId="22433" xr:uid="{00000000-0005-0000-0000-000051000000}"/>
    <cellStyle name="Input cel new 2 3 3 10 2 4" xfId="37218" xr:uid="{00000000-0005-0000-0000-000051000000}"/>
    <cellStyle name="Input cel new 2 3 3 10 3" xfId="17102" xr:uid="{00000000-0005-0000-0000-000051000000}"/>
    <cellStyle name="Input cel new 2 3 3 10 4" xfId="12257" xr:uid="{00000000-0005-0000-0000-000051000000}"/>
    <cellStyle name="Input cel new 2 3 3 10 5" xfId="32493" xr:uid="{00000000-0005-0000-0000-000051000000}"/>
    <cellStyle name="Input cel new 2 3 3 11" xfId="5222" xr:uid="{00000000-0005-0000-0000-000051000000}"/>
    <cellStyle name="Input cel new 2 3 3 11 2" xfId="20935" xr:uid="{00000000-0005-0000-0000-000051000000}"/>
    <cellStyle name="Input cel new 2 3 3 11 2 2" xfId="25520" xr:uid="{00000000-0005-0000-0000-000051000000}"/>
    <cellStyle name="Input cel new 2 3 3 11 2 3" xfId="36662" xr:uid="{00000000-0005-0000-0000-000051000000}"/>
    <cellStyle name="Input cel new 2 3 3 11 3" xfId="15172" xr:uid="{00000000-0005-0000-0000-000051000000}"/>
    <cellStyle name="Input cel new 2 3 3 11 4" xfId="12799" xr:uid="{00000000-0005-0000-0000-000051000000}"/>
    <cellStyle name="Input cel new 2 3 3 11 5" xfId="30989" xr:uid="{00000000-0005-0000-0000-000051000000}"/>
    <cellStyle name="Input cel new 2 3 3 12" xfId="8045" xr:uid="{00000000-0005-0000-0000-000051000000}"/>
    <cellStyle name="Input cel new 2 3 3 12 2" xfId="28336" xr:uid="{00000000-0005-0000-0000-000051000000}"/>
    <cellStyle name="Input cel new 2 3 3 12 3" xfId="14194" xr:uid="{00000000-0005-0000-0000-000051000000}"/>
    <cellStyle name="Input cel new 2 3 3 12 4" xfId="33810" xr:uid="{00000000-0005-0000-0000-000051000000}"/>
    <cellStyle name="Input cel new 2 3 3 13" xfId="3818" xr:uid="{00000000-0005-0000-0000-000051000000}"/>
    <cellStyle name="Input cel new 2 3 3 13 2" xfId="16445" xr:uid="{00000000-0005-0000-0000-000051000000}"/>
    <cellStyle name="Input cel new 2 3 3 13 3" xfId="19608" xr:uid="{00000000-0005-0000-0000-000051000000}"/>
    <cellStyle name="Input cel new 2 3 3 13 4" xfId="35366" xr:uid="{00000000-0005-0000-0000-000051000000}"/>
    <cellStyle name="Input cel new 2 3 3 14" xfId="21557" xr:uid="{00000000-0005-0000-0000-000051000000}"/>
    <cellStyle name="Input cel new 2 3 3 15" xfId="13700" xr:uid="{00000000-0005-0000-0000-000051000000}"/>
    <cellStyle name="Input cel new 2 3 3 16" xfId="29643" xr:uid="{00000000-0005-0000-0000-000051000000}"/>
    <cellStyle name="Input cel new 2 3 3 2" xfId="445" xr:uid="{00000000-0005-0000-0000-000051000000}"/>
    <cellStyle name="Input cel new 2 3 3 2 10" xfId="14550" xr:uid="{00000000-0005-0000-0000-000051000000}"/>
    <cellStyle name="Input cel new 2 3 3 2 11" xfId="29736" xr:uid="{00000000-0005-0000-0000-000051000000}"/>
    <cellStyle name="Input cel new 2 3 3 2 2" xfId="594" xr:uid="{00000000-0005-0000-0000-000051000000}"/>
    <cellStyle name="Input cel new 2 3 3 2 2 10" xfId="30430" xr:uid="{00000000-0005-0000-0000-000051000000}"/>
    <cellStyle name="Input cel new 2 3 3 2 2 2" xfId="1824" xr:uid="{00000000-0005-0000-0000-000051000000}"/>
    <cellStyle name="Input cel new 2 3 3 2 2 2 2" xfId="3063" xr:uid="{00000000-0005-0000-0000-000051000000}"/>
    <cellStyle name="Input cel new 2 3 3 2 2 2 2 2" xfId="7721" xr:uid="{00000000-0005-0000-0000-000051000000}"/>
    <cellStyle name="Input cel new 2 3 3 2 2 2 2 2 2" xfId="28017" xr:uid="{00000000-0005-0000-0000-000051000000}"/>
    <cellStyle name="Input cel new 2 3 3 2 2 2 2 2 3" xfId="23427" xr:uid="{00000000-0005-0000-0000-000051000000}"/>
    <cellStyle name="Input cel new 2 3 3 2 2 2 2 2 4" xfId="38169" xr:uid="{00000000-0005-0000-0000-000051000000}"/>
    <cellStyle name="Input cel new 2 3 3 2 2 2 2 3" xfId="22306" xr:uid="{00000000-0005-0000-0000-000051000000}"/>
    <cellStyle name="Input cel new 2 3 3 2 2 2 2 4" xfId="10779" xr:uid="{00000000-0005-0000-0000-000051000000}"/>
    <cellStyle name="Input cel new 2 3 3 2 2 2 2 5" xfId="33487" xr:uid="{00000000-0005-0000-0000-000051000000}"/>
    <cellStyle name="Input cel new 2 3 3 2 2 2 3" xfId="9133" xr:uid="{00000000-0005-0000-0000-000051000000}"/>
    <cellStyle name="Input cel new 2 3 3 2 2 2 3 2" xfId="24782" xr:uid="{00000000-0005-0000-0000-000051000000}"/>
    <cellStyle name="Input cel new 2 3 3 2 2 2 3 2 2" xfId="29369" xr:uid="{00000000-0005-0000-0000-000051000000}"/>
    <cellStyle name="Input cel new 2 3 3 2 2 2 3 2 3" xfId="39474" xr:uid="{00000000-0005-0000-0000-000051000000}"/>
    <cellStyle name="Input cel new 2 3 3 2 2 2 3 3" xfId="16253" xr:uid="{00000000-0005-0000-0000-000051000000}"/>
    <cellStyle name="Input cel new 2 3 3 2 2 2 3 4" xfId="12548" xr:uid="{00000000-0005-0000-0000-000051000000}"/>
    <cellStyle name="Input cel new 2 3 3 2 2 2 3 5" xfId="34898" xr:uid="{00000000-0005-0000-0000-000051000000}"/>
    <cellStyle name="Input cel new 2 3 3 2 2 2 4" xfId="6490" xr:uid="{00000000-0005-0000-0000-000051000000}"/>
    <cellStyle name="Input cel new 2 3 3 2 2 2 4 2" xfId="26786" xr:uid="{00000000-0005-0000-0000-000051000000}"/>
    <cellStyle name="Input cel new 2 3 3 2 2 2 4 3" xfId="11444" xr:uid="{00000000-0005-0000-0000-000051000000}"/>
    <cellStyle name="Input cel new 2 3 3 2 2 2 4 4" xfId="32256" xr:uid="{00000000-0005-0000-0000-000051000000}"/>
    <cellStyle name="Input cel new 2 3 3 2 2 2 5" xfId="4912" xr:uid="{00000000-0005-0000-0000-000051000000}"/>
    <cellStyle name="Input cel new 2 3 3 2 2 2 5 2" xfId="25220" xr:uid="{00000000-0005-0000-0000-000051000000}"/>
    <cellStyle name="Input cel new 2 3 3 2 2 2 5 3" xfId="20634" xr:uid="{00000000-0005-0000-0000-000051000000}"/>
    <cellStyle name="Input cel new 2 3 3 2 2 2 5 4" xfId="36390" xr:uid="{00000000-0005-0000-0000-000051000000}"/>
    <cellStyle name="Input cel new 2 3 3 2 2 2 6" xfId="17572" xr:uid="{00000000-0005-0000-0000-000051000000}"/>
    <cellStyle name="Input cel new 2 3 3 2 2 2 7" xfId="12519" xr:uid="{00000000-0005-0000-0000-000051000000}"/>
    <cellStyle name="Input cel new 2 3 3 2 2 2 8" xfId="30732" xr:uid="{00000000-0005-0000-0000-000051000000}"/>
    <cellStyle name="Input cel new 2 3 3 2 2 3" xfId="1519" xr:uid="{00000000-0005-0000-0000-000051000000}"/>
    <cellStyle name="Input cel new 2 3 3 2 2 3 2" xfId="6217" xr:uid="{00000000-0005-0000-0000-000051000000}"/>
    <cellStyle name="Input cel new 2 3 3 2 2 3 2 2" xfId="26513" xr:uid="{00000000-0005-0000-0000-000051000000}"/>
    <cellStyle name="Input cel new 2 3 3 2 2 3 2 3" xfId="21925" xr:uid="{00000000-0005-0000-0000-000051000000}"/>
    <cellStyle name="Input cel new 2 3 3 2 2 3 2 4" xfId="37144" xr:uid="{00000000-0005-0000-0000-000051000000}"/>
    <cellStyle name="Input cel new 2 3 3 2 2 3 3" xfId="18206" xr:uid="{00000000-0005-0000-0000-000051000000}"/>
    <cellStyle name="Input cel new 2 3 3 2 2 3 4" xfId="9545" xr:uid="{00000000-0005-0000-0000-000051000000}"/>
    <cellStyle name="Input cel new 2 3 3 2 2 3 5" xfId="31983" xr:uid="{00000000-0005-0000-0000-000051000000}"/>
    <cellStyle name="Input cel new 2 3 3 2 2 4" xfId="2759" xr:uid="{00000000-0005-0000-0000-000051000000}"/>
    <cellStyle name="Input cel new 2 3 3 2 2 4 2" xfId="7417" xr:uid="{00000000-0005-0000-0000-000051000000}"/>
    <cellStyle name="Input cel new 2 3 3 2 2 4 2 2" xfId="27713" xr:uid="{00000000-0005-0000-0000-000051000000}"/>
    <cellStyle name="Input cel new 2 3 3 2 2 4 2 3" xfId="23123" xr:uid="{00000000-0005-0000-0000-000051000000}"/>
    <cellStyle name="Input cel new 2 3 3 2 2 4 2 4" xfId="37889" xr:uid="{00000000-0005-0000-0000-000051000000}"/>
    <cellStyle name="Input cel new 2 3 3 2 2 4 3" xfId="17882" xr:uid="{00000000-0005-0000-0000-000051000000}"/>
    <cellStyle name="Input cel new 2 3 3 2 2 4 4" xfId="14000" xr:uid="{00000000-0005-0000-0000-000051000000}"/>
    <cellStyle name="Input cel new 2 3 3 2 2 4 5" xfId="33183" xr:uid="{00000000-0005-0000-0000-000051000000}"/>
    <cellStyle name="Input cel new 2 3 3 2 2 5" xfId="8831" xr:uid="{00000000-0005-0000-0000-000051000000}"/>
    <cellStyle name="Input cel new 2 3 3 2 2 5 2" xfId="24498" xr:uid="{00000000-0005-0000-0000-000051000000}"/>
    <cellStyle name="Input cel new 2 3 3 2 2 5 2 2" xfId="29086" xr:uid="{00000000-0005-0000-0000-000051000000}"/>
    <cellStyle name="Input cel new 2 3 3 2 2 5 2 3" xfId="39191" xr:uid="{00000000-0005-0000-0000-000051000000}"/>
    <cellStyle name="Input cel new 2 3 3 2 2 5 3" xfId="19152" xr:uid="{00000000-0005-0000-0000-000051000000}"/>
    <cellStyle name="Input cel new 2 3 3 2 2 5 4" xfId="9720" xr:uid="{00000000-0005-0000-0000-000051000000}"/>
    <cellStyle name="Input cel new 2 3 3 2 2 5 5" xfId="34596" xr:uid="{00000000-0005-0000-0000-000051000000}"/>
    <cellStyle name="Input cel new 2 3 3 2 2 6" xfId="5380" xr:uid="{00000000-0005-0000-0000-000051000000}"/>
    <cellStyle name="Input cel new 2 3 3 2 2 6 2" xfId="25676" xr:uid="{00000000-0005-0000-0000-000051000000}"/>
    <cellStyle name="Input cel new 2 3 3 2 2 6 3" xfId="11738" xr:uid="{00000000-0005-0000-0000-000051000000}"/>
    <cellStyle name="Input cel new 2 3 3 2 2 6 4" xfId="31146" xr:uid="{00000000-0005-0000-0000-000051000000}"/>
    <cellStyle name="Input cel new 2 3 3 2 2 7" xfId="4609" xr:uid="{00000000-0005-0000-0000-000051000000}"/>
    <cellStyle name="Input cel new 2 3 3 2 2 7 2" xfId="21815" xr:uid="{00000000-0005-0000-0000-000051000000}"/>
    <cellStyle name="Input cel new 2 3 3 2 2 7 3" xfId="20351" xr:uid="{00000000-0005-0000-0000-000051000000}"/>
    <cellStyle name="Input cel new 2 3 3 2 2 7 4" xfId="36109" xr:uid="{00000000-0005-0000-0000-000051000000}"/>
    <cellStyle name="Input cel new 2 3 3 2 2 8" xfId="21757" xr:uid="{00000000-0005-0000-0000-000051000000}"/>
    <cellStyle name="Input cel new 2 3 3 2 2 9" xfId="13808" xr:uid="{00000000-0005-0000-0000-000051000000}"/>
    <cellStyle name="Input cel new 2 3 3 2 3" xfId="1739" xr:uid="{00000000-0005-0000-0000-000051000000}"/>
    <cellStyle name="Input cel new 2 3 3 2 3 2" xfId="2978" xr:uid="{00000000-0005-0000-0000-000051000000}"/>
    <cellStyle name="Input cel new 2 3 3 2 3 2 2" xfId="7636" xr:uid="{00000000-0005-0000-0000-000051000000}"/>
    <cellStyle name="Input cel new 2 3 3 2 3 2 2 2" xfId="27932" xr:uid="{00000000-0005-0000-0000-000051000000}"/>
    <cellStyle name="Input cel new 2 3 3 2 3 2 2 3" xfId="23342" xr:uid="{00000000-0005-0000-0000-000051000000}"/>
    <cellStyle name="Input cel new 2 3 3 2 3 2 2 4" xfId="38108" xr:uid="{00000000-0005-0000-0000-000051000000}"/>
    <cellStyle name="Input cel new 2 3 3 2 3 2 3" xfId="17223" xr:uid="{00000000-0005-0000-0000-000051000000}"/>
    <cellStyle name="Input cel new 2 3 3 2 3 2 4" xfId="14512" xr:uid="{00000000-0005-0000-0000-000051000000}"/>
    <cellStyle name="Input cel new 2 3 3 2 3 2 5" xfId="33402" xr:uid="{00000000-0005-0000-0000-000051000000}"/>
    <cellStyle name="Input cel new 2 3 3 2 3 3" xfId="9048" xr:uid="{00000000-0005-0000-0000-000051000000}"/>
    <cellStyle name="Input cel new 2 3 3 2 3 3 2" xfId="24704" xr:uid="{00000000-0005-0000-0000-000051000000}"/>
    <cellStyle name="Input cel new 2 3 3 2 3 3 2 2" xfId="29292" xr:uid="{00000000-0005-0000-0000-000051000000}"/>
    <cellStyle name="Input cel new 2 3 3 2 3 3 2 3" xfId="39397" xr:uid="{00000000-0005-0000-0000-000051000000}"/>
    <cellStyle name="Input cel new 2 3 3 2 3 3 3" xfId="15795" xr:uid="{00000000-0005-0000-0000-000051000000}"/>
    <cellStyle name="Input cel new 2 3 3 2 3 3 4" xfId="5140" xr:uid="{00000000-0005-0000-0000-000051000000}"/>
    <cellStyle name="Input cel new 2 3 3 2 3 3 5" xfId="34813" xr:uid="{00000000-0005-0000-0000-000051000000}"/>
    <cellStyle name="Input cel new 2 3 3 2 3 4" xfId="6426" xr:uid="{00000000-0005-0000-0000-000051000000}"/>
    <cellStyle name="Input cel new 2 3 3 2 3 4 2" xfId="26722" xr:uid="{00000000-0005-0000-0000-000051000000}"/>
    <cellStyle name="Input cel new 2 3 3 2 3 4 3" xfId="13399" xr:uid="{00000000-0005-0000-0000-000051000000}"/>
    <cellStyle name="Input cel new 2 3 3 2 3 4 4" xfId="32192" xr:uid="{00000000-0005-0000-0000-000051000000}"/>
    <cellStyle name="Input cel new 2 3 3 2 3 5" xfId="4827" xr:uid="{00000000-0005-0000-0000-000051000000}"/>
    <cellStyle name="Input cel new 2 3 3 2 3 5 2" xfId="25143" xr:uid="{00000000-0005-0000-0000-000051000000}"/>
    <cellStyle name="Input cel new 2 3 3 2 3 5 3" xfId="20556" xr:uid="{00000000-0005-0000-0000-000051000000}"/>
    <cellStyle name="Input cel new 2 3 3 2 3 5 4" xfId="36313" xr:uid="{00000000-0005-0000-0000-000051000000}"/>
    <cellStyle name="Input cel new 2 3 3 2 3 6" xfId="21093" xr:uid="{00000000-0005-0000-0000-000051000000}"/>
    <cellStyle name="Input cel new 2 3 3 2 3 7" xfId="3422" xr:uid="{00000000-0005-0000-0000-000051000000}"/>
    <cellStyle name="Input cel new 2 3 3 2 3 8" xfId="30647" xr:uid="{00000000-0005-0000-0000-000051000000}"/>
    <cellStyle name="Input cel new 2 3 3 2 4" xfId="1272" xr:uid="{00000000-0005-0000-0000-000051000000}"/>
    <cellStyle name="Input cel new 2 3 3 2 4 2" xfId="2513" xr:uid="{00000000-0005-0000-0000-000051000000}"/>
    <cellStyle name="Input cel new 2 3 3 2 4 2 2" xfId="7171" xr:uid="{00000000-0005-0000-0000-000051000000}"/>
    <cellStyle name="Input cel new 2 3 3 2 4 2 2 2" xfId="27467" xr:uid="{00000000-0005-0000-0000-000051000000}"/>
    <cellStyle name="Input cel new 2 3 3 2 4 2 2 3" xfId="22877" xr:uid="{00000000-0005-0000-0000-000051000000}"/>
    <cellStyle name="Input cel new 2 3 3 2 4 2 2 4" xfId="37657" xr:uid="{00000000-0005-0000-0000-000051000000}"/>
    <cellStyle name="Input cel new 2 3 3 2 4 2 3" xfId="15114" xr:uid="{00000000-0005-0000-0000-000051000000}"/>
    <cellStyle name="Input cel new 2 3 3 2 4 2 4" xfId="13537" xr:uid="{00000000-0005-0000-0000-000051000000}"/>
    <cellStyle name="Input cel new 2 3 3 2 4 2 5" xfId="32937" xr:uid="{00000000-0005-0000-0000-000051000000}"/>
    <cellStyle name="Input cel new 2 3 3 2 4 3" xfId="8591" xr:uid="{00000000-0005-0000-0000-000051000000}"/>
    <cellStyle name="Input cel new 2 3 3 2 4 3 2" xfId="24271" xr:uid="{00000000-0005-0000-0000-000051000000}"/>
    <cellStyle name="Input cel new 2 3 3 2 4 3 2 2" xfId="28860" xr:uid="{00000000-0005-0000-0000-000051000000}"/>
    <cellStyle name="Input cel new 2 3 3 2 4 3 2 3" xfId="38965" xr:uid="{00000000-0005-0000-0000-000051000000}"/>
    <cellStyle name="Input cel new 2 3 3 2 4 3 3" xfId="17569" xr:uid="{00000000-0005-0000-0000-000051000000}"/>
    <cellStyle name="Input cel new 2 3 3 2 4 3 4" xfId="14473" xr:uid="{00000000-0005-0000-0000-000051000000}"/>
    <cellStyle name="Input cel new 2 3 3 2 4 3 5" xfId="34356" xr:uid="{00000000-0005-0000-0000-000051000000}"/>
    <cellStyle name="Input cel new 2 3 3 2 4 4" xfId="5997" xr:uid="{00000000-0005-0000-0000-000051000000}"/>
    <cellStyle name="Input cel new 2 3 3 2 4 4 2" xfId="26293" xr:uid="{00000000-0005-0000-0000-000051000000}"/>
    <cellStyle name="Input cel new 2 3 3 2 4 4 3" xfId="11710" xr:uid="{00000000-0005-0000-0000-000051000000}"/>
    <cellStyle name="Input cel new 2 3 3 2 4 4 4" xfId="31763" xr:uid="{00000000-0005-0000-0000-000051000000}"/>
    <cellStyle name="Input cel new 2 3 3 2 4 5" xfId="4368" xr:uid="{00000000-0005-0000-0000-000051000000}"/>
    <cellStyle name="Input cel new 2 3 3 2 4 5 2" xfId="14970" xr:uid="{00000000-0005-0000-0000-000051000000}"/>
    <cellStyle name="Input cel new 2 3 3 2 4 5 3" xfId="20126" xr:uid="{00000000-0005-0000-0000-000051000000}"/>
    <cellStyle name="Input cel new 2 3 3 2 4 5 4" xfId="35884" xr:uid="{00000000-0005-0000-0000-000051000000}"/>
    <cellStyle name="Input cel new 2 3 3 2 4 6" xfId="18611" xr:uid="{00000000-0005-0000-0000-000051000000}"/>
    <cellStyle name="Input cel new 2 3 3 2 4 7" xfId="14577" xr:uid="{00000000-0005-0000-0000-000051000000}"/>
    <cellStyle name="Input cel new 2 3 3 2 4 8" xfId="30190" xr:uid="{00000000-0005-0000-0000-000051000000}"/>
    <cellStyle name="Input cel new 2 3 3 2 5" xfId="898" xr:uid="{00000000-0005-0000-0000-000051000000}"/>
    <cellStyle name="Input cel new 2 3 3 2 5 2" xfId="3371" xr:uid="{00000000-0005-0000-0000-000051000000}"/>
    <cellStyle name="Input cel new 2 3 3 2 5 2 2" xfId="8224" xr:uid="{00000000-0005-0000-0000-000051000000}"/>
    <cellStyle name="Input cel new 2 3 3 2 5 2 2 2" xfId="28513" xr:uid="{00000000-0005-0000-0000-000051000000}"/>
    <cellStyle name="Input cel new 2 3 3 2 5 2 2 3" xfId="23924" xr:uid="{00000000-0005-0000-0000-000051000000}"/>
    <cellStyle name="Input cel new 2 3 3 2 5 2 2 4" xfId="38618" xr:uid="{00000000-0005-0000-0000-000051000000}"/>
    <cellStyle name="Input cel new 2 3 3 2 5 2 3" xfId="17112" xr:uid="{00000000-0005-0000-0000-000051000000}"/>
    <cellStyle name="Input cel new 2 3 3 2 5 2 4" xfId="14486" xr:uid="{00000000-0005-0000-0000-000051000000}"/>
    <cellStyle name="Input cel new 2 3 3 2 5 2 5" xfId="33989" xr:uid="{00000000-0005-0000-0000-000051000000}"/>
    <cellStyle name="Input cel new 2 3 3 2 5 3" xfId="5646" xr:uid="{00000000-0005-0000-0000-000051000000}"/>
    <cellStyle name="Input cel new 2 3 3 2 5 3 2" xfId="25942" xr:uid="{00000000-0005-0000-0000-000051000000}"/>
    <cellStyle name="Input cel new 2 3 3 2 5 3 3" xfId="10871" xr:uid="{00000000-0005-0000-0000-000051000000}"/>
    <cellStyle name="Input cel new 2 3 3 2 5 3 4" xfId="31412" xr:uid="{00000000-0005-0000-0000-000051000000}"/>
    <cellStyle name="Input cel new 2 3 3 2 5 4" xfId="3999" xr:uid="{00000000-0005-0000-0000-000051000000}"/>
    <cellStyle name="Input cel new 2 3 3 2 5 4 2" xfId="21312" xr:uid="{00000000-0005-0000-0000-000051000000}"/>
    <cellStyle name="Input cel new 2 3 3 2 5 4 3" xfId="19784" xr:uid="{00000000-0005-0000-0000-000051000000}"/>
    <cellStyle name="Input cel new 2 3 3 2 5 4 4" xfId="35542" xr:uid="{00000000-0005-0000-0000-000051000000}"/>
    <cellStyle name="Input cel new 2 3 3 2 5 5" xfId="17279" xr:uid="{00000000-0005-0000-0000-000051000000}"/>
    <cellStyle name="Input cel new 2 3 3 2 5 6" xfId="9612" xr:uid="{00000000-0005-0000-0000-000051000000}"/>
    <cellStyle name="Input cel new 2 3 3 2 5 7" xfId="29823" xr:uid="{00000000-0005-0000-0000-000051000000}"/>
    <cellStyle name="Input cel new 2 3 3 2 6" xfId="2141" xr:uid="{00000000-0005-0000-0000-000051000000}"/>
    <cellStyle name="Input cel new 2 3 3 2 6 2" xfId="6799" xr:uid="{00000000-0005-0000-0000-000051000000}"/>
    <cellStyle name="Input cel new 2 3 3 2 6 2 2" xfId="27095" xr:uid="{00000000-0005-0000-0000-000051000000}"/>
    <cellStyle name="Input cel new 2 3 3 2 6 2 3" xfId="22505" xr:uid="{00000000-0005-0000-0000-000051000000}"/>
    <cellStyle name="Input cel new 2 3 3 2 6 2 4" xfId="37290" xr:uid="{00000000-0005-0000-0000-000051000000}"/>
    <cellStyle name="Input cel new 2 3 3 2 6 3" xfId="16303" xr:uid="{00000000-0005-0000-0000-000051000000}"/>
    <cellStyle name="Input cel new 2 3 3 2 6 4" xfId="9716" xr:uid="{00000000-0005-0000-0000-000051000000}"/>
    <cellStyle name="Input cel new 2 3 3 2 6 5" xfId="32565" xr:uid="{00000000-0005-0000-0000-000051000000}"/>
    <cellStyle name="Input cel new 2 3 3 2 7" xfId="8137" xr:uid="{00000000-0005-0000-0000-000051000000}"/>
    <cellStyle name="Input cel new 2 3 3 2 7 2" xfId="23838" xr:uid="{00000000-0005-0000-0000-000051000000}"/>
    <cellStyle name="Input cel new 2 3 3 2 7 2 2" xfId="28427" xr:uid="{00000000-0005-0000-0000-000051000000}"/>
    <cellStyle name="Input cel new 2 3 3 2 7 2 3" xfId="38532" xr:uid="{00000000-0005-0000-0000-000051000000}"/>
    <cellStyle name="Input cel new 2 3 3 2 7 3" xfId="15051" xr:uid="{00000000-0005-0000-0000-000051000000}"/>
    <cellStyle name="Input cel new 2 3 3 2 7 4" xfId="12424" xr:uid="{00000000-0005-0000-0000-000051000000}"/>
    <cellStyle name="Input cel new 2 3 3 2 7 5" xfId="33902" xr:uid="{00000000-0005-0000-0000-000051000000}"/>
    <cellStyle name="Input cel new 2 3 3 2 8" xfId="3912" xr:uid="{00000000-0005-0000-0000-000051000000}"/>
    <cellStyle name="Input cel new 2 3 3 2 8 2" xfId="16629" xr:uid="{00000000-0005-0000-0000-000051000000}"/>
    <cellStyle name="Input cel new 2 3 3 2 8 3" xfId="19700" xr:uid="{00000000-0005-0000-0000-000051000000}"/>
    <cellStyle name="Input cel new 2 3 3 2 8 4" xfId="35458" xr:uid="{00000000-0005-0000-0000-000051000000}"/>
    <cellStyle name="Input cel new 2 3 3 2 9" xfId="15967" xr:uid="{00000000-0005-0000-0000-000051000000}"/>
    <cellStyle name="Input cel new 2 3 3 3" xfId="643" xr:uid="{00000000-0005-0000-0000-000051000000}"/>
    <cellStyle name="Input cel new 2 3 3 3 10" xfId="21987" xr:uid="{00000000-0005-0000-0000-000051000000}"/>
    <cellStyle name="Input cel new 2 3 3 3 11" xfId="14482" xr:uid="{00000000-0005-0000-0000-000051000000}"/>
    <cellStyle name="Input cel new 2 3 3 3 12" xfId="29872" xr:uid="{00000000-0005-0000-0000-000051000000}"/>
    <cellStyle name="Input cel new 2 3 3 3 2" xfId="1558" xr:uid="{00000000-0005-0000-0000-000051000000}"/>
    <cellStyle name="Input cel new 2 3 3 3 2 2" xfId="2798" xr:uid="{00000000-0005-0000-0000-000051000000}"/>
    <cellStyle name="Input cel new 2 3 3 3 2 2 2" xfId="7456" xr:uid="{00000000-0005-0000-0000-000051000000}"/>
    <cellStyle name="Input cel new 2 3 3 3 2 2 2 2" xfId="27752" xr:uid="{00000000-0005-0000-0000-000051000000}"/>
    <cellStyle name="Input cel new 2 3 3 3 2 2 2 3" xfId="23162" xr:uid="{00000000-0005-0000-0000-000051000000}"/>
    <cellStyle name="Input cel new 2 3 3 3 2 2 2 4" xfId="37928" xr:uid="{00000000-0005-0000-0000-000051000000}"/>
    <cellStyle name="Input cel new 2 3 3 3 2 2 3" xfId="18095" xr:uid="{00000000-0005-0000-0000-000051000000}"/>
    <cellStyle name="Input cel new 2 3 3 3 2 2 4" xfId="13094" xr:uid="{00000000-0005-0000-0000-000051000000}"/>
    <cellStyle name="Input cel new 2 3 3 3 2 2 5" xfId="33222" xr:uid="{00000000-0005-0000-0000-000051000000}"/>
    <cellStyle name="Input cel new 2 3 3 3 2 3" xfId="8869" xr:uid="{00000000-0005-0000-0000-000051000000}"/>
    <cellStyle name="Input cel new 2 3 3 3 2 3 2" xfId="24534" xr:uid="{00000000-0005-0000-0000-000051000000}"/>
    <cellStyle name="Input cel new 2 3 3 3 2 3 2 2" xfId="29122" xr:uid="{00000000-0005-0000-0000-000051000000}"/>
    <cellStyle name="Input cel new 2 3 3 3 2 3 2 3" xfId="39227" xr:uid="{00000000-0005-0000-0000-000051000000}"/>
    <cellStyle name="Input cel new 2 3 3 3 2 3 3" xfId="15875" xr:uid="{00000000-0005-0000-0000-000051000000}"/>
    <cellStyle name="Input cel new 2 3 3 3 2 3 4" xfId="12554" xr:uid="{00000000-0005-0000-0000-000051000000}"/>
    <cellStyle name="Input cel new 2 3 3 3 2 3 5" xfId="34634" xr:uid="{00000000-0005-0000-0000-000051000000}"/>
    <cellStyle name="Input cel new 2 3 3 3 2 4" xfId="6254" xr:uid="{00000000-0005-0000-0000-000051000000}"/>
    <cellStyle name="Input cel new 2 3 3 3 2 4 2" xfId="26550" xr:uid="{00000000-0005-0000-0000-000051000000}"/>
    <cellStyle name="Input cel new 2 3 3 3 2 4 3" xfId="11520" xr:uid="{00000000-0005-0000-0000-000051000000}"/>
    <cellStyle name="Input cel new 2 3 3 3 2 4 4" xfId="32020" xr:uid="{00000000-0005-0000-0000-000051000000}"/>
    <cellStyle name="Input cel new 2 3 3 3 2 5" xfId="4647" xr:uid="{00000000-0005-0000-0000-000051000000}"/>
    <cellStyle name="Input cel new 2 3 3 3 2 5 2" xfId="24974" xr:uid="{00000000-0005-0000-0000-000051000000}"/>
    <cellStyle name="Input cel new 2 3 3 3 2 5 3" xfId="20386" xr:uid="{00000000-0005-0000-0000-000051000000}"/>
    <cellStyle name="Input cel new 2 3 3 3 2 5 4" xfId="36144" xr:uid="{00000000-0005-0000-0000-000051000000}"/>
    <cellStyle name="Input cel new 2 3 3 3 2 6" xfId="17812" xr:uid="{00000000-0005-0000-0000-000051000000}"/>
    <cellStyle name="Input cel new 2 3 3 3 2 7" xfId="11569" xr:uid="{00000000-0005-0000-0000-000051000000}"/>
    <cellStyle name="Input cel new 2 3 3 3 2 8" xfId="30468" xr:uid="{00000000-0005-0000-0000-000051000000}"/>
    <cellStyle name="Input cel new 2 3 3 3 3" xfId="1873" xr:uid="{00000000-0005-0000-0000-000051000000}"/>
    <cellStyle name="Input cel new 2 3 3 3 3 2" xfId="3112" xr:uid="{00000000-0005-0000-0000-000051000000}"/>
    <cellStyle name="Input cel new 2 3 3 3 3 2 2" xfId="7770" xr:uid="{00000000-0005-0000-0000-000051000000}"/>
    <cellStyle name="Input cel new 2 3 3 3 3 2 2 2" xfId="28066" xr:uid="{00000000-0005-0000-0000-000051000000}"/>
    <cellStyle name="Input cel new 2 3 3 3 3 2 2 3" xfId="23476" xr:uid="{00000000-0005-0000-0000-000051000000}"/>
    <cellStyle name="Input cel new 2 3 3 3 3 2 2 4" xfId="38218" xr:uid="{00000000-0005-0000-0000-000051000000}"/>
    <cellStyle name="Input cel new 2 3 3 3 3 2 3" xfId="17051" xr:uid="{00000000-0005-0000-0000-000051000000}"/>
    <cellStyle name="Input cel new 2 3 3 3 3 2 4" xfId="13573" xr:uid="{00000000-0005-0000-0000-000051000000}"/>
    <cellStyle name="Input cel new 2 3 3 3 3 2 5" xfId="33536" xr:uid="{00000000-0005-0000-0000-000051000000}"/>
    <cellStyle name="Input cel new 2 3 3 3 3 3" xfId="9182" xr:uid="{00000000-0005-0000-0000-000051000000}"/>
    <cellStyle name="Input cel new 2 3 3 3 3 3 2" xfId="24829" xr:uid="{00000000-0005-0000-0000-000051000000}"/>
    <cellStyle name="Input cel new 2 3 3 3 3 3 2 2" xfId="29416" xr:uid="{00000000-0005-0000-0000-000051000000}"/>
    <cellStyle name="Input cel new 2 3 3 3 3 3 2 3" xfId="39521" xr:uid="{00000000-0005-0000-0000-000051000000}"/>
    <cellStyle name="Input cel new 2 3 3 3 3 3 3" xfId="22068" xr:uid="{00000000-0005-0000-0000-000051000000}"/>
    <cellStyle name="Input cel new 2 3 3 3 3 3 4" xfId="11822" xr:uid="{00000000-0005-0000-0000-000051000000}"/>
    <cellStyle name="Input cel new 2 3 3 3 3 3 5" xfId="34947" xr:uid="{00000000-0005-0000-0000-000051000000}"/>
    <cellStyle name="Input cel new 2 3 3 3 3 4" xfId="6537" xr:uid="{00000000-0005-0000-0000-000051000000}"/>
    <cellStyle name="Input cel new 2 3 3 3 3 4 2" xfId="26833" xr:uid="{00000000-0005-0000-0000-000051000000}"/>
    <cellStyle name="Input cel new 2 3 3 3 3 4 3" xfId="12087" xr:uid="{00000000-0005-0000-0000-000051000000}"/>
    <cellStyle name="Input cel new 2 3 3 3 3 4 4" xfId="32303" xr:uid="{00000000-0005-0000-0000-000051000000}"/>
    <cellStyle name="Input cel new 2 3 3 3 3 5" xfId="4961" xr:uid="{00000000-0005-0000-0000-000051000000}"/>
    <cellStyle name="Input cel new 2 3 3 3 3 5 2" xfId="25267" xr:uid="{00000000-0005-0000-0000-000051000000}"/>
    <cellStyle name="Input cel new 2 3 3 3 3 5 3" xfId="20681" xr:uid="{00000000-0005-0000-0000-000051000000}"/>
    <cellStyle name="Input cel new 2 3 3 3 3 5 4" xfId="36437" xr:uid="{00000000-0005-0000-0000-000051000000}"/>
    <cellStyle name="Input cel new 2 3 3 3 3 6" xfId="17078" xr:uid="{00000000-0005-0000-0000-000051000000}"/>
    <cellStyle name="Input cel new 2 3 3 3 3 7" xfId="3426" xr:uid="{00000000-0005-0000-0000-000051000000}"/>
    <cellStyle name="Input cel new 2 3 3 3 3 8" xfId="30781" xr:uid="{00000000-0005-0000-0000-000051000000}"/>
    <cellStyle name="Input cel new 2 3 3 3 4" xfId="1332" xr:uid="{00000000-0005-0000-0000-000051000000}"/>
    <cellStyle name="Input cel new 2 3 3 3 4 2" xfId="2573" xr:uid="{00000000-0005-0000-0000-000051000000}"/>
    <cellStyle name="Input cel new 2 3 3 3 4 2 2" xfId="7231" xr:uid="{00000000-0005-0000-0000-000051000000}"/>
    <cellStyle name="Input cel new 2 3 3 3 4 2 2 2" xfId="27527" xr:uid="{00000000-0005-0000-0000-000051000000}"/>
    <cellStyle name="Input cel new 2 3 3 3 4 2 2 3" xfId="22937" xr:uid="{00000000-0005-0000-0000-000051000000}"/>
    <cellStyle name="Input cel new 2 3 3 3 4 2 2 4" xfId="37717" xr:uid="{00000000-0005-0000-0000-000051000000}"/>
    <cellStyle name="Input cel new 2 3 3 3 4 2 3" xfId="15626" xr:uid="{00000000-0005-0000-0000-000051000000}"/>
    <cellStyle name="Input cel new 2 3 3 3 4 2 4" xfId="9629" xr:uid="{00000000-0005-0000-0000-000051000000}"/>
    <cellStyle name="Input cel new 2 3 3 3 4 2 5" xfId="32997" xr:uid="{00000000-0005-0000-0000-000051000000}"/>
    <cellStyle name="Input cel new 2 3 3 3 4 3" xfId="8651" xr:uid="{00000000-0005-0000-0000-000051000000}"/>
    <cellStyle name="Input cel new 2 3 3 3 4 3 2" xfId="24329" xr:uid="{00000000-0005-0000-0000-000051000000}"/>
    <cellStyle name="Input cel new 2 3 3 3 4 3 2 2" xfId="28918" xr:uid="{00000000-0005-0000-0000-000051000000}"/>
    <cellStyle name="Input cel new 2 3 3 3 4 3 2 3" xfId="39023" xr:uid="{00000000-0005-0000-0000-000051000000}"/>
    <cellStyle name="Input cel new 2 3 3 3 4 3 3" xfId="16558" xr:uid="{00000000-0005-0000-0000-000051000000}"/>
    <cellStyle name="Input cel new 2 3 3 3 4 3 4" xfId="12082" xr:uid="{00000000-0005-0000-0000-000051000000}"/>
    <cellStyle name="Input cel new 2 3 3 3 4 3 5" xfId="34416" xr:uid="{00000000-0005-0000-0000-000051000000}"/>
    <cellStyle name="Input cel new 2 3 3 3 4 4" xfId="6055" xr:uid="{00000000-0005-0000-0000-000051000000}"/>
    <cellStyle name="Input cel new 2 3 3 3 4 4 2" xfId="26351" xr:uid="{00000000-0005-0000-0000-000051000000}"/>
    <cellStyle name="Input cel new 2 3 3 3 4 4 3" xfId="9395" xr:uid="{00000000-0005-0000-0000-000051000000}"/>
    <cellStyle name="Input cel new 2 3 3 3 4 4 4" xfId="31821" xr:uid="{00000000-0005-0000-0000-000051000000}"/>
    <cellStyle name="Input cel new 2 3 3 3 4 5" xfId="4428" xr:uid="{00000000-0005-0000-0000-000051000000}"/>
    <cellStyle name="Input cel new 2 3 3 3 4 5 2" xfId="17355" xr:uid="{00000000-0005-0000-0000-000051000000}"/>
    <cellStyle name="Input cel new 2 3 3 3 4 5 3" xfId="20184" xr:uid="{00000000-0005-0000-0000-000051000000}"/>
    <cellStyle name="Input cel new 2 3 3 3 4 5 4" xfId="35942" xr:uid="{00000000-0005-0000-0000-000051000000}"/>
    <cellStyle name="Input cel new 2 3 3 3 4 6" xfId="15864" xr:uid="{00000000-0005-0000-0000-000051000000}"/>
    <cellStyle name="Input cel new 2 3 3 3 4 7" xfId="9373" xr:uid="{00000000-0005-0000-0000-000051000000}"/>
    <cellStyle name="Input cel new 2 3 3 3 4 8" xfId="30250" xr:uid="{00000000-0005-0000-0000-000051000000}"/>
    <cellStyle name="Input cel new 2 3 3 3 5" xfId="947" xr:uid="{00000000-0005-0000-0000-000051000000}"/>
    <cellStyle name="Input cel new 2 3 3 3 5 2" xfId="5694" xr:uid="{00000000-0005-0000-0000-000051000000}"/>
    <cellStyle name="Input cel new 2 3 3 3 5 2 2" xfId="25990" xr:uid="{00000000-0005-0000-0000-000051000000}"/>
    <cellStyle name="Input cel new 2 3 3 3 5 2 3" xfId="21404" xr:uid="{00000000-0005-0000-0000-000051000000}"/>
    <cellStyle name="Input cel new 2 3 3 3 5 2 4" xfId="36931" xr:uid="{00000000-0005-0000-0000-000051000000}"/>
    <cellStyle name="Input cel new 2 3 3 3 5 3" xfId="21944" xr:uid="{00000000-0005-0000-0000-000051000000}"/>
    <cellStyle name="Input cel new 2 3 3 3 5 4" xfId="10589" xr:uid="{00000000-0005-0000-0000-000051000000}"/>
    <cellStyle name="Input cel new 2 3 3 3 5 5" xfId="31460" xr:uid="{00000000-0005-0000-0000-000051000000}"/>
    <cellStyle name="Input cel new 2 3 3 3 6" xfId="2190" xr:uid="{00000000-0005-0000-0000-000051000000}"/>
    <cellStyle name="Input cel new 2 3 3 3 6 2" xfId="6848" xr:uid="{00000000-0005-0000-0000-000051000000}"/>
    <cellStyle name="Input cel new 2 3 3 3 6 2 2" xfId="27144" xr:uid="{00000000-0005-0000-0000-000051000000}"/>
    <cellStyle name="Input cel new 2 3 3 3 6 2 3" xfId="22554" xr:uid="{00000000-0005-0000-0000-000051000000}"/>
    <cellStyle name="Input cel new 2 3 3 3 6 2 4" xfId="37339" xr:uid="{00000000-0005-0000-0000-000051000000}"/>
    <cellStyle name="Input cel new 2 3 3 3 6 3" xfId="16765" xr:uid="{00000000-0005-0000-0000-000051000000}"/>
    <cellStyle name="Input cel new 2 3 3 3 6 4" xfId="12208" xr:uid="{00000000-0005-0000-0000-000051000000}"/>
    <cellStyle name="Input cel new 2 3 3 3 6 5" xfId="32614" xr:uid="{00000000-0005-0000-0000-000051000000}"/>
    <cellStyle name="Input cel new 2 3 3 3 7" xfId="8273" xr:uid="{00000000-0005-0000-0000-000051000000}"/>
    <cellStyle name="Input cel new 2 3 3 3 7 2" xfId="23972" xr:uid="{00000000-0005-0000-0000-000051000000}"/>
    <cellStyle name="Input cel new 2 3 3 3 7 2 2" xfId="28561" xr:uid="{00000000-0005-0000-0000-000051000000}"/>
    <cellStyle name="Input cel new 2 3 3 3 7 2 3" xfId="38666" xr:uid="{00000000-0005-0000-0000-000051000000}"/>
    <cellStyle name="Input cel new 2 3 3 3 7 3" xfId="18892" xr:uid="{00000000-0005-0000-0000-000051000000}"/>
    <cellStyle name="Input cel new 2 3 3 3 7 4" xfId="13852" xr:uid="{00000000-0005-0000-0000-000051000000}"/>
    <cellStyle name="Input cel new 2 3 3 3 7 5" xfId="34038" xr:uid="{00000000-0005-0000-0000-000051000000}"/>
    <cellStyle name="Input cel new 2 3 3 3 8" xfId="5414" xr:uid="{00000000-0005-0000-0000-000051000000}"/>
    <cellStyle name="Input cel new 2 3 3 3 8 2" xfId="21125" xr:uid="{00000000-0005-0000-0000-000051000000}"/>
    <cellStyle name="Input cel new 2 3 3 3 8 2 2" xfId="25710" xr:uid="{00000000-0005-0000-0000-000051000000}"/>
    <cellStyle name="Input cel new 2 3 3 3 8 2 3" xfId="36774" xr:uid="{00000000-0005-0000-0000-000051000000}"/>
    <cellStyle name="Input cel new 2 3 3 3 8 3" xfId="16191" xr:uid="{00000000-0005-0000-0000-000051000000}"/>
    <cellStyle name="Input cel new 2 3 3 3 8 4" xfId="12777" xr:uid="{00000000-0005-0000-0000-000051000000}"/>
    <cellStyle name="Input cel new 2 3 3 3 8 5" xfId="31180" xr:uid="{00000000-0005-0000-0000-000051000000}"/>
    <cellStyle name="Input cel new 2 3 3 3 9" xfId="4048" xr:uid="{00000000-0005-0000-0000-000051000000}"/>
    <cellStyle name="Input cel new 2 3 3 3 9 2" xfId="18116" xr:uid="{00000000-0005-0000-0000-000051000000}"/>
    <cellStyle name="Input cel new 2 3 3 3 9 3" xfId="19831" xr:uid="{00000000-0005-0000-0000-000051000000}"/>
    <cellStyle name="Input cel new 2 3 3 3 9 4" xfId="35589" xr:uid="{00000000-0005-0000-0000-000051000000}"/>
    <cellStyle name="Input cel new 2 3 3 4" xfId="707" xr:uid="{00000000-0005-0000-0000-000051000000}"/>
    <cellStyle name="Input cel new 2 3 3 4 10" xfId="11307" xr:uid="{00000000-0005-0000-0000-000051000000}"/>
    <cellStyle name="Input cel new 2 3 3 4 11" xfId="29936" xr:uid="{00000000-0005-0000-0000-000051000000}"/>
    <cellStyle name="Input cel new 2 3 3 4 2" xfId="1937" xr:uid="{00000000-0005-0000-0000-000051000000}"/>
    <cellStyle name="Input cel new 2 3 3 4 2 2" xfId="3176" xr:uid="{00000000-0005-0000-0000-000051000000}"/>
    <cellStyle name="Input cel new 2 3 3 4 2 2 2" xfId="7834" xr:uid="{00000000-0005-0000-0000-000051000000}"/>
    <cellStyle name="Input cel new 2 3 3 4 2 2 2 2" xfId="28130" xr:uid="{00000000-0005-0000-0000-000051000000}"/>
    <cellStyle name="Input cel new 2 3 3 4 2 2 2 3" xfId="23540" xr:uid="{00000000-0005-0000-0000-000051000000}"/>
    <cellStyle name="Input cel new 2 3 3 4 2 2 2 4" xfId="38282" xr:uid="{00000000-0005-0000-0000-000051000000}"/>
    <cellStyle name="Input cel new 2 3 3 4 2 2 3" xfId="16248" xr:uid="{00000000-0005-0000-0000-000051000000}"/>
    <cellStyle name="Input cel new 2 3 3 4 2 2 4" xfId="11834" xr:uid="{00000000-0005-0000-0000-000051000000}"/>
    <cellStyle name="Input cel new 2 3 3 4 2 2 5" xfId="33600" xr:uid="{00000000-0005-0000-0000-000051000000}"/>
    <cellStyle name="Input cel new 2 3 3 4 2 3" xfId="9246" xr:uid="{00000000-0005-0000-0000-000051000000}"/>
    <cellStyle name="Input cel new 2 3 3 4 2 3 2" xfId="24889" xr:uid="{00000000-0005-0000-0000-000051000000}"/>
    <cellStyle name="Input cel new 2 3 3 4 2 3 2 2" xfId="29476" xr:uid="{00000000-0005-0000-0000-000051000000}"/>
    <cellStyle name="Input cel new 2 3 3 4 2 3 2 3" xfId="39581" xr:uid="{00000000-0005-0000-0000-000051000000}"/>
    <cellStyle name="Input cel new 2 3 3 4 2 3 3" xfId="17023" xr:uid="{00000000-0005-0000-0000-000051000000}"/>
    <cellStyle name="Input cel new 2 3 3 4 2 3 4" xfId="13000" xr:uid="{00000000-0005-0000-0000-000051000000}"/>
    <cellStyle name="Input cel new 2 3 3 4 2 3 5" xfId="35011" xr:uid="{00000000-0005-0000-0000-000051000000}"/>
    <cellStyle name="Input cel new 2 3 3 4 2 4" xfId="6597" xr:uid="{00000000-0005-0000-0000-000051000000}"/>
    <cellStyle name="Input cel new 2 3 3 4 2 4 2" xfId="26893" xr:uid="{00000000-0005-0000-0000-000051000000}"/>
    <cellStyle name="Input cel new 2 3 3 4 2 4 3" xfId="12800" xr:uid="{00000000-0005-0000-0000-000051000000}"/>
    <cellStyle name="Input cel new 2 3 3 4 2 4 4" xfId="32363" xr:uid="{00000000-0005-0000-0000-000051000000}"/>
    <cellStyle name="Input cel new 2 3 3 4 2 5" xfId="5025" xr:uid="{00000000-0005-0000-0000-000051000000}"/>
    <cellStyle name="Input cel new 2 3 3 4 2 5 2" xfId="25327" xr:uid="{00000000-0005-0000-0000-000051000000}"/>
    <cellStyle name="Input cel new 2 3 3 4 2 5 3" xfId="20741" xr:uid="{00000000-0005-0000-0000-000051000000}"/>
    <cellStyle name="Input cel new 2 3 3 4 2 5 4" xfId="36497" xr:uid="{00000000-0005-0000-0000-000051000000}"/>
    <cellStyle name="Input cel new 2 3 3 4 2 6" xfId="19256" xr:uid="{00000000-0005-0000-0000-000051000000}"/>
    <cellStyle name="Input cel new 2 3 3 4 2 7" xfId="11168" xr:uid="{00000000-0005-0000-0000-000051000000}"/>
    <cellStyle name="Input cel new 2 3 3 4 2 8" xfId="30845" xr:uid="{00000000-0005-0000-0000-000051000000}"/>
    <cellStyle name="Input cel new 2 3 3 4 3" xfId="1619" xr:uid="{00000000-0005-0000-0000-000051000000}"/>
    <cellStyle name="Input cel new 2 3 3 4 3 2" xfId="2859" xr:uid="{00000000-0005-0000-0000-000051000000}"/>
    <cellStyle name="Input cel new 2 3 3 4 3 2 2" xfId="7517" xr:uid="{00000000-0005-0000-0000-000051000000}"/>
    <cellStyle name="Input cel new 2 3 3 4 3 2 2 2" xfId="27813" xr:uid="{00000000-0005-0000-0000-000051000000}"/>
    <cellStyle name="Input cel new 2 3 3 4 3 2 2 3" xfId="23223" xr:uid="{00000000-0005-0000-0000-000051000000}"/>
    <cellStyle name="Input cel new 2 3 3 4 3 2 2 4" xfId="37989" xr:uid="{00000000-0005-0000-0000-000051000000}"/>
    <cellStyle name="Input cel new 2 3 3 4 3 2 3" xfId="21536" xr:uid="{00000000-0005-0000-0000-000051000000}"/>
    <cellStyle name="Input cel new 2 3 3 4 3 2 4" xfId="10827" xr:uid="{00000000-0005-0000-0000-000051000000}"/>
    <cellStyle name="Input cel new 2 3 3 4 3 2 5" xfId="33283" xr:uid="{00000000-0005-0000-0000-000051000000}"/>
    <cellStyle name="Input cel new 2 3 3 4 3 3" xfId="8930" xr:uid="{00000000-0005-0000-0000-000051000000}"/>
    <cellStyle name="Input cel new 2 3 3 4 3 3 2" xfId="24592" xr:uid="{00000000-0005-0000-0000-000051000000}"/>
    <cellStyle name="Input cel new 2 3 3 4 3 3 2 2" xfId="29180" xr:uid="{00000000-0005-0000-0000-000051000000}"/>
    <cellStyle name="Input cel new 2 3 3 4 3 3 2 3" xfId="39285" xr:uid="{00000000-0005-0000-0000-000051000000}"/>
    <cellStyle name="Input cel new 2 3 3 4 3 3 3" xfId="16189" xr:uid="{00000000-0005-0000-0000-000051000000}"/>
    <cellStyle name="Input cel new 2 3 3 4 3 3 4" xfId="13710" xr:uid="{00000000-0005-0000-0000-000051000000}"/>
    <cellStyle name="Input cel new 2 3 3 4 3 3 5" xfId="34695" xr:uid="{00000000-0005-0000-0000-000051000000}"/>
    <cellStyle name="Input cel new 2 3 3 4 3 4" xfId="6313" xr:uid="{00000000-0005-0000-0000-000051000000}"/>
    <cellStyle name="Input cel new 2 3 3 4 3 4 2" xfId="26609" xr:uid="{00000000-0005-0000-0000-000051000000}"/>
    <cellStyle name="Input cel new 2 3 3 4 3 4 3" xfId="11266" xr:uid="{00000000-0005-0000-0000-000051000000}"/>
    <cellStyle name="Input cel new 2 3 3 4 3 4 4" xfId="32079" xr:uid="{00000000-0005-0000-0000-000051000000}"/>
    <cellStyle name="Input cel new 2 3 3 4 3 5" xfId="4708" xr:uid="{00000000-0005-0000-0000-000051000000}"/>
    <cellStyle name="Input cel new 2 3 3 4 3 5 2" xfId="25031" xr:uid="{00000000-0005-0000-0000-000051000000}"/>
    <cellStyle name="Input cel new 2 3 3 4 3 5 3" xfId="20443" xr:uid="{00000000-0005-0000-0000-000051000000}"/>
    <cellStyle name="Input cel new 2 3 3 4 3 5 4" xfId="36201" xr:uid="{00000000-0005-0000-0000-000051000000}"/>
    <cellStyle name="Input cel new 2 3 3 4 3 6" xfId="17222" xr:uid="{00000000-0005-0000-0000-000051000000}"/>
    <cellStyle name="Input cel new 2 3 3 4 3 7" xfId="11595" xr:uid="{00000000-0005-0000-0000-000051000000}"/>
    <cellStyle name="Input cel new 2 3 3 4 3 8" xfId="30529" xr:uid="{00000000-0005-0000-0000-000051000000}"/>
    <cellStyle name="Input cel new 2 3 3 4 4" xfId="1011" xr:uid="{00000000-0005-0000-0000-000051000000}"/>
    <cellStyle name="Input cel new 2 3 3 4 4 2" xfId="5756" xr:uid="{00000000-0005-0000-0000-000051000000}"/>
    <cellStyle name="Input cel new 2 3 3 4 4 2 2" xfId="26052" xr:uid="{00000000-0005-0000-0000-000051000000}"/>
    <cellStyle name="Input cel new 2 3 3 4 4 2 3" xfId="21466" xr:uid="{00000000-0005-0000-0000-000051000000}"/>
    <cellStyle name="Input cel new 2 3 3 4 4 2 4" xfId="36980" xr:uid="{00000000-0005-0000-0000-000051000000}"/>
    <cellStyle name="Input cel new 2 3 3 4 4 3" xfId="17733" xr:uid="{00000000-0005-0000-0000-000051000000}"/>
    <cellStyle name="Input cel new 2 3 3 4 4 4" xfId="12418" xr:uid="{00000000-0005-0000-0000-000051000000}"/>
    <cellStyle name="Input cel new 2 3 3 4 4 5" xfId="31522" xr:uid="{00000000-0005-0000-0000-000051000000}"/>
    <cellStyle name="Input cel new 2 3 3 4 5" xfId="2254" xr:uid="{00000000-0005-0000-0000-000051000000}"/>
    <cellStyle name="Input cel new 2 3 3 4 5 2" xfId="6912" xr:uid="{00000000-0005-0000-0000-000051000000}"/>
    <cellStyle name="Input cel new 2 3 3 4 5 2 2" xfId="27208" xr:uid="{00000000-0005-0000-0000-000051000000}"/>
    <cellStyle name="Input cel new 2 3 3 4 5 2 3" xfId="22618" xr:uid="{00000000-0005-0000-0000-000051000000}"/>
    <cellStyle name="Input cel new 2 3 3 4 5 2 4" xfId="37403" xr:uid="{00000000-0005-0000-0000-000051000000}"/>
    <cellStyle name="Input cel new 2 3 3 4 5 3" xfId="18052" xr:uid="{00000000-0005-0000-0000-000051000000}"/>
    <cellStyle name="Input cel new 2 3 3 4 5 4" xfId="3526" xr:uid="{00000000-0005-0000-0000-000051000000}"/>
    <cellStyle name="Input cel new 2 3 3 4 5 5" xfId="32678" xr:uid="{00000000-0005-0000-0000-000051000000}"/>
    <cellStyle name="Input cel new 2 3 3 4 6" xfId="8337" xr:uid="{00000000-0005-0000-0000-000051000000}"/>
    <cellStyle name="Input cel new 2 3 3 4 6 2" xfId="24034" xr:uid="{00000000-0005-0000-0000-000051000000}"/>
    <cellStyle name="Input cel new 2 3 3 4 6 2 2" xfId="28623" xr:uid="{00000000-0005-0000-0000-000051000000}"/>
    <cellStyle name="Input cel new 2 3 3 4 6 2 3" xfId="38728" xr:uid="{00000000-0005-0000-0000-000051000000}"/>
    <cellStyle name="Input cel new 2 3 3 4 6 3" xfId="22173" xr:uid="{00000000-0005-0000-0000-000051000000}"/>
    <cellStyle name="Input cel new 2 3 3 4 6 4" xfId="9533" xr:uid="{00000000-0005-0000-0000-000051000000}"/>
    <cellStyle name="Input cel new 2 3 3 4 6 5" xfId="34102" xr:uid="{00000000-0005-0000-0000-000051000000}"/>
    <cellStyle name="Input cel new 2 3 3 4 7" xfId="5461" xr:uid="{00000000-0005-0000-0000-000051000000}"/>
    <cellStyle name="Input cel new 2 3 3 4 7 2" xfId="21172" xr:uid="{00000000-0005-0000-0000-000051000000}"/>
    <cellStyle name="Input cel new 2 3 3 4 7 2 2" xfId="25757" xr:uid="{00000000-0005-0000-0000-000051000000}"/>
    <cellStyle name="Input cel new 2 3 3 4 7 2 3" xfId="36821" xr:uid="{00000000-0005-0000-0000-000051000000}"/>
    <cellStyle name="Input cel new 2 3 3 4 7 3" xfId="15736" xr:uid="{00000000-0005-0000-0000-000051000000}"/>
    <cellStyle name="Input cel new 2 3 3 4 7 4" xfId="14241" xr:uid="{00000000-0005-0000-0000-000051000000}"/>
    <cellStyle name="Input cel new 2 3 3 4 7 5" xfId="31227" xr:uid="{00000000-0005-0000-0000-000051000000}"/>
    <cellStyle name="Input cel new 2 3 3 4 8" xfId="4112" xr:uid="{00000000-0005-0000-0000-000051000000}"/>
    <cellStyle name="Input cel new 2 3 3 4 8 2" xfId="19050" xr:uid="{00000000-0005-0000-0000-000051000000}"/>
    <cellStyle name="Input cel new 2 3 3 4 8 3" xfId="19891" xr:uid="{00000000-0005-0000-0000-000051000000}"/>
    <cellStyle name="Input cel new 2 3 3 4 8 4" xfId="35649" xr:uid="{00000000-0005-0000-0000-000051000000}"/>
    <cellStyle name="Input cel new 2 3 3 4 9" xfId="18154" xr:uid="{00000000-0005-0000-0000-000051000000}"/>
    <cellStyle name="Input cel new 2 3 3 5" xfId="768" xr:uid="{00000000-0005-0000-0000-000051000000}"/>
    <cellStyle name="Input cel new 2 3 3 5 10" xfId="12595" xr:uid="{00000000-0005-0000-0000-000051000000}"/>
    <cellStyle name="Input cel new 2 3 3 5 11" xfId="29997" xr:uid="{00000000-0005-0000-0000-000051000000}"/>
    <cellStyle name="Input cel new 2 3 3 5 2" xfId="1998" xr:uid="{00000000-0005-0000-0000-000051000000}"/>
    <cellStyle name="Input cel new 2 3 3 5 2 2" xfId="3237" xr:uid="{00000000-0005-0000-0000-000051000000}"/>
    <cellStyle name="Input cel new 2 3 3 5 2 2 2" xfId="7895" xr:uid="{00000000-0005-0000-0000-000051000000}"/>
    <cellStyle name="Input cel new 2 3 3 5 2 2 2 2" xfId="28191" xr:uid="{00000000-0005-0000-0000-000051000000}"/>
    <cellStyle name="Input cel new 2 3 3 5 2 2 2 3" xfId="23601" xr:uid="{00000000-0005-0000-0000-000051000000}"/>
    <cellStyle name="Input cel new 2 3 3 5 2 2 2 4" xfId="38343" xr:uid="{00000000-0005-0000-0000-000051000000}"/>
    <cellStyle name="Input cel new 2 3 3 5 2 2 3" xfId="21653" xr:uid="{00000000-0005-0000-0000-000051000000}"/>
    <cellStyle name="Input cel new 2 3 3 5 2 2 4" xfId="11309" xr:uid="{00000000-0005-0000-0000-000051000000}"/>
    <cellStyle name="Input cel new 2 3 3 5 2 2 5" xfId="33661" xr:uid="{00000000-0005-0000-0000-000051000000}"/>
    <cellStyle name="Input cel new 2 3 3 5 2 3" xfId="9307" xr:uid="{00000000-0005-0000-0000-000051000000}"/>
    <cellStyle name="Input cel new 2 3 3 5 2 3 2" xfId="24948" xr:uid="{00000000-0005-0000-0000-000051000000}"/>
    <cellStyle name="Input cel new 2 3 3 5 2 3 2 2" xfId="29535" xr:uid="{00000000-0005-0000-0000-000051000000}"/>
    <cellStyle name="Input cel new 2 3 3 5 2 3 2 3" xfId="39640" xr:uid="{00000000-0005-0000-0000-000051000000}"/>
    <cellStyle name="Input cel new 2 3 3 5 2 3 3" xfId="17404" xr:uid="{00000000-0005-0000-0000-000051000000}"/>
    <cellStyle name="Input cel new 2 3 3 5 2 3 4" xfId="14762" xr:uid="{00000000-0005-0000-0000-000051000000}"/>
    <cellStyle name="Input cel new 2 3 3 5 2 3 5" xfId="35072" xr:uid="{00000000-0005-0000-0000-000051000000}"/>
    <cellStyle name="Input cel new 2 3 3 5 2 4" xfId="6656" xr:uid="{00000000-0005-0000-0000-000051000000}"/>
    <cellStyle name="Input cel new 2 3 3 5 2 4 2" xfId="26952" xr:uid="{00000000-0005-0000-0000-000051000000}"/>
    <cellStyle name="Input cel new 2 3 3 5 2 4 3" xfId="9700" xr:uid="{00000000-0005-0000-0000-000051000000}"/>
    <cellStyle name="Input cel new 2 3 3 5 2 4 4" xfId="32422" xr:uid="{00000000-0005-0000-0000-000051000000}"/>
    <cellStyle name="Input cel new 2 3 3 5 2 5" xfId="5086" xr:uid="{00000000-0005-0000-0000-000051000000}"/>
    <cellStyle name="Input cel new 2 3 3 5 2 5 2" xfId="25386" xr:uid="{00000000-0005-0000-0000-000051000000}"/>
    <cellStyle name="Input cel new 2 3 3 5 2 5 3" xfId="20800" xr:uid="{00000000-0005-0000-0000-000051000000}"/>
    <cellStyle name="Input cel new 2 3 3 5 2 5 4" xfId="36556" xr:uid="{00000000-0005-0000-0000-000051000000}"/>
    <cellStyle name="Input cel new 2 3 3 5 2 6" xfId="15842" xr:uid="{00000000-0005-0000-0000-000051000000}"/>
    <cellStyle name="Input cel new 2 3 3 5 2 7" xfId="11239" xr:uid="{00000000-0005-0000-0000-000051000000}"/>
    <cellStyle name="Input cel new 2 3 3 5 2 8" xfId="30906" xr:uid="{00000000-0005-0000-0000-000051000000}"/>
    <cellStyle name="Input cel new 2 3 3 5 3" xfId="1676" xr:uid="{00000000-0005-0000-0000-000051000000}"/>
    <cellStyle name="Input cel new 2 3 3 5 3 2" xfId="2915" xr:uid="{00000000-0005-0000-0000-000051000000}"/>
    <cellStyle name="Input cel new 2 3 3 5 3 2 2" xfId="7573" xr:uid="{00000000-0005-0000-0000-000051000000}"/>
    <cellStyle name="Input cel new 2 3 3 5 3 2 2 2" xfId="27869" xr:uid="{00000000-0005-0000-0000-000051000000}"/>
    <cellStyle name="Input cel new 2 3 3 5 3 2 2 3" xfId="23279" xr:uid="{00000000-0005-0000-0000-000051000000}"/>
    <cellStyle name="Input cel new 2 3 3 5 3 2 2 4" xfId="38045" xr:uid="{00000000-0005-0000-0000-000051000000}"/>
    <cellStyle name="Input cel new 2 3 3 5 3 2 3" xfId="22062" xr:uid="{00000000-0005-0000-0000-000051000000}"/>
    <cellStyle name="Input cel new 2 3 3 5 3 2 4" xfId="12338" xr:uid="{00000000-0005-0000-0000-000051000000}"/>
    <cellStyle name="Input cel new 2 3 3 5 3 2 5" xfId="33339" xr:uid="{00000000-0005-0000-0000-000051000000}"/>
    <cellStyle name="Input cel new 2 3 3 5 3 3" xfId="8985" xr:uid="{00000000-0005-0000-0000-000051000000}"/>
    <cellStyle name="Input cel new 2 3 3 5 3 3 2" xfId="24645" xr:uid="{00000000-0005-0000-0000-000051000000}"/>
    <cellStyle name="Input cel new 2 3 3 5 3 3 2 2" xfId="29233" xr:uid="{00000000-0005-0000-0000-000051000000}"/>
    <cellStyle name="Input cel new 2 3 3 5 3 3 2 3" xfId="39338" xr:uid="{00000000-0005-0000-0000-000051000000}"/>
    <cellStyle name="Input cel new 2 3 3 5 3 3 3" xfId="14792" xr:uid="{00000000-0005-0000-0000-000051000000}"/>
    <cellStyle name="Input cel new 2 3 3 5 3 3 4" xfId="14646" xr:uid="{00000000-0005-0000-0000-000051000000}"/>
    <cellStyle name="Input cel new 2 3 3 5 3 3 5" xfId="34750" xr:uid="{00000000-0005-0000-0000-000051000000}"/>
    <cellStyle name="Input cel new 2 3 3 5 3 4" xfId="6367" xr:uid="{00000000-0005-0000-0000-000051000000}"/>
    <cellStyle name="Input cel new 2 3 3 5 3 4 2" xfId="26663" xr:uid="{00000000-0005-0000-0000-000051000000}"/>
    <cellStyle name="Input cel new 2 3 3 5 3 4 3" xfId="9726" xr:uid="{00000000-0005-0000-0000-000051000000}"/>
    <cellStyle name="Input cel new 2 3 3 5 3 4 4" xfId="32133" xr:uid="{00000000-0005-0000-0000-000051000000}"/>
    <cellStyle name="Input cel new 2 3 3 5 3 5" xfId="4764" xr:uid="{00000000-0005-0000-0000-000051000000}"/>
    <cellStyle name="Input cel new 2 3 3 5 3 5 2" xfId="25084" xr:uid="{00000000-0005-0000-0000-000051000000}"/>
    <cellStyle name="Input cel new 2 3 3 5 3 5 3" xfId="20496" xr:uid="{00000000-0005-0000-0000-000051000000}"/>
    <cellStyle name="Input cel new 2 3 3 5 3 5 4" xfId="36254" xr:uid="{00000000-0005-0000-0000-000051000000}"/>
    <cellStyle name="Input cel new 2 3 3 5 3 6" xfId="17316" xr:uid="{00000000-0005-0000-0000-000051000000}"/>
    <cellStyle name="Input cel new 2 3 3 5 3 7" xfId="3488" xr:uid="{00000000-0005-0000-0000-000051000000}"/>
    <cellStyle name="Input cel new 2 3 3 5 3 8" xfId="30584" xr:uid="{00000000-0005-0000-0000-000051000000}"/>
    <cellStyle name="Input cel new 2 3 3 5 4" xfId="1072" xr:uid="{00000000-0005-0000-0000-000051000000}"/>
    <cellStyle name="Input cel new 2 3 3 5 4 2" xfId="5817" xr:uid="{00000000-0005-0000-0000-000051000000}"/>
    <cellStyle name="Input cel new 2 3 3 5 4 2 2" xfId="26113" xr:uid="{00000000-0005-0000-0000-000051000000}"/>
    <cellStyle name="Input cel new 2 3 3 5 4 2 3" xfId="21527" xr:uid="{00000000-0005-0000-0000-000051000000}"/>
    <cellStyle name="Input cel new 2 3 3 5 4 2 4" xfId="37041" xr:uid="{00000000-0005-0000-0000-000051000000}"/>
    <cellStyle name="Input cel new 2 3 3 5 4 3" xfId="14862" xr:uid="{00000000-0005-0000-0000-000051000000}"/>
    <cellStyle name="Input cel new 2 3 3 5 4 4" xfId="13067" xr:uid="{00000000-0005-0000-0000-000051000000}"/>
    <cellStyle name="Input cel new 2 3 3 5 4 5" xfId="31583" xr:uid="{00000000-0005-0000-0000-000051000000}"/>
    <cellStyle name="Input cel new 2 3 3 5 5" xfId="2315" xr:uid="{00000000-0005-0000-0000-000051000000}"/>
    <cellStyle name="Input cel new 2 3 3 5 5 2" xfId="6973" xr:uid="{00000000-0005-0000-0000-000051000000}"/>
    <cellStyle name="Input cel new 2 3 3 5 5 2 2" xfId="27269" xr:uid="{00000000-0005-0000-0000-000051000000}"/>
    <cellStyle name="Input cel new 2 3 3 5 5 2 3" xfId="22679" xr:uid="{00000000-0005-0000-0000-000051000000}"/>
    <cellStyle name="Input cel new 2 3 3 5 5 2 4" xfId="37464" xr:uid="{00000000-0005-0000-0000-000051000000}"/>
    <cellStyle name="Input cel new 2 3 3 5 5 3" xfId="18670" xr:uid="{00000000-0005-0000-0000-000051000000}"/>
    <cellStyle name="Input cel new 2 3 3 5 5 4" xfId="11096" xr:uid="{00000000-0005-0000-0000-000051000000}"/>
    <cellStyle name="Input cel new 2 3 3 5 5 5" xfId="32739" xr:uid="{00000000-0005-0000-0000-000051000000}"/>
    <cellStyle name="Input cel new 2 3 3 5 6" xfId="8398" xr:uid="{00000000-0005-0000-0000-000051000000}"/>
    <cellStyle name="Input cel new 2 3 3 5 6 2" xfId="24095" xr:uid="{00000000-0005-0000-0000-000051000000}"/>
    <cellStyle name="Input cel new 2 3 3 5 6 2 2" xfId="28684" xr:uid="{00000000-0005-0000-0000-000051000000}"/>
    <cellStyle name="Input cel new 2 3 3 5 6 2 3" xfId="38789" xr:uid="{00000000-0005-0000-0000-000051000000}"/>
    <cellStyle name="Input cel new 2 3 3 5 6 3" xfId="16493" xr:uid="{00000000-0005-0000-0000-000051000000}"/>
    <cellStyle name="Input cel new 2 3 3 5 6 4" xfId="14567" xr:uid="{00000000-0005-0000-0000-000051000000}"/>
    <cellStyle name="Input cel new 2 3 3 5 6 5" xfId="34163" xr:uid="{00000000-0005-0000-0000-000051000000}"/>
    <cellStyle name="Input cel new 2 3 3 5 7" xfId="5520" xr:uid="{00000000-0005-0000-0000-000051000000}"/>
    <cellStyle name="Input cel new 2 3 3 5 7 2" xfId="21231" xr:uid="{00000000-0005-0000-0000-000051000000}"/>
    <cellStyle name="Input cel new 2 3 3 5 7 2 2" xfId="25816" xr:uid="{00000000-0005-0000-0000-000051000000}"/>
    <cellStyle name="Input cel new 2 3 3 5 7 2 3" xfId="36880" xr:uid="{00000000-0005-0000-0000-000051000000}"/>
    <cellStyle name="Input cel new 2 3 3 5 7 3" xfId="18076" xr:uid="{00000000-0005-0000-0000-000051000000}"/>
    <cellStyle name="Input cel new 2 3 3 5 7 4" xfId="10415" xr:uid="{00000000-0005-0000-0000-000051000000}"/>
    <cellStyle name="Input cel new 2 3 3 5 7 5" xfId="31286" xr:uid="{00000000-0005-0000-0000-000051000000}"/>
    <cellStyle name="Input cel new 2 3 3 5 8" xfId="4173" xr:uid="{00000000-0005-0000-0000-000051000000}"/>
    <cellStyle name="Input cel new 2 3 3 5 8 2" xfId="16444" xr:uid="{00000000-0005-0000-0000-000051000000}"/>
    <cellStyle name="Input cel new 2 3 3 5 8 3" xfId="19950" xr:uid="{00000000-0005-0000-0000-000051000000}"/>
    <cellStyle name="Input cel new 2 3 3 5 8 4" xfId="35708" xr:uid="{00000000-0005-0000-0000-000051000000}"/>
    <cellStyle name="Input cel new 2 3 3 5 9" xfId="17894" xr:uid="{00000000-0005-0000-0000-000051000000}"/>
    <cellStyle name="Input cel new 2 3 3 6" xfId="524" xr:uid="{00000000-0005-0000-0000-000051000000}"/>
    <cellStyle name="Input cel new 2 3 3 6 2" xfId="1451" xr:uid="{00000000-0005-0000-0000-000051000000}"/>
    <cellStyle name="Input cel new 2 3 3 6 2 2" xfId="6150" xr:uid="{00000000-0005-0000-0000-000051000000}"/>
    <cellStyle name="Input cel new 2 3 3 6 2 2 2" xfId="26446" xr:uid="{00000000-0005-0000-0000-000051000000}"/>
    <cellStyle name="Input cel new 2 3 3 6 2 2 3" xfId="21858" xr:uid="{00000000-0005-0000-0000-000051000000}"/>
    <cellStyle name="Input cel new 2 3 3 6 2 2 4" xfId="37079" xr:uid="{00000000-0005-0000-0000-000051000000}"/>
    <cellStyle name="Input cel new 2 3 3 6 2 3" xfId="19299" xr:uid="{00000000-0005-0000-0000-000051000000}"/>
    <cellStyle name="Input cel new 2 3 3 6 2 4" xfId="11756" xr:uid="{00000000-0005-0000-0000-000051000000}"/>
    <cellStyle name="Input cel new 2 3 3 6 2 5" xfId="31916" xr:uid="{00000000-0005-0000-0000-000051000000}"/>
    <cellStyle name="Input cel new 2 3 3 6 3" xfId="2691" xr:uid="{00000000-0005-0000-0000-000051000000}"/>
    <cellStyle name="Input cel new 2 3 3 6 3 2" xfId="7349" xr:uid="{00000000-0005-0000-0000-000051000000}"/>
    <cellStyle name="Input cel new 2 3 3 6 3 2 2" xfId="27645" xr:uid="{00000000-0005-0000-0000-000051000000}"/>
    <cellStyle name="Input cel new 2 3 3 6 3 2 3" xfId="23055" xr:uid="{00000000-0005-0000-0000-000051000000}"/>
    <cellStyle name="Input cel new 2 3 3 6 3 2 4" xfId="37822" xr:uid="{00000000-0005-0000-0000-000051000000}"/>
    <cellStyle name="Input cel new 2 3 3 6 3 3" xfId="15865" xr:uid="{00000000-0005-0000-0000-000051000000}"/>
    <cellStyle name="Input cel new 2 3 3 6 3 4" xfId="11818" xr:uid="{00000000-0005-0000-0000-000051000000}"/>
    <cellStyle name="Input cel new 2 3 3 6 3 5" xfId="33115" xr:uid="{00000000-0005-0000-0000-000051000000}"/>
    <cellStyle name="Input cel new 2 3 3 6 4" xfId="8763" xr:uid="{00000000-0005-0000-0000-000051000000}"/>
    <cellStyle name="Input cel new 2 3 3 6 4 2" xfId="24431" xr:uid="{00000000-0005-0000-0000-000051000000}"/>
    <cellStyle name="Input cel new 2 3 3 6 4 2 2" xfId="29019" xr:uid="{00000000-0005-0000-0000-000051000000}"/>
    <cellStyle name="Input cel new 2 3 3 6 4 2 3" xfId="39124" xr:uid="{00000000-0005-0000-0000-000051000000}"/>
    <cellStyle name="Input cel new 2 3 3 6 4 3" xfId="18663" xr:uid="{00000000-0005-0000-0000-000051000000}"/>
    <cellStyle name="Input cel new 2 3 3 6 4 4" xfId="12469" xr:uid="{00000000-0005-0000-0000-000051000000}"/>
    <cellStyle name="Input cel new 2 3 3 6 4 5" xfId="34528" xr:uid="{00000000-0005-0000-0000-000051000000}"/>
    <cellStyle name="Input cel new 2 3 3 6 5" xfId="5312" xr:uid="{00000000-0005-0000-0000-000051000000}"/>
    <cellStyle name="Input cel new 2 3 3 6 5 2" xfId="25608" xr:uid="{00000000-0005-0000-0000-000051000000}"/>
    <cellStyle name="Input cel new 2 3 3 6 5 3" xfId="14086" xr:uid="{00000000-0005-0000-0000-000051000000}"/>
    <cellStyle name="Input cel new 2 3 3 6 5 4" xfId="31078" xr:uid="{00000000-0005-0000-0000-000051000000}"/>
    <cellStyle name="Input cel new 2 3 3 6 6" xfId="4541" xr:uid="{00000000-0005-0000-0000-000051000000}"/>
    <cellStyle name="Input cel new 2 3 3 6 6 2" xfId="17000" xr:uid="{00000000-0005-0000-0000-000051000000}"/>
    <cellStyle name="Input cel new 2 3 3 6 6 3" xfId="20284" xr:uid="{00000000-0005-0000-0000-000051000000}"/>
    <cellStyle name="Input cel new 2 3 3 6 6 4" xfId="36042" xr:uid="{00000000-0005-0000-0000-000051000000}"/>
    <cellStyle name="Input cel new 2 3 3 6 7" xfId="15208" xr:uid="{00000000-0005-0000-0000-000051000000}"/>
    <cellStyle name="Input cel new 2 3 3 6 8" xfId="9618" xr:uid="{00000000-0005-0000-0000-000051000000}"/>
    <cellStyle name="Input cel new 2 3 3 6 9" xfId="30362" xr:uid="{00000000-0005-0000-0000-000051000000}"/>
    <cellStyle name="Input cel new 2 3 3 7" xfId="1138" xr:uid="{00000000-0005-0000-0000-000051000000}"/>
    <cellStyle name="Input cel new 2 3 3 7 2" xfId="2380" xr:uid="{00000000-0005-0000-0000-000051000000}"/>
    <cellStyle name="Input cel new 2 3 3 7 2 2" xfId="7038" xr:uid="{00000000-0005-0000-0000-000051000000}"/>
    <cellStyle name="Input cel new 2 3 3 7 2 2 2" xfId="27334" xr:uid="{00000000-0005-0000-0000-000051000000}"/>
    <cellStyle name="Input cel new 2 3 3 7 2 2 3" xfId="22744" xr:uid="{00000000-0005-0000-0000-000051000000}"/>
    <cellStyle name="Input cel new 2 3 3 7 2 2 4" xfId="37528" xr:uid="{00000000-0005-0000-0000-000051000000}"/>
    <cellStyle name="Input cel new 2 3 3 7 2 3" xfId="19048" xr:uid="{00000000-0005-0000-0000-000051000000}"/>
    <cellStyle name="Input cel new 2 3 3 7 2 4" xfId="10105" xr:uid="{00000000-0005-0000-0000-000051000000}"/>
    <cellStyle name="Input cel new 2 3 3 7 2 5" xfId="32804" xr:uid="{00000000-0005-0000-0000-000051000000}"/>
    <cellStyle name="Input cel new 2 3 3 7 3" xfId="8462" xr:uid="{00000000-0005-0000-0000-000051000000}"/>
    <cellStyle name="Input cel new 2 3 3 7 3 2" xfId="24156" xr:uid="{00000000-0005-0000-0000-000051000000}"/>
    <cellStyle name="Input cel new 2 3 3 7 3 2 2" xfId="28745" xr:uid="{00000000-0005-0000-0000-000051000000}"/>
    <cellStyle name="Input cel new 2 3 3 7 3 2 3" xfId="38850" xr:uid="{00000000-0005-0000-0000-000051000000}"/>
    <cellStyle name="Input cel new 2 3 3 7 3 3" xfId="22360" xr:uid="{00000000-0005-0000-0000-000051000000}"/>
    <cellStyle name="Input cel new 2 3 3 7 3 4" xfId="11474" xr:uid="{00000000-0005-0000-0000-000051000000}"/>
    <cellStyle name="Input cel new 2 3 3 7 3 5" xfId="34227" xr:uid="{00000000-0005-0000-0000-000051000000}"/>
    <cellStyle name="Input cel new 2 3 3 7 4" xfId="5879" xr:uid="{00000000-0005-0000-0000-000051000000}"/>
    <cellStyle name="Input cel new 2 3 3 7 4 2" xfId="26175" xr:uid="{00000000-0005-0000-0000-000051000000}"/>
    <cellStyle name="Input cel new 2 3 3 7 4 3" xfId="9451" xr:uid="{00000000-0005-0000-0000-000051000000}"/>
    <cellStyle name="Input cel new 2 3 3 7 4 4" xfId="31645" xr:uid="{00000000-0005-0000-0000-000051000000}"/>
    <cellStyle name="Input cel new 2 3 3 7 5" xfId="4238" xr:uid="{00000000-0005-0000-0000-000051000000}"/>
    <cellStyle name="Input cel new 2 3 3 7 5 2" xfId="16702" xr:uid="{00000000-0005-0000-0000-000051000000}"/>
    <cellStyle name="Input cel new 2 3 3 7 5 3" xfId="20011" xr:uid="{00000000-0005-0000-0000-000051000000}"/>
    <cellStyle name="Input cel new 2 3 3 7 5 4" xfId="35769" xr:uid="{00000000-0005-0000-0000-000051000000}"/>
    <cellStyle name="Input cel new 2 3 3 7 6" xfId="16146" xr:uid="{00000000-0005-0000-0000-000051000000}"/>
    <cellStyle name="Input cel new 2 3 3 7 7" xfId="13897" xr:uid="{00000000-0005-0000-0000-000051000000}"/>
    <cellStyle name="Input cel new 2 3 3 7 8" xfId="30061" xr:uid="{00000000-0005-0000-0000-000051000000}"/>
    <cellStyle name="Input cel new 2 3 3 8" xfId="1096" xr:uid="{00000000-0005-0000-0000-000051000000}"/>
    <cellStyle name="Input cel new 2 3 3 8 2" xfId="2339" xr:uid="{00000000-0005-0000-0000-000051000000}"/>
    <cellStyle name="Input cel new 2 3 3 8 2 2" xfId="6997" xr:uid="{00000000-0005-0000-0000-000051000000}"/>
    <cellStyle name="Input cel new 2 3 3 8 2 2 2" xfId="27293" xr:uid="{00000000-0005-0000-0000-000051000000}"/>
    <cellStyle name="Input cel new 2 3 3 8 2 2 3" xfId="22703" xr:uid="{00000000-0005-0000-0000-000051000000}"/>
    <cellStyle name="Input cel new 2 3 3 8 2 2 4" xfId="37488" xr:uid="{00000000-0005-0000-0000-000051000000}"/>
    <cellStyle name="Input cel new 2 3 3 8 2 3" xfId="16671" xr:uid="{00000000-0005-0000-0000-000051000000}"/>
    <cellStyle name="Input cel new 2 3 3 8 2 4" xfId="10614" xr:uid="{00000000-0005-0000-0000-000051000000}"/>
    <cellStyle name="Input cel new 2 3 3 8 2 5" xfId="32763" xr:uid="{00000000-0005-0000-0000-000051000000}"/>
    <cellStyle name="Input cel new 2 3 3 8 3" xfId="8422" xr:uid="{00000000-0005-0000-0000-000051000000}"/>
    <cellStyle name="Input cel new 2 3 3 8 3 2" xfId="24118" xr:uid="{00000000-0005-0000-0000-000051000000}"/>
    <cellStyle name="Input cel new 2 3 3 8 3 2 2" xfId="28707" xr:uid="{00000000-0005-0000-0000-000051000000}"/>
    <cellStyle name="Input cel new 2 3 3 8 3 2 3" xfId="38812" xr:uid="{00000000-0005-0000-0000-000051000000}"/>
    <cellStyle name="Input cel new 2 3 3 8 3 3" xfId="17385" xr:uid="{00000000-0005-0000-0000-000051000000}"/>
    <cellStyle name="Input cel new 2 3 3 8 3 4" xfId="10325" xr:uid="{00000000-0005-0000-0000-000051000000}"/>
    <cellStyle name="Input cel new 2 3 3 8 3 5" xfId="34187" xr:uid="{00000000-0005-0000-0000-000051000000}"/>
    <cellStyle name="Input cel new 2 3 3 8 4" xfId="5840" xr:uid="{00000000-0005-0000-0000-000051000000}"/>
    <cellStyle name="Input cel new 2 3 3 8 4 2" xfId="26136" xr:uid="{00000000-0005-0000-0000-000051000000}"/>
    <cellStyle name="Input cel new 2 3 3 8 4 3" xfId="11258" xr:uid="{00000000-0005-0000-0000-000051000000}"/>
    <cellStyle name="Input cel new 2 3 3 8 4 4" xfId="31606" xr:uid="{00000000-0005-0000-0000-000051000000}"/>
    <cellStyle name="Input cel new 2 3 3 8 5" xfId="4197" xr:uid="{00000000-0005-0000-0000-000051000000}"/>
    <cellStyle name="Input cel new 2 3 3 8 5 2" xfId="22297" xr:uid="{00000000-0005-0000-0000-000051000000}"/>
    <cellStyle name="Input cel new 2 3 3 8 5 3" xfId="19973" xr:uid="{00000000-0005-0000-0000-000051000000}"/>
    <cellStyle name="Input cel new 2 3 3 8 5 4" xfId="35731" xr:uid="{00000000-0005-0000-0000-000051000000}"/>
    <cellStyle name="Input cel new 2 3 3 8 6" xfId="14838" xr:uid="{00000000-0005-0000-0000-000051000000}"/>
    <cellStyle name="Input cel new 2 3 3 8 7" xfId="13440" xr:uid="{00000000-0005-0000-0000-000051000000}"/>
    <cellStyle name="Input cel new 2 3 3 8 8" xfId="30021" xr:uid="{00000000-0005-0000-0000-000051000000}"/>
    <cellStyle name="Input cel new 2 3 3 9" xfId="825" xr:uid="{00000000-0005-0000-0000-000051000000}"/>
    <cellStyle name="Input cel new 2 3 3 9 2" xfId="3249" xr:uid="{00000000-0005-0000-0000-000051000000}"/>
    <cellStyle name="Input cel new 2 3 3 9 2 2" xfId="7910" xr:uid="{00000000-0005-0000-0000-000051000000}"/>
    <cellStyle name="Input cel new 2 3 3 9 2 2 2" xfId="28205" xr:uid="{00000000-0005-0000-0000-000051000000}"/>
    <cellStyle name="Input cel new 2 3 3 9 2 2 3" xfId="23615" xr:uid="{00000000-0005-0000-0000-000051000000}"/>
    <cellStyle name="Input cel new 2 3 3 9 2 2 4" xfId="38357" xr:uid="{00000000-0005-0000-0000-000051000000}"/>
    <cellStyle name="Input cel new 2 3 3 9 2 3" xfId="17246" xr:uid="{00000000-0005-0000-0000-000051000000}"/>
    <cellStyle name="Input cel new 2 3 3 9 2 4" xfId="14071" xr:uid="{00000000-0005-0000-0000-000051000000}"/>
    <cellStyle name="Input cel new 2 3 3 9 2 5" xfId="33676" xr:uid="{00000000-0005-0000-0000-000051000000}"/>
    <cellStyle name="Input cel new 2 3 3 9 3" xfId="5574" xr:uid="{00000000-0005-0000-0000-000051000000}"/>
    <cellStyle name="Input cel new 2 3 3 9 3 2" xfId="25870" xr:uid="{00000000-0005-0000-0000-000051000000}"/>
    <cellStyle name="Input cel new 2 3 3 9 3 3" xfId="9512" xr:uid="{00000000-0005-0000-0000-000051000000}"/>
    <cellStyle name="Input cel new 2 3 3 9 3 4" xfId="31340" xr:uid="{00000000-0005-0000-0000-000051000000}"/>
    <cellStyle name="Input cel new 2 3 3 9 4" xfId="3664" xr:uid="{00000000-0005-0000-0000-000051000000}"/>
    <cellStyle name="Input cel new 2 3 3 9 4 2" xfId="21561" xr:uid="{00000000-0005-0000-0000-000051000000}"/>
    <cellStyle name="Input cel new 2 3 3 9 4 3" xfId="19462" xr:uid="{00000000-0005-0000-0000-000051000000}"/>
    <cellStyle name="Input cel new 2 3 3 9 4 4" xfId="35222" xr:uid="{00000000-0005-0000-0000-000051000000}"/>
    <cellStyle name="Input cel new 2 3 3 9 5" xfId="14967" xr:uid="{00000000-0005-0000-0000-000051000000}"/>
    <cellStyle name="Input cel new 2 3 3 9 6" xfId="3468" xr:uid="{00000000-0005-0000-0000-000051000000}"/>
    <cellStyle name="Input cel new 2 3 3 9 7" xfId="14341" xr:uid="{00000000-0005-0000-0000-000051000000}"/>
    <cellStyle name="Input cel new 2 3 4" xfId="372" xr:uid="{00000000-0005-0000-0000-000051000000}"/>
    <cellStyle name="Input cel new 2 3 4 10" xfId="11002" xr:uid="{00000000-0005-0000-0000-000051000000}"/>
    <cellStyle name="Input cel new 2 3 4 11" xfId="29621" xr:uid="{00000000-0005-0000-0000-000051000000}"/>
    <cellStyle name="Input cel new 2 3 4 2" xfId="1356" xr:uid="{00000000-0005-0000-0000-000051000000}"/>
    <cellStyle name="Input cel new 2 3 4 2 2" xfId="2597" xr:uid="{00000000-0005-0000-0000-000051000000}"/>
    <cellStyle name="Input cel new 2 3 4 2 2 2" xfId="8675" xr:uid="{00000000-0005-0000-0000-000051000000}"/>
    <cellStyle name="Input cel new 2 3 4 2 2 2 2" xfId="24351" xr:uid="{00000000-0005-0000-0000-000051000000}"/>
    <cellStyle name="Input cel new 2 3 4 2 2 2 2 2" xfId="28940" xr:uid="{00000000-0005-0000-0000-000051000000}"/>
    <cellStyle name="Input cel new 2 3 4 2 2 2 2 3" xfId="39045" xr:uid="{00000000-0005-0000-0000-000051000000}"/>
    <cellStyle name="Input cel new 2 3 4 2 2 2 3" xfId="18100" xr:uid="{00000000-0005-0000-0000-000051000000}"/>
    <cellStyle name="Input cel new 2 3 4 2 2 2 4" xfId="12913" xr:uid="{00000000-0005-0000-0000-000051000000}"/>
    <cellStyle name="Input cel new 2 3 4 2 2 2 5" xfId="34440" xr:uid="{00000000-0005-0000-0000-000051000000}"/>
    <cellStyle name="Input cel new 2 3 4 2 2 3" xfId="7255" xr:uid="{00000000-0005-0000-0000-000051000000}"/>
    <cellStyle name="Input cel new 2 3 4 2 2 3 2" xfId="27551" xr:uid="{00000000-0005-0000-0000-000051000000}"/>
    <cellStyle name="Input cel new 2 3 4 2 2 3 3" xfId="10840" xr:uid="{00000000-0005-0000-0000-000051000000}"/>
    <cellStyle name="Input cel new 2 3 4 2 2 3 4" xfId="33021" xr:uid="{00000000-0005-0000-0000-000051000000}"/>
    <cellStyle name="Input cel new 2 3 4 2 2 4" xfId="4452" xr:uid="{00000000-0005-0000-0000-000051000000}"/>
    <cellStyle name="Input cel new 2 3 4 2 2 4 2" xfId="16113" xr:uid="{00000000-0005-0000-0000-000051000000}"/>
    <cellStyle name="Input cel new 2 3 4 2 2 4 3" xfId="20206" xr:uid="{00000000-0005-0000-0000-000051000000}"/>
    <cellStyle name="Input cel new 2 3 4 2 2 4 4" xfId="35964" xr:uid="{00000000-0005-0000-0000-000051000000}"/>
    <cellStyle name="Input cel new 2 3 4 2 2 5" xfId="18044" xr:uid="{00000000-0005-0000-0000-000051000000}"/>
    <cellStyle name="Input cel new 2 3 4 2 2 6" xfId="12850" xr:uid="{00000000-0005-0000-0000-000051000000}"/>
    <cellStyle name="Input cel new 2 3 4 2 2 7" xfId="30274" xr:uid="{00000000-0005-0000-0000-000051000000}"/>
    <cellStyle name="Input cel new 2 3 4 2 3" xfId="8114" xr:uid="{00000000-0005-0000-0000-000051000000}"/>
    <cellStyle name="Input cel new 2 3 4 2 3 2" xfId="23816" xr:uid="{00000000-0005-0000-0000-000051000000}"/>
    <cellStyle name="Input cel new 2 3 4 2 3 2 2" xfId="28405" xr:uid="{00000000-0005-0000-0000-000051000000}"/>
    <cellStyle name="Input cel new 2 3 4 2 3 2 3" xfId="38510" xr:uid="{00000000-0005-0000-0000-000051000000}"/>
    <cellStyle name="Input cel new 2 3 4 2 3 3" xfId="19040" xr:uid="{00000000-0005-0000-0000-000051000000}"/>
    <cellStyle name="Input cel new 2 3 4 2 3 4" xfId="10881" xr:uid="{00000000-0005-0000-0000-000051000000}"/>
    <cellStyle name="Input cel new 2 3 4 2 3 5" xfId="33879" xr:uid="{00000000-0005-0000-0000-000051000000}"/>
    <cellStyle name="Input cel new 2 3 4 2 4" xfId="3889" xr:uid="{00000000-0005-0000-0000-000051000000}"/>
    <cellStyle name="Input cel new 2 3 4 2 4 2" xfId="17025" xr:uid="{00000000-0005-0000-0000-000051000000}"/>
    <cellStyle name="Input cel new 2 3 4 2 4 3" xfId="19678" xr:uid="{00000000-0005-0000-0000-000051000000}"/>
    <cellStyle name="Input cel new 2 3 4 2 4 4" xfId="35436" xr:uid="{00000000-0005-0000-0000-000051000000}"/>
    <cellStyle name="Input cel new 2 3 4 2 5" xfId="18124" xr:uid="{00000000-0005-0000-0000-000051000000}"/>
    <cellStyle name="Input cel new 2 3 4 2 6" xfId="9678" xr:uid="{00000000-0005-0000-0000-000051000000}"/>
    <cellStyle name="Input cel new 2 3 4 2 7" xfId="29713" xr:uid="{00000000-0005-0000-0000-000051000000}"/>
    <cellStyle name="Input cel new 2 3 4 3" xfId="1302" xr:uid="{00000000-0005-0000-0000-000051000000}"/>
    <cellStyle name="Input cel new 2 3 4 3 2" xfId="2543" xr:uid="{00000000-0005-0000-0000-000051000000}"/>
    <cellStyle name="Input cel new 2 3 4 3 2 2" xfId="7201" xr:uid="{00000000-0005-0000-0000-000051000000}"/>
    <cellStyle name="Input cel new 2 3 4 3 2 2 2" xfId="27497" xr:uid="{00000000-0005-0000-0000-000051000000}"/>
    <cellStyle name="Input cel new 2 3 4 3 2 2 3" xfId="22907" xr:uid="{00000000-0005-0000-0000-000051000000}"/>
    <cellStyle name="Input cel new 2 3 4 3 2 2 4" xfId="37687" xr:uid="{00000000-0005-0000-0000-000051000000}"/>
    <cellStyle name="Input cel new 2 3 4 3 2 3" xfId="21641" xr:uid="{00000000-0005-0000-0000-000051000000}"/>
    <cellStyle name="Input cel new 2 3 4 3 2 4" xfId="11023" xr:uid="{00000000-0005-0000-0000-000051000000}"/>
    <cellStyle name="Input cel new 2 3 4 3 2 5" xfId="32967" xr:uid="{00000000-0005-0000-0000-000051000000}"/>
    <cellStyle name="Input cel new 2 3 4 3 3" xfId="8621" xr:uid="{00000000-0005-0000-0000-000051000000}"/>
    <cellStyle name="Input cel new 2 3 4 3 3 2" xfId="24300" xr:uid="{00000000-0005-0000-0000-000051000000}"/>
    <cellStyle name="Input cel new 2 3 4 3 3 2 2" xfId="28889" xr:uid="{00000000-0005-0000-0000-000051000000}"/>
    <cellStyle name="Input cel new 2 3 4 3 3 2 3" xfId="38994" xr:uid="{00000000-0005-0000-0000-000051000000}"/>
    <cellStyle name="Input cel new 2 3 4 3 3 3" xfId="16768" xr:uid="{00000000-0005-0000-0000-000051000000}"/>
    <cellStyle name="Input cel new 2 3 4 3 3 4" xfId="11913" xr:uid="{00000000-0005-0000-0000-000051000000}"/>
    <cellStyle name="Input cel new 2 3 4 3 3 5" xfId="34386" xr:uid="{00000000-0005-0000-0000-000051000000}"/>
    <cellStyle name="Input cel new 2 3 4 3 4" xfId="6026" xr:uid="{00000000-0005-0000-0000-000051000000}"/>
    <cellStyle name="Input cel new 2 3 4 3 4 2" xfId="26322" xr:uid="{00000000-0005-0000-0000-000051000000}"/>
    <cellStyle name="Input cel new 2 3 4 3 4 3" xfId="14452" xr:uid="{00000000-0005-0000-0000-000051000000}"/>
    <cellStyle name="Input cel new 2 3 4 3 4 4" xfId="31792" xr:uid="{00000000-0005-0000-0000-000051000000}"/>
    <cellStyle name="Input cel new 2 3 4 3 5" xfId="4398" xr:uid="{00000000-0005-0000-0000-000051000000}"/>
    <cellStyle name="Input cel new 2 3 4 3 5 2" xfId="18610" xr:uid="{00000000-0005-0000-0000-000051000000}"/>
    <cellStyle name="Input cel new 2 3 4 3 5 3" xfId="20155" xr:uid="{00000000-0005-0000-0000-000051000000}"/>
    <cellStyle name="Input cel new 2 3 4 3 5 4" xfId="35913" xr:uid="{00000000-0005-0000-0000-000051000000}"/>
    <cellStyle name="Input cel new 2 3 4 3 6" xfId="22094" xr:uid="{00000000-0005-0000-0000-000051000000}"/>
    <cellStyle name="Input cel new 2 3 4 3 7" xfId="9525" xr:uid="{00000000-0005-0000-0000-000051000000}"/>
    <cellStyle name="Input cel new 2 3 4 3 8" xfId="30220" xr:uid="{00000000-0005-0000-0000-000051000000}"/>
    <cellStyle name="Input cel new 2 3 4 4" xfId="313" xr:uid="{00000000-0005-0000-0000-000051000000}"/>
    <cellStyle name="Input cel new 2 3 4 4 2" xfId="3296" xr:uid="{00000000-0005-0000-0000-000051000000}"/>
    <cellStyle name="Input cel new 2 3 4 4 2 2" xfId="7989" xr:uid="{00000000-0005-0000-0000-000051000000}"/>
    <cellStyle name="Input cel new 2 3 4 4 2 2 2" xfId="28282" xr:uid="{00000000-0005-0000-0000-000051000000}"/>
    <cellStyle name="Input cel new 2 3 4 4 2 2 3" xfId="23693" xr:uid="{00000000-0005-0000-0000-000051000000}"/>
    <cellStyle name="Input cel new 2 3 4 4 2 2 4" xfId="38434" xr:uid="{00000000-0005-0000-0000-000051000000}"/>
    <cellStyle name="Input cel new 2 3 4 4 2 3" xfId="16051" xr:uid="{00000000-0005-0000-0000-000051000000}"/>
    <cellStyle name="Input cel new 2 3 4 4 2 4" xfId="13431" xr:uid="{00000000-0005-0000-0000-000051000000}"/>
    <cellStyle name="Input cel new 2 3 4 4 2 5" xfId="33754" xr:uid="{00000000-0005-0000-0000-000051000000}"/>
    <cellStyle name="Input cel new 2 3 4 4 3" xfId="5183" xr:uid="{00000000-0005-0000-0000-000051000000}"/>
    <cellStyle name="Input cel new 2 3 4 4 3 2" xfId="25481" xr:uid="{00000000-0005-0000-0000-000051000000}"/>
    <cellStyle name="Input cel new 2 3 4 4 3 3" xfId="10123" xr:uid="{00000000-0005-0000-0000-000051000000}"/>
    <cellStyle name="Input cel new 2 3 4 4 3 4" xfId="30951" xr:uid="{00000000-0005-0000-0000-000051000000}"/>
    <cellStyle name="Input cel new 2 3 4 4 4" xfId="3743" xr:uid="{00000000-0005-0000-0000-000051000000}"/>
    <cellStyle name="Input cel new 2 3 4 4 4 2" xfId="17332" xr:uid="{00000000-0005-0000-0000-000051000000}"/>
    <cellStyle name="Input cel new 2 3 4 4 4 3" xfId="19537" xr:uid="{00000000-0005-0000-0000-000051000000}"/>
    <cellStyle name="Input cel new 2 3 4 4 4 4" xfId="35296" xr:uid="{00000000-0005-0000-0000-000051000000}"/>
    <cellStyle name="Input cel new 2 3 4 4 5" xfId="19387" xr:uid="{00000000-0005-0000-0000-000051000000}"/>
    <cellStyle name="Input cel new 2 3 4 4 6" xfId="12871" xr:uid="{00000000-0005-0000-0000-000051000000}"/>
    <cellStyle name="Input cel new 2 3 4 4 7" xfId="29570" xr:uid="{00000000-0005-0000-0000-000051000000}"/>
    <cellStyle name="Input cel new 2 3 4 5" xfId="2005" xr:uid="{00000000-0005-0000-0000-000051000000}"/>
    <cellStyle name="Input cel new 2 3 4 5 2" xfId="6663" xr:uid="{00000000-0005-0000-0000-000051000000}"/>
    <cellStyle name="Input cel new 2 3 4 5 2 2" xfId="26959" xr:uid="{00000000-0005-0000-0000-000051000000}"/>
    <cellStyle name="Input cel new 2 3 4 5 2 3" xfId="22369" xr:uid="{00000000-0005-0000-0000-000051000000}"/>
    <cellStyle name="Input cel new 2 3 4 5 2 4" xfId="37154" xr:uid="{00000000-0005-0000-0000-000051000000}"/>
    <cellStyle name="Input cel new 2 3 4 5 3" xfId="18866" xr:uid="{00000000-0005-0000-0000-000051000000}"/>
    <cellStyle name="Input cel new 2 3 4 5 4" xfId="13142" xr:uid="{00000000-0005-0000-0000-000051000000}"/>
    <cellStyle name="Input cel new 2 3 4 5 5" xfId="32429" xr:uid="{00000000-0005-0000-0000-000051000000}"/>
    <cellStyle name="Input cel new 2 3 4 6" xfId="5212" xr:uid="{00000000-0005-0000-0000-000051000000}"/>
    <cellStyle name="Input cel new 2 3 4 6 2" xfId="20925" xr:uid="{00000000-0005-0000-0000-000051000000}"/>
    <cellStyle name="Input cel new 2 3 4 6 2 2" xfId="25510" xr:uid="{00000000-0005-0000-0000-000051000000}"/>
    <cellStyle name="Input cel new 2 3 4 6 2 3" xfId="36653" xr:uid="{00000000-0005-0000-0000-000051000000}"/>
    <cellStyle name="Input cel new 2 3 4 6 3" xfId="15925" xr:uid="{00000000-0005-0000-0000-000051000000}"/>
    <cellStyle name="Input cel new 2 3 4 6 4" xfId="14516" xr:uid="{00000000-0005-0000-0000-000051000000}"/>
    <cellStyle name="Input cel new 2 3 4 6 5" xfId="30979" xr:uid="{00000000-0005-0000-0000-000051000000}"/>
    <cellStyle name="Input cel new 2 3 4 7" xfId="3794" xr:uid="{00000000-0005-0000-0000-000051000000}"/>
    <cellStyle name="Input cel new 2 3 4 7 2" xfId="18204" xr:uid="{00000000-0005-0000-0000-000051000000}"/>
    <cellStyle name="Input cel new 2 3 4 7 3" xfId="18233" xr:uid="{00000000-0005-0000-0000-000051000000}"/>
    <cellStyle name="Input cel new 2 3 4 7 4" xfId="35125" xr:uid="{00000000-0005-0000-0000-000051000000}"/>
    <cellStyle name="Input cel new 2 3 4 8" xfId="19585" xr:uid="{00000000-0005-0000-0000-000051000000}"/>
    <cellStyle name="Input cel new 2 3 4 8 2" xfId="23045" xr:uid="{00000000-0005-0000-0000-000051000000}"/>
    <cellStyle name="Input cel new 2 3 4 8 3" xfId="35344" xr:uid="{00000000-0005-0000-0000-000051000000}"/>
    <cellStyle name="Input cel new 2 3 4 9" xfId="16982" xr:uid="{00000000-0005-0000-0000-000051000000}"/>
    <cellStyle name="Input cel new 2 3 5" xfId="657" xr:uid="{00000000-0005-0000-0000-000051000000}"/>
    <cellStyle name="Input cel new 2 3 5 10" xfId="18736" xr:uid="{00000000-0005-0000-0000-000051000000}"/>
    <cellStyle name="Input cel new 2 3 5 11" xfId="13525" xr:uid="{00000000-0005-0000-0000-000051000000}"/>
    <cellStyle name="Input cel new 2 3 5 12" xfId="29658" xr:uid="{00000000-0005-0000-0000-000051000000}"/>
    <cellStyle name="Input cel new 2 3 5 2" xfId="1569" xr:uid="{00000000-0005-0000-0000-000051000000}"/>
    <cellStyle name="Input cel new 2 3 5 2 2" xfId="1887" xr:uid="{00000000-0005-0000-0000-000051000000}"/>
    <cellStyle name="Input cel new 2 3 5 2 2 2" xfId="3126" xr:uid="{00000000-0005-0000-0000-000051000000}"/>
    <cellStyle name="Input cel new 2 3 5 2 2 2 2" xfId="7784" xr:uid="{00000000-0005-0000-0000-000051000000}"/>
    <cellStyle name="Input cel new 2 3 5 2 2 2 2 2" xfId="28080" xr:uid="{00000000-0005-0000-0000-000051000000}"/>
    <cellStyle name="Input cel new 2 3 5 2 2 2 2 3" xfId="23490" xr:uid="{00000000-0005-0000-0000-000051000000}"/>
    <cellStyle name="Input cel new 2 3 5 2 2 2 2 4" xfId="38232" xr:uid="{00000000-0005-0000-0000-000051000000}"/>
    <cellStyle name="Input cel new 2 3 5 2 2 2 3" xfId="15788" xr:uid="{00000000-0005-0000-0000-000051000000}"/>
    <cellStyle name="Input cel new 2 3 5 2 2 2 4" xfId="13904" xr:uid="{00000000-0005-0000-0000-000051000000}"/>
    <cellStyle name="Input cel new 2 3 5 2 2 2 5" xfId="33550" xr:uid="{00000000-0005-0000-0000-000051000000}"/>
    <cellStyle name="Input cel new 2 3 5 2 2 3" xfId="9196" xr:uid="{00000000-0005-0000-0000-000051000000}"/>
    <cellStyle name="Input cel new 2 3 5 2 2 3 2" xfId="24842" xr:uid="{00000000-0005-0000-0000-000051000000}"/>
    <cellStyle name="Input cel new 2 3 5 2 2 3 2 2" xfId="29429" xr:uid="{00000000-0005-0000-0000-000051000000}"/>
    <cellStyle name="Input cel new 2 3 5 2 2 3 2 3" xfId="39534" xr:uid="{00000000-0005-0000-0000-000051000000}"/>
    <cellStyle name="Input cel new 2 3 5 2 2 3 3" xfId="19037" xr:uid="{00000000-0005-0000-0000-000051000000}"/>
    <cellStyle name="Input cel new 2 3 5 2 2 3 4" xfId="11571" xr:uid="{00000000-0005-0000-0000-000051000000}"/>
    <cellStyle name="Input cel new 2 3 5 2 2 3 5" xfId="34961" xr:uid="{00000000-0005-0000-0000-000051000000}"/>
    <cellStyle name="Input cel new 2 3 5 2 2 4" xfId="6550" xr:uid="{00000000-0005-0000-0000-000051000000}"/>
    <cellStyle name="Input cel new 2 3 5 2 2 4 2" xfId="26846" xr:uid="{00000000-0005-0000-0000-000051000000}"/>
    <cellStyle name="Input cel new 2 3 5 2 2 4 3" xfId="9969" xr:uid="{00000000-0005-0000-0000-000051000000}"/>
    <cellStyle name="Input cel new 2 3 5 2 2 4 4" xfId="32316" xr:uid="{00000000-0005-0000-0000-000051000000}"/>
    <cellStyle name="Input cel new 2 3 5 2 2 5" xfId="4975" xr:uid="{00000000-0005-0000-0000-000051000000}"/>
    <cellStyle name="Input cel new 2 3 5 2 2 5 2" xfId="25280" xr:uid="{00000000-0005-0000-0000-000051000000}"/>
    <cellStyle name="Input cel new 2 3 5 2 2 5 3" xfId="20694" xr:uid="{00000000-0005-0000-0000-000051000000}"/>
    <cellStyle name="Input cel new 2 3 5 2 2 5 4" xfId="36450" xr:uid="{00000000-0005-0000-0000-000051000000}"/>
    <cellStyle name="Input cel new 2 3 5 2 2 6" xfId="17654" xr:uid="{00000000-0005-0000-0000-000051000000}"/>
    <cellStyle name="Input cel new 2 3 5 2 2 7" xfId="11070" xr:uid="{00000000-0005-0000-0000-000051000000}"/>
    <cellStyle name="Input cel new 2 3 5 2 2 8" xfId="30795" xr:uid="{00000000-0005-0000-0000-000051000000}"/>
    <cellStyle name="Input cel new 2 3 5 2 3" xfId="2809" xr:uid="{00000000-0005-0000-0000-000051000000}"/>
    <cellStyle name="Input cel new 2 3 5 2 3 2" xfId="7467" xr:uid="{00000000-0005-0000-0000-000051000000}"/>
    <cellStyle name="Input cel new 2 3 5 2 3 2 2" xfId="27763" xr:uid="{00000000-0005-0000-0000-000051000000}"/>
    <cellStyle name="Input cel new 2 3 5 2 3 2 3" xfId="23173" xr:uid="{00000000-0005-0000-0000-000051000000}"/>
    <cellStyle name="Input cel new 2 3 5 2 3 2 4" xfId="37939" xr:uid="{00000000-0005-0000-0000-000051000000}"/>
    <cellStyle name="Input cel new 2 3 5 2 3 3" xfId="22274" xr:uid="{00000000-0005-0000-0000-000051000000}"/>
    <cellStyle name="Input cel new 2 3 5 2 3 4" xfId="11892" xr:uid="{00000000-0005-0000-0000-000051000000}"/>
    <cellStyle name="Input cel new 2 3 5 2 3 5" xfId="33233" xr:uid="{00000000-0005-0000-0000-000051000000}"/>
    <cellStyle name="Input cel new 2 3 5 2 4" xfId="8880" xr:uid="{00000000-0005-0000-0000-000051000000}"/>
    <cellStyle name="Input cel new 2 3 5 2 4 2" xfId="24545" xr:uid="{00000000-0005-0000-0000-000051000000}"/>
    <cellStyle name="Input cel new 2 3 5 2 4 2 2" xfId="29133" xr:uid="{00000000-0005-0000-0000-000051000000}"/>
    <cellStyle name="Input cel new 2 3 5 2 4 2 3" xfId="39238" xr:uid="{00000000-0005-0000-0000-000051000000}"/>
    <cellStyle name="Input cel new 2 3 5 2 4 3" xfId="15777" xr:uid="{00000000-0005-0000-0000-000051000000}"/>
    <cellStyle name="Input cel new 2 3 5 2 4 4" xfId="11111" xr:uid="{00000000-0005-0000-0000-000051000000}"/>
    <cellStyle name="Input cel new 2 3 5 2 4 5" xfId="34645" xr:uid="{00000000-0005-0000-0000-000051000000}"/>
    <cellStyle name="Input cel new 2 3 5 2 5" xfId="6265" xr:uid="{00000000-0005-0000-0000-000051000000}"/>
    <cellStyle name="Input cel new 2 3 5 2 5 2" xfId="26561" xr:uid="{00000000-0005-0000-0000-000051000000}"/>
    <cellStyle name="Input cel new 2 3 5 2 5 3" xfId="11218" xr:uid="{00000000-0005-0000-0000-000051000000}"/>
    <cellStyle name="Input cel new 2 3 5 2 5 4" xfId="32031" xr:uid="{00000000-0005-0000-0000-000051000000}"/>
    <cellStyle name="Input cel new 2 3 5 2 6" xfId="4658" xr:uid="{00000000-0005-0000-0000-000051000000}"/>
    <cellStyle name="Input cel new 2 3 5 2 6 2" xfId="24984" xr:uid="{00000000-0005-0000-0000-000051000000}"/>
    <cellStyle name="Input cel new 2 3 5 2 6 3" xfId="20396" xr:uid="{00000000-0005-0000-0000-000051000000}"/>
    <cellStyle name="Input cel new 2 3 5 2 6 4" xfId="36154" xr:uid="{00000000-0005-0000-0000-000051000000}"/>
    <cellStyle name="Input cel new 2 3 5 2 7" xfId="22009" xr:uid="{00000000-0005-0000-0000-000051000000}"/>
    <cellStyle name="Input cel new 2 3 5 2 8" xfId="11785" xr:uid="{00000000-0005-0000-0000-000051000000}"/>
    <cellStyle name="Input cel new 2 3 5 2 9" xfId="30479" xr:uid="{00000000-0005-0000-0000-000051000000}"/>
    <cellStyle name="Input cel new 2 3 5 3" xfId="1185" xr:uid="{00000000-0005-0000-0000-000051000000}"/>
    <cellStyle name="Input cel new 2 3 5 3 2" xfId="2426" xr:uid="{00000000-0005-0000-0000-000051000000}"/>
    <cellStyle name="Input cel new 2 3 5 3 2 2" xfId="7084" xr:uid="{00000000-0005-0000-0000-000051000000}"/>
    <cellStyle name="Input cel new 2 3 5 3 2 2 2" xfId="27380" xr:uid="{00000000-0005-0000-0000-000051000000}"/>
    <cellStyle name="Input cel new 2 3 5 3 2 2 3" xfId="22790" xr:uid="{00000000-0005-0000-0000-000051000000}"/>
    <cellStyle name="Input cel new 2 3 5 3 2 2 4" xfId="37573" xr:uid="{00000000-0005-0000-0000-000051000000}"/>
    <cellStyle name="Input cel new 2 3 5 3 2 3" xfId="15653" xr:uid="{00000000-0005-0000-0000-000051000000}"/>
    <cellStyle name="Input cel new 2 3 5 3 2 4" xfId="14518" xr:uid="{00000000-0005-0000-0000-000051000000}"/>
    <cellStyle name="Input cel new 2 3 5 3 2 5" xfId="32850" xr:uid="{00000000-0005-0000-0000-000051000000}"/>
    <cellStyle name="Input cel new 2 3 5 3 3" xfId="8505" xr:uid="{00000000-0005-0000-0000-000051000000}"/>
    <cellStyle name="Input cel new 2 3 5 3 3 2" xfId="24194" xr:uid="{00000000-0005-0000-0000-000051000000}"/>
    <cellStyle name="Input cel new 2 3 5 3 3 2 2" xfId="28783" xr:uid="{00000000-0005-0000-0000-000051000000}"/>
    <cellStyle name="Input cel new 2 3 5 3 3 2 3" xfId="38888" xr:uid="{00000000-0005-0000-0000-000051000000}"/>
    <cellStyle name="Input cel new 2 3 5 3 3 3" xfId="15934" xr:uid="{00000000-0005-0000-0000-000051000000}"/>
    <cellStyle name="Input cel new 2 3 5 3 3 4" xfId="13931" xr:uid="{00000000-0005-0000-0000-000051000000}"/>
    <cellStyle name="Input cel new 2 3 5 3 3 5" xfId="34270" xr:uid="{00000000-0005-0000-0000-000051000000}"/>
    <cellStyle name="Input cel new 2 3 5 3 4" xfId="5920" xr:uid="{00000000-0005-0000-0000-000051000000}"/>
    <cellStyle name="Input cel new 2 3 5 3 4 2" xfId="26216" xr:uid="{00000000-0005-0000-0000-000051000000}"/>
    <cellStyle name="Input cel new 2 3 5 3 4 3" xfId="9651" xr:uid="{00000000-0005-0000-0000-000051000000}"/>
    <cellStyle name="Input cel new 2 3 5 3 4 4" xfId="31686" xr:uid="{00000000-0005-0000-0000-000051000000}"/>
    <cellStyle name="Input cel new 2 3 5 3 5" xfId="4282" xr:uid="{00000000-0005-0000-0000-000051000000}"/>
    <cellStyle name="Input cel new 2 3 5 3 5 2" xfId="15722" xr:uid="{00000000-0005-0000-0000-000051000000}"/>
    <cellStyle name="Input cel new 2 3 5 3 5 3" xfId="20049" xr:uid="{00000000-0005-0000-0000-000051000000}"/>
    <cellStyle name="Input cel new 2 3 5 3 5 4" xfId="35807" xr:uid="{00000000-0005-0000-0000-000051000000}"/>
    <cellStyle name="Input cel new 2 3 5 3 6" xfId="18802" xr:uid="{00000000-0005-0000-0000-000051000000}"/>
    <cellStyle name="Input cel new 2 3 5 3 7" xfId="12767" xr:uid="{00000000-0005-0000-0000-000051000000}"/>
    <cellStyle name="Input cel new 2 3 5 3 8" xfId="30104" xr:uid="{00000000-0005-0000-0000-000051000000}"/>
    <cellStyle name="Input cel new 2 3 5 4" xfId="1207" xr:uid="{00000000-0005-0000-0000-000051000000}"/>
    <cellStyle name="Input cel new 2 3 5 4 2" xfId="2448" xr:uid="{00000000-0005-0000-0000-000051000000}"/>
    <cellStyle name="Input cel new 2 3 5 4 2 2" xfId="7106" xr:uid="{00000000-0005-0000-0000-000051000000}"/>
    <cellStyle name="Input cel new 2 3 5 4 2 2 2" xfId="27402" xr:uid="{00000000-0005-0000-0000-000051000000}"/>
    <cellStyle name="Input cel new 2 3 5 4 2 2 3" xfId="22812" xr:uid="{00000000-0005-0000-0000-000051000000}"/>
    <cellStyle name="Input cel new 2 3 5 4 2 2 4" xfId="37594" xr:uid="{00000000-0005-0000-0000-000051000000}"/>
    <cellStyle name="Input cel new 2 3 5 4 2 3" xfId="16076" xr:uid="{00000000-0005-0000-0000-000051000000}"/>
    <cellStyle name="Input cel new 2 3 5 4 2 4" xfId="13880" xr:uid="{00000000-0005-0000-0000-000051000000}"/>
    <cellStyle name="Input cel new 2 3 5 4 2 5" xfId="32872" xr:uid="{00000000-0005-0000-0000-000051000000}"/>
    <cellStyle name="Input cel new 2 3 5 4 3" xfId="8527" xr:uid="{00000000-0005-0000-0000-000051000000}"/>
    <cellStyle name="Input cel new 2 3 5 4 3 2" xfId="24213" xr:uid="{00000000-0005-0000-0000-000051000000}"/>
    <cellStyle name="Input cel new 2 3 5 4 3 2 2" xfId="28802" xr:uid="{00000000-0005-0000-0000-000051000000}"/>
    <cellStyle name="Input cel new 2 3 5 4 3 2 3" xfId="38907" xr:uid="{00000000-0005-0000-0000-000051000000}"/>
    <cellStyle name="Input cel new 2 3 5 4 3 3" xfId="15882" xr:uid="{00000000-0005-0000-0000-000051000000}"/>
    <cellStyle name="Input cel new 2 3 5 4 3 4" xfId="12745" xr:uid="{00000000-0005-0000-0000-000051000000}"/>
    <cellStyle name="Input cel new 2 3 5 4 3 5" xfId="34292" xr:uid="{00000000-0005-0000-0000-000051000000}"/>
    <cellStyle name="Input cel new 2 3 5 4 4" xfId="5938" xr:uid="{00000000-0005-0000-0000-000051000000}"/>
    <cellStyle name="Input cel new 2 3 5 4 4 2" xfId="26234" xr:uid="{00000000-0005-0000-0000-000051000000}"/>
    <cellStyle name="Input cel new 2 3 5 4 4 3" xfId="11103" xr:uid="{00000000-0005-0000-0000-000051000000}"/>
    <cellStyle name="Input cel new 2 3 5 4 4 4" xfId="31704" xr:uid="{00000000-0005-0000-0000-000051000000}"/>
    <cellStyle name="Input cel new 2 3 5 4 5" xfId="4304" xr:uid="{00000000-0005-0000-0000-000051000000}"/>
    <cellStyle name="Input cel new 2 3 5 4 5 2" xfId="16299" xr:uid="{00000000-0005-0000-0000-000051000000}"/>
    <cellStyle name="Input cel new 2 3 5 4 5 3" xfId="20068" xr:uid="{00000000-0005-0000-0000-000051000000}"/>
    <cellStyle name="Input cel new 2 3 5 4 5 4" xfId="35826" xr:uid="{00000000-0005-0000-0000-000051000000}"/>
    <cellStyle name="Input cel new 2 3 5 4 6" xfId="18932" xr:uid="{00000000-0005-0000-0000-000051000000}"/>
    <cellStyle name="Input cel new 2 3 5 4 7" xfId="12708" xr:uid="{00000000-0005-0000-0000-000051000000}"/>
    <cellStyle name="Input cel new 2 3 5 4 8" xfId="30126" xr:uid="{00000000-0005-0000-0000-000051000000}"/>
    <cellStyle name="Input cel new 2 3 5 5" xfId="961" xr:uid="{00000000-0005-0000-0000-000051000000}"/>
    <cellStyle name="Input cel new 2 3 5 5 2" xfId="3399" xr:uid="{00000000-0005-0000-0000-000051000000}"/>
    <cellStyle name="Input cel new 2 3 5 5 2 2" xfId="8287" xr:uid="{00000000-0005-0000-0000-000051000000}"/>
    <cellStyle name="Input cel new 2 3 5 5 2 2 2" xfId="28574" xr:uid="{00000000-0005-0000-0000-000051000000}"/>
    <cellStyle name="Input cel new 2 3 5 5 2 2 3" xfId="23985" xr:uid="{00000000-0005-0000-0000-000051000000}"/>
    <cellStyle name="Input cel new 2 3 5 5 2 2 4" xfId="38679" xr:uid="{00000000-0005-0000-0000-000051000000}"/>
    <cellStyle name="Input cel new 2 3 5 5 2 3" xfId="18198" xr:uid="{00000000-0005-0000-0000-000051000000}"/>
    <cellStyle name="Input cel new 2 3 5 5 2 4" xfId="12445" xr:uid="{00000000-0005-0000-0000-000051000000}"/>
    <cellStyle name="Input cel new 2 3 5 5 2 5" xfId="34052" xr:uid="{00000000-0005-0000-0000-000051000000}"/>
    <cellStyle name="Input cel new 2 3 5 5 3" xfId="5707" xr:uid="{00000000-0005-0000-0000-000051000000}"/>
    <cellStyle name="Input cel new 2 3 5 5 3 2" xfId="26003" xr:uid="{00000000-0005-0000-0000-000051000000}"/>
    <cellStyle name="Input cel new 2 3 5 5 3 3" xfId="12865" xr:uid="{00000000-0005-0000-0000-000051000000}"/>
    <cellStyle name="Input cel new 2 3 5 5 3 4" xfId="31473" xr:uid="{00000000-0005-0000-0000-000051000000}"/>
    <cellStyle name="Input cel new 2 3 5 5 4" xfId="4062" xr:uid="{00000000-0005-0000-0000-000051000000}"/>
    <cellStyle name="Input cel new 2 3 5 5 4 2" xfId="18057" xr:uid="{00000000-0005-0000-0000-000051000000}"/>
    <cellStyle name="Input cel new 2 3 5 5 4 3" xfId="19844" xr:uid="{00000000-0005-0000-0000-000051000000}"/>
    <cellStyle name="Input cel new 2 3 5 5 4 4" xfId="35602" xr:uid="{00000000-0005-0000-0000-000051000000}"/>
    <cellStyle name="Input cel new 2 3 5 5 5" xfId="21691" xr:uid="{00000000-0005-0000-0000-000051000000}"/>
    <cellStyle name="Input cel new 2 3 5 5 6" xfId="11229" xr:uid="{00000000-0005-0000-0000-000051000000}"/>
    <cellStyle name="Input cel new 2 3 5 5 7" xfId="29886" xr:uid="{00000000-0005-0000-0000-000051000000}"/>
    <cellStyle name="Input cel new 2 3 5 6" xfId="2204" xr:uid="{00000000-0005-0000-0000-000051000000}"/>
    <cellStyle name="Input cel new 2 3 5 6 2" xfId="6862" xr:uid="{00000000-0005-0000-0000-000051000000}"/>
    <cellStyle name="Input cel new 2 3 5 6 2 2" xfId="27158" xr:uid="{00000000-0005-0000-0000-000051000000}"/>
    <cellStyle name="Input cel new 2 3 5 6 2 3" xfId="22568" xr:uid="{00000000-0005-0000-0000-000051000000}"/>
    <cellStyle name="Input cel new 2 3 5 6 2 4" xfId="37353" xr:uid="{00000000-0005-0000-0000-000051000000}"/>
    <cellStyle name="Input cel new 2 3 5 6 3" xfId="18270" xr:uid="{00000000-0005-0000-0000-000051000000}"/>
    <cellStyle name="Input cel new 2 3 5 6 4" xfId="14652" xr:uid="{00000000-0005-0000-0000-000051000000}"/>
    <cellStyle name="Input cel new 2 3 5 6 5" xfId="32628" xr:uid="{00000000-0005-0000-0000-000051000000}"/>
    <cellStyle name="Input cel new 2 3 5 7" xfId="8059" xr:uid="{00000000-0005-0000-0000-000051000000}"/>
    <cellStyle name="Input cel new 2 3 5 7 2" xfId="23761" xr:uid="{00000000-0005-0000-0000-000051000000}"/>
    <cellStyle name="Input cel new 2 3 5 7 2 2" xfId="28350" xr:uid="{00000000-0005-0000-0000-000051000000}"/>
    <cellStyle name="Input cel new 2 3 5 7 2 3" xfId="38455" xr:uid="{00000000-0005-0000-0000-000051000000}"/>
    <cellStyle name="Input cel new 2 3 5 7 3" xfId="18086" xr:uid="{00000000-0005-0000-0000-000051000000}"/>
    <cellStyle name="Input cel new 2 3 5 7 4" xfId="12517" xr:uid="{00000000-0005-0000-0000-000051000000}"/>
    <cellStyle name="Input cel new 2 3 5 7 5" xfId="33824" xr:uid="{00000000-0005-0000-0000-000051000000}"/>
    <cellStyle name="Input cel new 2 3 5 8" xfId="3834" xr:uid="{00000000-0005-0000-0000-000051000000}"/>
    <cellStyle name="Input cel new 2 3 5 8 2" xfId="17908" xr:uid="{00000000-0005-0000-0000-000051000000}"/>
    <cellStyle name="Input cel new 2 3 5 8 3" xfId="18247" xr:uid="{00000000-0005-0000-0000-000051000000}"/>
    <cellStyle name="Input cel new 2 3 5 8 4" xfId="35139" xr:uid="{00000000-0005-0000-0000-000051000000}"/>
    <cellStyle name="Input cel new 2 3 5 9" xfId="19623" xr:uid="{00000000-0005-0000-0000-000051000000}"/>
    <cellStyle name="Input cel new 2 3 5 9 2" xfId="18482" xr:uid="{00000000-0005-0000-0000-000051000000}"/>
    <cellStyle name="Input cel new 2 3 5 9 3" xfId="35381" xr:uid="{00000000-0005-0000-0000-000051000000}"/>
    <cellStyle name="Input cel new 2 3 6" xfId="720" xr:uid="{00000000-0005-0000-0000-000051000000}"/>
    <cellStyle name="Input cel new 2 3 6 10" xfId="11246" xr:uid="{00000000-0005-0000-0000-000051000000}"/>
    <cellStyle name="Input cel new 2 3 6 11" xfId="29949" xr:uid="{00000000-0005-0000-0000-000051000000}"/>
    <cellStyle name="Input cel new 2 3 6 2" xfId="1950" xr:uid="{00000000-0005-0000-0000-000051000000}"/>
    <cellStyle name="Input cel new 2 3 6 2 2" xfId="3189" xr:uid="{00000000-0005-0000-0000-000051000000}"/>
    <cellStyle name="Input cel new 2 3 6 2 2 2" xfId="7847" xr:uid="{00000000-0005-0000-0000-000051000000}"/>
    <cellStyle name="Input cel new 2 3 6 2 2 2 2" xfId="28143" xr:uid="{00000000-0005-0000-0000-000051000000}"/>
    <cellStyle name="Input cel new 2 3 6 2 2 2 3" xfId="23553" xr:uid="{00000000-0005-0000-0000-000051000000}"/>
    <cellStyle name="Input cel new 2 3 6 2 2 2 4" xfId="38295" xr:uid="{00000000-0005-0000-0000-000051000000}"/>
    <cellStyle name="Input cel new 2 3 6 2 2 3" xfId="15237" xr:uid="{00000000-0005-0000-0000-000051000000}"/>
    <cellStyle name="Input cel new 2 3 6 2 2 4" xfId="9662" xr:uid="{00000000-0005-0000-0000-000051000000}"/>
    <cellStyle name="Input cel new 2 3 6 2 2 5" xfId="33613" xr:uid="{00000000-0005-0000-0000-000051000000}"/>
    <cellStyle name="Input cel new 2 3 6 2 3" xfId="9259" xr:uid="{00000000-0005-0000-0000-000051000000}"/>
    <cellStyle name="Input cel new 2 3 6 2 3 2" xfId="24901" xr:uid="{00000000-0005-0000-0000-000051000000}"/>
    <cellStyle name="Input cel new 2 3 6 2 3 2 2" xfId="29488" xr:uid="{00000000-0005-0000-0000-000051000000}"/>
    <cellStyle name="Input cel new 2 3 6 2 3 2 3" xfId="39593" xr:uid="{00000000-0005-0000-0000-000051000000}"/>
    <cellStyle name="Input cel new 2 3 6 2 3 3" xfId="16466" xr:uid="{00000000-0005-0000-0000-000051000000}"/>
    <cellStyle name="Input cel new 2 3 6 2 3 4" xfId="12721" xr:uid="{00000000-0005-0000-0000-000051000000}"/>
    <cellStyle name="Input cel new 2 3 6 2 3 5" xfId="35024" xr:uid="{00000000-0005-0000-0000-000051000000}"/>
    <cellStyle name="Input cel new 2 3 6 2 4" xfId="6609" xr:uid="{00000000-0005-0000-0000-000051000000}"/>
    <cellStyle name="Input cel new 2 3 6 2 4 2" xfId="26905" xr:uid="{00000000-0005-0000-0000-000051000000}"/>
    <cellStyle name="Input cel new 2 3 6 2 4 3" xfId="11479" xr:uid="{00000000-0005-0000-0000-000051000000}"/>
    <cellStyle name="Input cel new 2 3 6 2 4 4" xfId="32375" xr:uid="{00000000-0005-0000-0000-000051000000}"/>
    <cellStyle name="Input cel new 2 3 6 2 5" xfId="5038" xr:uid="{00000000-0005-0000-0000-000051000000}"/>
    <cellStyle name="Input cel new 2 3 6 2 5 2" xfId="25339" xr:uid="{00000000-0005-0000-0000-000051000000}"/>
    <cellStyle name="Input cel new 2 3 6 2 5 3" xfId="20753" xr:uid="{00000000-0005-0000-0000-000051000000}"/>
    <cellStyle name="Input cel new 2 3 6 2 5 4" xfId="36509" xr:uid="{00000000-0005-0000-0000-000051000000}"/>
    <cellStyle name="Input cel new 2 3 6 2 6" xfId="20976" xr:uid="{00000000-0005-0000-0000-000051000000}"/>
    <cellStyle name="Input cel new 2 3 6 2 7" xfId="12881" xr:uid="{00000000-0005-0000-0000-000051000000}"/>
    <cellStyle name="Input cel new 2 3 6 2 8" xfId="30858" xr:uid="{00000000-0005-0000-0000-000051000000}"/>
    <cellStyle name="Input cel new 2 3 6 3" xfId="1244" xr:uid="{00000000-0005-0000-0000-000051000000}"/>
    <cellStyle name="Input cel new 2 3 6 3 2" xfId="2485" xr:uid="{00000000-0005-0000-0000-000051000000}"/>
    <cellStyle name="Input cel new 2 3 6 3 2 2" xfId="7143" xr:uid="{00000000-0005-0000-0000-000051000000}"/>
    <cellStyle name="Input cel new 2 3 6 3 2 2 2" xfId="27439" xr:uid="{00000000-0005-0000-0000-000051000000}"/>
    <cellStyle name="Input cel new 2 3 6 3 2 2 3" xfId="22849" xr:uid="{00000000-0005-0000-0000-000051000000}"/>
    <cellStyle name="Input cel new 2 3 6 3 2 2 4" xfId="37631" xr:uid="{00000000-0005-0000-0000-000051000000}"/>
    <cellStyle name="Input cel new 2 3 6 3 2 3" xfId="17980" xr:uid="{00000000-0005-0000-0000-000051000000}"/>
    <cellStyle name="Input cel new 2 3 6 3 2 4" xfId="11833" xr:uid="{00000000-0005-0000-0000-000051000000}"/>
    <cellStyle name="Input cel new 2 3 6 3 2 5" xfId="32909" xr:uid="{00000000-0005-0000-0000-000051000000}"/>
    <cellStyle name="Input cel new 2 3 6 3 3" xfId="8563" xr:uid="{00000000-0005-0000-0000-000051000000}"/>
    <cellStyle name="Input cel new 2 3 6 3 3 2" xfId="24246" xr:uid="{00000000-0005-0000-0000-000051000000}"/>
    <cellStyle name="Input cel new 2 3 6 3 3 2 2" xfId="28835" xr:uid="{00000000-0005-0000-0000-000051000000}"/>
    <cellStyle name="Input cel new 2 3 6 3 3 2 3" xfId="38940" xr:uid="{00000000-0005-0000-0000-000051000000}"/>
    <cellStyle name="Input cel new 2 3 6 3 3 3" xfId="18393" xr:uid="{00000000-0005-0000-0000-000051000000}"/>
    <cellStyle name="Input cel new 2 3 6 3 3 4" xfId="11283" xr:uid="{00000000-0005-0000-0000-000051000000}"/>
    <cellStyle name="Input cel new 2 3 6 3 3 5" xfId="34328" xr:uid="{00000000-0005-0000-0000-000051000000}"/>
    <cellStyle name="Input cel new 2 3 6 3 4" xfId="5973" xr:uid="{00000000-0005-0000-0000-000051000000}"/>
    <cellStyle name="Input cel new 2 3 6 3 4 2" xfId="26269" xr:uid="{00000000-0005-0000-0000-000051000000}"/>
    <cellStyle name="Input cel new 2 3 6 3 4 3" xfId="11956" xr:uid="{00000000-0005-0000-0000-000051000000}"/>
    <cellStyle name="Input cel new 2 3 6 3 4 4" xfId="31739" xr:uid="{00000000-0005-0000-0000-000051000000}"/>
    <cellStyle name="Input cel new 2 3 6 3 5" xfId="4340" xr:uid="{00000000-0005-0000-0000-000051000000}"/>
    <cellStyle name="Input cel new 2 3 6 3 5 2" xfId="23710" xr:uid="{00000000-0005-0000-0000-000051000000}"/>
    <cellStyle name="Input cel new 2 3 6 3 5 3" xfId="20101" xr:uid="{00000000-0005-0000-0000-000051000000}"/>
    <cellStyle name="Input cel new 2 3 6 3 5 4" xfId="35859" xr:uid="{00000000-0005-0000-0000-000051000000}"/>
    <cellStyle name="Input cel new 2 3 6 3 6" xfId="18407" xr:uid="{00000000-0005-0000-0000-000051000000}"/>
    <cellStyle name="Input cel new 2 3 6 3 7" xfId="10350" xr:uid="{00000000-0005-0000-0000-000051000000}"/>
    <cellStyle name="Input cel new 2 3 6 3 8" xfId="30162" xr:uid="{00000000-0005-0000-0000-000051000000}"/>
    <cellStyle name="Input cel new 2 3 6 4" xfId="1024" xr:uid="{00000000-0005-0000-0000-000051000000}"/>
    <cellStyle name="Input cel new 2 3 6 4 2" xfId="5769" xr:uid="{00000000-0005-0000-0000-000051000000}"/>
    <cellStyle name="Input cel new 2 3 6 4 2 2" xfId="26065" xr:uid="{00000000-0005-0000-0000-000051000000}"/>
    <cellStyle name="Input cel new 2 3 6 4 2 3" xfId="21479" xr:uid="{00000000-0005-0000-0000-000051000000}"/>
    <cellStyle name="Input cel new 2 3 6 4 2 4" xfId="36993" xr:uid="{00000000-0005-0000-0000-000051000000}"/>
    <cellStyle name="Input cel new 2 3 6 4 3" xfId="17456" xr:uid="{00000000-0005-0000-0000-000051000000}"/>
    <cellStyle name="Input cel new 2 3 6 4 4" xfId="10277" xr:uid="{00000000-0005-0000-0000-000051000000}"/>
    <cellStyle name="Input cel new 2 3 6 4 5" xfId="31535" xr:uid="{00000000-0005-0000-0000-000051000000}"/>
    <cellStyle name="Input cel new 2 3 6 5" xfId="2267" xr:uid="{00000000-0005-0000-0000-000051000000}"/>
    <cellStyle name="Input cel new 2 3 6 5 2" xfId="6925" xr:uid="{00000000-0005-0000-0000-000051000000}"/>
    <cellStyle name="Input cel new 2 3 6 5 2 2" xfId="27221" xr:uid="{00000000-0005-0000-0000-000051000000}"/>
    <cellStyle name="Input cel new 2 3 6 5 2 3" xfId="22631" xr:uid="{00000000-0005-0000-0000-000051000000}"/>
    <cellStyle name="Input cel new 2 3 6 5 2 4" xfId="37416" xr:uid="{00000000-0005-0000-0000-000051000000}"/>
    <cellStyle name="Input cel new 2 3 6 5 3" xfId="19104" xr:uid="{00000000-0005-0000-0000-000051000000}"/>
    <cellStyle name="Input cel new 2 3 6 5 4" xfId="13471" xr:uid="{00000000-0005-0000-0000-000051000000}"/>
    <cellStyle name="Input cel new 2 3 6 5 5" xfId="32691" xr:uid="{00000000-0005-0000-0000-000051000000}"/>
    <cellStyle name="Input cel new 2 3 6 6" xfId="8350" xr:uid="{00000000-0005-0000-0000-000051000000}"/>
    <cellStyle name="Input cel new 2 3 6 6 2" xfId="24047" xr:uid="{00000000-0005-0000-0000-000051000000}"/>
    <cellStyle name="Input cel new 2 3 6 6 2 2" xfId="28636" xr:uid="{00000000-0005-0000-0000-000051000000}"/>
    <cellStyle name="Input cel new 2 3 6 6 2 3" xfId="38741" xr:uid="{00000000-0005-0000-0000-000051000000}"/>
    <cellStyle name="Input cel new 2 3 6 6 3" xfId="15487" xr:uid="{00000000-0005-0000-0000-000051000000}"/>
    <cellStyle name="Input cel new 2 3 6 6 4" xfId="13916" xr:uid="{00000000-0005-0000-0000-000051000000}"/>
    <cellStyle name="Input cel new 2 3 6 6 5" xfId="34115" xr:uid="{00000000-0005-0000-0000-000051000000}"/>
    <cellStyle name="Input cel new 2 3 6 7" xfId="5473" xr:uid="{00000000-0005-0000-0000-000051000000}"/>
    <cellStyle name="Input cel new 2 3 6 7 2" xfId="21184" xr:uid="{00000000-0005-0000-0000-000051000000}"/>
    <cellStyle name="Input cel new 2 3 6 7 2 2" xfId="25769" xr:uid="{00000000-0005-0000-0000-000051000000}"/>
    <cellStyle name="Input cel new 2 3 6 7 2 3" xfId="36833" xr:uid="{00000000-0005-0000-0000-000051000000}"/>
    <cellStyle name="Input cel new 2 3 6 7 3" xfId="17129" xr:uid="{00000000-0005-0000-0000-000051000000}"/>
    <cellStyle name="Input cel new 2 3 6 7 4" xfId="12207" xr:uid="{00000000-0005-0000-0000-000051000000}"/>
    <cellStyle name="Input cel new 2 3 6 7 5" xfId="31239" xr:uid="{00000000-0005-0000-0000-000051000000}"/>
    <cellStyle name="Input cel new 2 3 6 8" xfId="4125" xr:uid="{00000000-0005-0000-0000-000051000000}"/>
    <cellStyle name="Input cel new 2 3 6 8 2" xfId="15990" xr:uid="{00000000-0005-0000-0000-000051000000}"/>
    <cellStyle name="Input cel new 2 3 6 8 3" xfId="19903" xr:uid="{00000000-0005-0000-0000-000051000000}"/>
    <cellStyle name="Input cel new 2 3 6 8 4" xfId="35661" xr:uid="{00000000-0005-0000-0000-000051000000}"/>
    <cellStyle name="Input cel new 2 3 6 9" xfId="16728" xr:uid="{00000000-0005-0000-0000-000051000000}"/>
    <cellStyle name="Input cel new 2 3 7" xfId="488" xr:uid="{00000000-0005-0000-0000-000051000000}"/>
    <cellStyle name="Input cel new 2 3 7 10" xfId="30337" xr:uid="{00000000-0005-0000-0000-000051000000}"/>
    <cellStyle name="Input cel new 2 3 7 2" xfId="1363" xr:uid="{00000000-0005-0000-0000-000051000000}"/>
    <cellStyle name="Input cel new 2 3 7 2 2" xfId="2604" xr:uid="{00000000-0005-0000-0000-000051000000}"/>
    <cellStyle name="Input cel new 2 3 7 2 2 2" xfId="7262" xr:uid="{00000000-0005-0000-0000-000051000000}"/>
    <cellStyle name="Input cel new 2 3 7 2 2 2 2" xfId="27558" xr:uid="{00000000-0005-0000-0000-000051000000}"/>
    <cellStyle name="Input cel new 2 3 7 2 2 2 3" xfId="22968" xr:uid="{00000000-0005-0000-0000-000051000000}"/>
    <cellStyle name="Input cel new 2 3 7 2 2 2 4" xfId="37747" xr:uid="{00000000-0005-0000-0000-000051000000}"/>
    <cellStyle name="Input cel new 2 3 7 2 2 3" xfId="15961" xr:uid="{00000000-0005-0000-0000-000051000000}"/>
    <cellStyle name="Input cel new 2 3 7 2 2 4" xfId="10758" xr:uid="{00000000-0005-0000-0000-000051000000}"/>
    <cellStyle name="Input cel new 2 3 7 2 2 5" xfId="33028" xr:uid="{00000000-0005-0000-0000-000051000000}"/>
    <cellStyle name="Input cel new 2 3 7 2 3" xfId="8682" xr:uid="{00000000-0005-0000-0000-000051000000}"/>
    <cellStyle name="Input cel new 2 3 7 2 3 2" xfId="24357" xr:uid="{00000000-0005-0000-0000-000051000000}"/>
    <cellStyle name="Input cel new 2 3 7 2 3 2 2" xfId="28946" xr:uid="{00000000-0005-0000-0000-000051000000}"/>
    <cellStyle name="Input cel new 2 3 7 2 3 2 3" xfId="39051" xr:uid="{00000000-0005-0000-0000-000051000000}"/>
    <cellStyle name="Input cel new 2 3 7 2 3 3" xfId="21996" xr:uid="{00000000-0005-0000-0000-000051000000}"/>
    <cellStyle name="Input cel new 2 3 7 2 3 4" xfId="9529" xr:uid="{00000000-0005-0000-0000-000051000000}"/>
    <cellStyle name="Input cel new 2 3 7 2 3 5" xfId="34447" xr:uid="{00000000-0005-0000-0000-000051000000}"/>
    <cellStyle name="Input cel new 2 3 7 2 4" xfId="6082" xr:uid="{00000000-0005-0000-0000-000051000000}"/>
    <cellStyle name="Input cel new 2 3 7 2 4 2" xfId="26378" xr:uid="{00000000-0005-0000-0000-000051000000}"/>
    <cellStyle name="Input cel new 2 3 7 2 4 3" xfId="11063" xr:uid="{00000000-0005-0000-0000-000051000000}"/>
    <cellStyle name="Input cel new 2 3 7 2 4 4" xfId="31848" xr:uid="{00000000-0005-0000-0000-000051000000}"/>
    <cellStyle name="Input cel new 2 3 7 2 5" xfId="4459" xr:uid="{00000000-0005-0000-0000-000051000000}"/>
    <cellStyle name="Input cel new 2 3 7 2 5 2" xfId="18863" xr:uid="{00000000-0005-0000-0000-000051000000}"/>
    <cellStyle name="Input cel new 2 3 7 2 5 3" xfId="20212" xr:uid="{00000000-0005-0000-0000-000051000000}"/>
    <cellStyle name="Input cel new 2 3 7 2 5 4" xfId="35970" xr:uid="{00000000-0005-0000-0000-000051000000}"/>
    <cellStyle name="Input cel new 2 3 7 2 6" xfId="22020" xr:uid="{00000000-0005-0000-0000-000051000000}"/>
    <cellStyle name="Input cel new 2 3 7 2 7" xfId="14557" xr:uid="{00000000-0005-0000-0000-000051000000}"/>
    <cellStyle name="Input cel new 2 3 7 2 8" xfId="30281" xr:uid="{00000000-0005-0000-0000-000051000000}"/>
    <cellStyle name="Input cel new 2 3 7 3" xfId="1426" xr:uid="{00000000-0005-0000-0000-000051000000}"/>
    <cellStyle name="Input cel new 2 3 7 3 2" xfId="6136" xr:uid="{00000000-0005-0000-0000-000051000000}"/>
    <cellStyle name="Input cel new 2 3 7 3 2 2" xfId="26432" xr:uid="{00000000-0005-0000-0000-000051000000}"/>
    <cellStyle name="Input cel new 2 3 7 3 2 3" xfId="21844" xr:uid="{00000000-0005-0000-0000-000051000000}"/>
    <cellStyle name="Input cel new 2 3 7 3 2 4" xfId="37066" xr:uid="{00000000-0005-0000-0000-000051000000}"/>
    <cellStyle name="Input cel new 2 3 7 3 3" xfId="17618" xr:uid="{00000000-0005-0000-0000-000051000000}"/>
    <cellStyle name="Input cel new 2 3 7 3 4" xfId="10832" xr:uid="{00000000-0005-0000-0000-000051000000}"/>
    <cellStyle name="Input cel new 2 3 7 3 5" xfId="31902" xr:uid="{00000000-0005-0000-0000-000051000000}"/>
    <cellStyle name="Input cel new 2 3 7 4" xfId="2666" xr:uid="{00000000-0005-0000-0000-000051000000}"/>
    <cellStyle name="Input cel new 2 3 7 4 2" xfId="7324" xr:uid="{00000000-0005-0000-0000-000051000000}"/>
    <cellStyle name="Input cel new 2 3 7 4 2 2" xfId="27620" xr:uid="{00000000-0005-0000-0000-000051000000}"/>
    <cellStyle name="Input cel new 2 3 7 4 2 3" xfId="23030" xr:uid="{00000000-0005-0000-0000-000051000000}"/>
    <cellStyle name="Input cel new 2 3 7 4 2 4" xfId="37806" xr:uid="{00000000-0005-0000-0000-000051000000}"/>
    <cellStyle name="Input cel new 2 3 7 4 3" xfId="18997" xr:uid="{00000000-0005-0000-0000-000051000000}"/>
    <cellStyle name="Input cel new 2 3 7 4 4" xfId="13077" xr:uid="{00000000-0005-0000-0000-000051000000}"/>
    <cellStyle name="Input cel new 2 3 7 4 5" xfId="33090" xr:uid="{00000000-0005-0000-0000-000051000000}"/>
    <cellStyle name="Input cel new 2 3 7 5" xfId="8738" xr:uid="{00000000-0005-0000-0000-000051000000}"/>
    <cellStyle name="Input cel new 2 3 7 5 2" xfId="24408" xr:uid="{00000000-0005-0000-0000-000051000000}"/>
    <cellStyle name="Input cel new 2 3 7 5 2 2" xfId="28997" xr:uid="{00000000-0005-0000-0000-000051000000}"/>
    <cellStyle name="Input cel new 2 3 7 5 2 3" xfId="39102" xr:uid="{00000000-0005-0000-0000-000051000000}"/>
    <cellStyle name="Input cel new 2 3 7 5 3" xfId="22312" xr:uid="{00000000-0005-0000-0000-000051000000}"/>
    <cellStyle name="Input cel new 2 3 7 5 4" xfId="10150" xr:uid="{00000000-0005-0000-0000-000051000000}"/>
    <cellStyle name="Input cel new 2 3 7 5 5" xfId="34503" xr:uid="{00000000-0005-0000-0000-000051000000}"/>
    <cellStyle name="Input cel new 2 3 7 6" xfId="5281" xr:uid="{00000000-0005-0000-0000-000051000000}"/>
    <cellStyle name="Input cel new 2 3 7 6 2" xfId="25577" xr:uid="{00000000-0005-0000-0000-000051000000}"/>
    <cellStyle name="Input cel new 2 3 7 6 3" xfId="9701" xr:uid="{00000000-0005-0000-0000-000051000000}"/>
    <cellStyle name="Input cel new 2 3 7 6 4" xfId="31047" xr:uid="{00000000-0005-0000-0000-000051000000}"/>
    <cellStyle name="Input cel new 2 3 7 7" xfId="4516" xr:uid="{00000000-0005-0000-0000-000051000000}"/>
    <cellStyle name="Input cel new 2 3 7 7 2" xfId="15247" xr:uid="{00000000-0005-0000-0000-000051000000}"/>
    <cellStyle name="Input cel new 2 3 7 7 3" xfId="20262" xr:uid="{00000000-0005-0000-0000-000051000000}"/>
    <cellStyle name="Input cel new 2 3 7 7 4" xfId="36020" xr:uid="{00000000-0005-0000-0000-000051000000}"/>
    <cellStyle name="Input cel new 2 3 7 8" xfId="18789" xr:uid="{00000000-0005-0000-0000-000051000000}"/>
    <cellStyle name="Input cel new 2 3 7 9" xfId="11439" xr:uid="{00000000-0005-0000-0000-000051000000}"/>
    <cellStyle name="Input cel new 2 3 8" xfId="272" xr:uid="{00000000-0005-0000-0000-000051000000}"/>
    <cellStyle name="Input cel new 2 3 8 2" xfId="3313" xr:uid="{00000000-0005-0000-0000-000051000000}"/>
    <cellStyle name="Input cel new 2 3 8 2 2" xfId="8161" xr:uid="{00000000-0005-0000-0000-000051000000}"/>
    <cellStyle name="Input cel new 2 3 8 2 2 2" xfId="28450" xr:uid="{00000000-0005-0000-0000-000051000000}"/>
    <cellStyle name="Input cel new 2 3 8 2 2 3" xfId="23861" xr:uid="{00000000-0005-0000-0000-000051000000}"/>
    <cellStyle name="Input cel new 2 3 8 2 2 4" xfId="38555" xr:uid="{00000000-0005-0000-0000-000051000000}"/>
    <cellStyle name="Input cel new 2 3 8 2 3" xfId="17097" xr:uid="{00000000-0005-0000-0000-000051000000}"/>
    <cellStyle name="Input cel new 2 3 8 2 4" xfId="13140" xr:uid="{00000000-0005-0000-0000-000051000000}"/>
    <cellStyle name="Input cel new 2 3 8 2 5" xfId="33926" xr:uid="{00000000-0005-0000-0000-000051000000}"/>
    <cellStyle name="Input cel new 2 3 8 3" xfId="5163" xr:uid="{00000000-0005-0000-0000-000051000000}"/>
    <cellStyle name="Input cel new 2 3 8 3 2" xfId="25461" xr:uid="{00000000-0005-0000-0000-000051000000}"/>
    <cellStyle name="Input cel new 2 3 8 3 3" xfId="14576" xr:uid="{00000000-0005-0000-0000-000051000000}"/>
    <cellStyle name="Input cel new 2 3 8 3 4" xfId="30931" xr:uid="{00000000-0005-0000-0000-000051000000}"/>
    <cellStyle name="Input cel new 2 3 8 4" xfId="3936" xr:uid="{00000000-0005-0000-0000-000051000000}"/>
    <cellStyle name="Input cel new 2 3 8 4 2" xfId="15948" xr:uid="{00000000-0005-0000-0000-000051000000}"/>
    <cellStyle name="Input cel new 2 3 8 4 3" xfId="19722" xr:uid="{00000000-0005-0000-0000-000051000000}"/>
    <cellStyle name="Input cel new 2 3 8 4 4" xfId="35480" xr:uid="{00000000-0005-0000-0000-000051000000}"/>
    <cellStyle name="Input cel new 2 3 8 5" xfId="18323" xr:uid="{00000000-0005-0000-0000-000051000000}"/>
    <cellStyle name="Input cel new 2 3 8 6" xfId="12623" xr:uid="{00000000-0005-0000-0000-000051000000}"/>
    <cellStyle name="Input cel new 2 3 8 7" xfId="29760" xr:uid="{00000000-0005-0000-0000-000051000000}"/>
    <cellStyle name="Input cel new 2 3 9" xfId="360" xr:uid="{00000000-0005-0000-0000-000051000000}"/>
    <cellStyle name="Input cel new 2 3 9 2" xfId="5208" xr:uid="{00000000-0005-0000-0000-000051000000}"/>
    <cellStyle name="Input cel new 2 3 9 2 2" xfId="25506" xr:uid="{00000000-0005-0000-0000-000051000000}"/>
    <cellStyle name="Input cel new 2 3 9 2 3" xfId="20921" xr:uid="{00000000-0005-0000-0000-000051000000}"/>
    <cellStyle name="Input cel new 2 3 9 2 4" xfId="36652" xr:uid="{00000000-0005-0000-0000-000051000000}"/>
    <cellStyle name="Input cel new 2 3 9 3" xfId="19268" xr:uid="{00000000-0005-0000-0000-000051000000}"/>
    <cellStyle name="Input cel new 2 3 9 4" xfId="9334" xr:uid="{00000000-0005-0000-0000-000051000000}"/>
    <cellStyle name="Input cel new 2 3 9 5" xfId="30975" xr:uid="{00000000-0005-0000-0000-000051000000}"/>
    <cellStyle name="Input cel new 2 4" xfId="277" xr:uid="{00000000-0005-0000-0000-00004E000000}"/>
    <cellStyle name="Input cel new 2 4 10" xfId="19427" xr:uid="{00000000-0005-0000-0000-00004E000000}"/>
    <cellStyle name="Input cel new 2 4 10 2" xfId="18580" xr:uid="{00000000-0005-0000-0000-00004E000000}"/>
    <cellStyle name="Input cel new 2 4 10 3" xfId="35187" xr:uid="{00000000-0005-0000-0000-00004E000000}"/>
    <cellStyle name="Input cel new 2 4 2" xfId="476" xr:uid="{00000000-0005-0000-0000-00004E000000}"/>
    <cellStyle name="Input cel new 2 4 2 10" xfId="5270" xr:uid="{00000000-0005-0000-0000-00004E000000}"/>
    <cellStyle name="Input cel new 2 4 2 10 2" xfId="20981" xr:uid="{00000000-0005-0000-0000-00004E000000}"/>
    <cellStyle name="Input cel new 2 4 2 10 2 2" xfId="25566" xr:uid="{00000000-0005-0000-0000-00004E000000}"/>
    <cellStyle name="Input cel new 2 4 2 10 2 3" xfId="36697" xr:uid="{00000000-0005-0000-0000-00004E000000}"/>
    <cellStyle name="Input cel new 2 4 2 10 3" xfId="15096" xr:uid="{00000000-0005-0000-0000-00004E000000}"/>
    <cellStyle name="Input cel new 2 4 2 10 4" xfId="13029" xr:uid="{00000000-0005-0000-0000-00004E000000}"/>
    <cellStyle name="Input cel new 2 4 2 10 5" xfId="31036" xr:uid="{00000000-0005-0000-0000-00004E000000}"/>
    <cellStyle name="Input cel new 2 4 2 11" xfId="8023" xr:uid="{00000000-0005-0000-0000-00004E000000}"/>
    <cellStyle name="Input cel new 2 4 2 11 2" xfId="28314" xr:uid="{00000000-0005-0000-0000-00004E000000}"/>
    <cellStyle name="Input cel new 2 4 2 11 3" xfId="11682" xr:uid="{00000000-0005-0000-0000-00004E000000}"/>
    <cellStyle name="Input cel new 2 4 2 11 4" xfId="33788" xr:uid="{00000000-0005-0000-0000-00004E000000}"/>
    <cellStyle name="Input cel new 2 4 2 12" xfId="3790" xr:uid="{00000000-0005-0000-0000-00004E000000}"/>
    <cellStyle name="Input cel new 2 4 2 12 2" xfId="18595" xr:uid="{00000000-0005-0000-0000-00004E000000}"/>
    <cellStyle name="Input cel new 2 4 2 12 3" xfId="19581" xr:uid="{00000000-0005-0000-0000-00004E000000}"/>
    <cellStyle name="Input cel new 2 4 2 12 4" xfId="35340" xr:uid="{00000000-0005-0000-0000-00004E000000}"/>
    <cellStyle name="Input cel new 2 4 2 13" xfId="14876" xr:uid="{00000000-0005-0000-0000-00004E000000}"/>
    <cellStyle name="Input cel new 2 4 2 14" xfId="14663" xr:uid="{00000000-0005-0000-0000-00004E000000}"/>
    <cellStyle name="Input cel new 2 4 2 15" xfId="29617" xr:uid="{00000000-0005-0000-0000-00004E000000}"/>
    <cellStyle name="Input cel new 2 4 2 2" xfId="620" xr:uid="{00000000-0005-0000-0000-00004E000000}"/>
    <cellStyle name="Input cel new 2 4 2 2 10" xfId="22059" xr:uid="{00000000-0005-0000-0000-00004E000000}"/>
    <cellStyle name="Input cel new 2 4 2 2 11" xfId="12083" xr:uid="{00000000-0005-0000-0000-00004E000000}"/>
    <cellStyle name="Input cel new 2 4 2 2 12" xfId="29709" xr:uid="{00000000-0005-0000-0000-00004E000000}"/>
    <cellStyle name="Input cel new 2 4 2 2 2" xfId="1535" xr:uid="{00000000-0005-0000-0000-00004E000000}"/>
    <cellStyle name="Input cel new 2 4 2 2 2 2" xfId="1850" xr:uid="{00000000-0005-0000-0000-00004E000000}"/>
    <cellStyle name="Input cel new 2 4 2 2 2 2 2" xfId="3089" xr:uid="{00000000-0005-0000-0000-00004E000000}"/>
    <cellStyle name="Input cel new 2 4 2 2 2 2 2 2" xfId="7747" xr:uid="{00000000-0005-0000-0000-00004E000000}"/>
    <cellStyle name="Input cel new 2 4 2 2 2 2 2 2 2" xfId="28043" xr:uid="{00000000-0005-0000-0000-00004E000000}"/>
    <cellStyle name="Input cel new 2 4 2 2 2 2 2 2 3" xfId="23453" xr:uid="{00000000-0005-0000-0000-00004E000000}"/>
    <cellStyle name="Input cel new 2 4 2 2 2 2 2 2 4" xfId="38195" xr:uid="{00000000-0005-0000-0000-00004E000000}"/>
    <cellStyle name="Input cel new 2 4 2 2 2 2 2 3" xfId="15939" xr:uid="{00000000-0005-0000-0000-00004E000000}"/>
    <cellStyle name="Input cel new 2 4 2 2 2 2 2 4" xfId="9723" xr:uid="{00000000-0005-0000-0000-00004E000000}"/>
    <cellStyle name="Input cel new 2 4 2 2 2 2 2 5" xfId="33513" xr:uid="{00000000-0005-0000-0000-00004E000000}"/>
    <cellStyle name="Input cel new 2 4 2 2 2 2 3" xfId="9159" xr:uid="{00000000-0005-0000-0000-00004E000000}"/>
    <cellStyle name="Input cel new 2 4 2 2 2 2 3 2" xfId="24807" xr:uid="{00000000-0005-0000-0000-00004E000000}"/>
    <cellStyle name="Input cel new 2 4 2 2 2 2 3 2 2" xfId="29394" xr:uid="{00000000-0005-0000-0000-00004E000000}"/>
    <cellStyle name="Input cel new 2 4 2 2 2 2 3 2 3" xfId="39499" xr:uid="{00000000-0005-0000-0000-00004E000000}"/>
    <cellStyle name="Input cel new 2 4 2 2 2 2 3 3" xfId="16744" xr:uid="{00000000-0005-0000-0000-00004E000000}"/>
    <cellStyle name="Input cel new 2 4 2 2 2 2 3 4" xfId="12463" xr:uid="{00000000-0005-0000-0000-00004E000000}"/>
    <cellStyle name="Input cel new 2 4 2 2 2 2 3 5" xfId="34924" xr:uid="{00000000-0005-0000-0000-00004E000000}"/>
    <cellStyle name="Input cel new 2 4 2 2 2 2 4" xfId="6515" xr:uid="{00000000-0005-0000-0000-00004E000000}"/>
    <cellStyle name="Input cel new 2 4 2 2 2 2 4 2" xfId="26811" xr:uid="{00000000-0005-0000-0000-00004E000000}"/>
    <cellStyle name="Input cel new 2 4 2 2 2 2 4 3" xfId="11317" xr:uid="{00000000-0005-0000-0000-00004E000000}"/>
    <cellStyle name="Input cel new 2 4 2 2 2 2 4 4" xfId="32281" xr:uid="{00000000-0005-0000-0000-00004E000000}"/>
    <cellStyle name="Input cel new 2 4 2 2 2 2 5" xfId="4938" xr:uid="{00000000-0005-0000-0000-00004E000000}"/>
    <cellStyle name="Input cel new 2 4 2 2 2 2 5 2" xfId="25245" xr:uid="{00000000-0005-0000-0000-00004E000000}"/>
    <cellStyle name="Input cel new 2 4 2 2 2 2 5 3" xfId="20659" xr:uid="{00000000-0005-0000-0000-00004E000000}"/>
    <cellStyle name="Input cel new 2 4 2 2 2 2 5 4" xfId="36415" xr:uid="{00000000-0005-0000-0000-00004E000000}"/>
    <cellStyle name="Input cel new 2 4 2 2 2 2 6" xfId="17557" xr:uid="{00000000-0005-0000-0000-00004E000000}"/>
    <cellStyle name="Input cel new 2 4 2 2 2 2 7" xfId="11270" xr:uid="{00000000-0005-0000-0000-00004E000000}"/>
    <cellStyle name="Input cel new 2 4 2 2 2 2 8" xfId="30758" xr:uid="{00000000-0005-0000-0000-00004E000000}"/>
    <cellStyle name="Input cel new 2 4 2 2 2 3" xfId="2775" xr:uid="{00000000-0005-0000-0000-00004E000000}"/>
    <cellStyle name="Input cel new 2 4 2 2 2 3 2" xfId="7433" xr:uid="{00000000-0005-0000-0000-00004E000000}"/>
    <cellStyle name="Input cel new 2 4 2 2 2 3 2 2" xfId="27729" xr:uid="{00000000-0005-0000-0000-00004E000000}"/>
    <cellStyle name="Input cel new 2 4 2 2 2 3 2 3" xfId="23139" xr:uid="{00000000-0005-0000-0000-00004E000000}"/>
    <cellStyle name="Input cel new 2 4 2 2 2 3 2 4" xfId="37905" xr:uid="{00000000-0005-0000-0000-00004E000000}"/>
    <cellStyle name="Input cel new 2 4 2 2 2 3 3" xfId="17048" xr:uid="{00000000-0005-0000-0000-00004E000000}"/>
    <cellStyle name="Input cel new 2 4 2 2 2 3 4" xfId="9481" xr:uid="{00000000-0005-0000-0000-00004E000000}"/>
    <cellStyle name="Input cel new 2 4 2 2 2 3 5" xfId="33199" xr:uid="{00000000-0005-0000-0000-00004E000000}"/>
    <cellStyle name="Input cel new 2 4 2 2 2 4" xfId="8846" xr:uid="{00000000-0005-0000-0000-00004E000000}"/>
    <cellStyle name="Input cel new 2 4 2 2 2 4 2" xfId="24511" xr:uid="{00000000-0005-0000-0000-00004E000000}"/>
    <cellStyle name="Input cel new 2 4 2 2 2 4 2 2" xfId="29099" xr:uid="{00000000-0005-0000-0000-00004E000000}"/>
    <cellStyle name="Input cel new 2 4 2 2 2 4 2 3" xfId="39204" xr:uid="{00000000-0005-0000-0000-00004E000000}"/>
    <cellStyle name="Input cel new 2 4 2 2 2 4 3" xfId="18374" xr:uid="{00000000-0005-0000-0000-00004E000000}"/>
    <cellStyle name="Input cel new 2 4 2 2 2 4 4" xfId="11521" xr:uid="{00000000-0005-0000-0000-00004E000000}"/>
    <cellStyle name="Input cel new 2 4 2 2 2 4 5" xfId="34611" xr:uid="{00000000-0005-0000-0000-00004E000000}"/>
    <cellStyle name="Input cel new 2 4 2 2 2 5" xfId="6231" xr:uid="{00000000-0005-0000-0000-00004E000000}"/>
    <cellStyle name="Input cel new 2 4 2 2 2 5 2" xfId="26527" xr:uid="{00000000-0005-0000-0000-00004E000000}"/>
    <cellStyle name="Input cel new 2 4 2 2 2 5 3" xfId="11134" xr:uid="{00000000-0005-0000-0000-00004E000000}"/>
    <cellStyle name="Input cel new 2 4 2 2 2 5 4" xfId="31997" xr:uid="{00000000-0005-0000-0000-00004E000000}"/>
    <cellStyle name="Input cel new 2 4 2 2 2 6" xfId="4624" xr:uid="{00000000-0005-0000-0000-00004E000000}"/>
    <cellStyle name="Input cel new 2 4 2 2 2 6 2" xfId="15148" xr:uid="{00000000-0005-0000-0000-00004E000000}"/>
    <cellStyle name="Input cel new 2 4 2 2 2 6 3" xfId="20364" xr:uid="{00000000-0005-0000-0000-00004E000000}"/>
    <cellStyle name="Input cel new 2 4 2 2 2 6 4" xfId="36122" xr:uid="{00000000-0005-0000-0000-00004E000000}"/>
    <cellStyle name="Input cel new 2 4 2 2 2 7" xfId="21637" xr:uid="{00000000-0005-0000-0000-00004E000000}"/>
    <cellStyle name="Input cel new 2 4 2 2 2 8" xfId="11271" xr:uid="{00000000-0005-0000-0000-00004E000000}"/>
    <cellStyle name="Input cel new 2 4 2 2 2 9" xfId="30445" xr:uid="{00000000-0005-0000-0000-00004E000000}"/>
    <cellStyle name="Input cel new 2 4 2 2 3" xfId="1722" xr:uid="{00000000-0005-0000-0000-00004E000000}"/>
    <cellStyle name="Input cel new 2 4 2 2 3 2" xfId="2961" xr:uid="{00000000-0005-0000-0000-00004E000000}"/>
    <cellStyle name="Input cel new 2 4 2 2 3 2 2" xfId="7619" xr:uid="{00000000-0005-0000-0000-00004E000000}"/>
    <cellStyle name="Input cel new 2 4 2 2 3 2 2 2" xfId="27915" xr:uid="{00000000-0005-0000-0000-00004E000000}"/>
    <cellStyle name="Input cel new 2 4 2 2 3 2 2 3" xfId="23325" xr:uid="{00000000-0005-0000-0000-00004E000000}"/>
    <cellStyle name="Input cel new 2 4 2 2 3 2 2 4" xfId="38091" xr:uid="{00000000-0005-0000-0000-00004E000000}"/>
    <cellStyle name="Input cel new 2 4 2 2 3 2 3" xfId="15033" xr:uid="{00000000-0005-0000-0000-00004E000000}"/>
    <cellStyle name="Input cel new 2 4 2 2 3 2 4" xfId="12041" xr:uid="{00000000-0005-0000-0000-00004E000000}"/>
    <cellStyle name="Input cel new 2 4 2 2 3 2 5" xfId="33385" xr:uid="{00000000-0005-0000-0000-00004E000000}"/>
    <cellStyle name="Input cel new 2 4 2 2 3 3" xfId="9031" xr:uid="{00000000-0005-0000-0000-00004E000000}"/>
    <cellStyle name="Input cel new 2 4 2 2 3 3 2" xfId="24688" xr:uid="{00000000-0005-0000-0000-00004E000000}"/>
    <cellStyle name="Input cel new 2 4 2 2 3 3 2 2" xfId="29276" xr:uid="{00000000-0005-0000-0000-00004E000000}"/>
    <cellStyle name="Input cel new 2 4 2 2 3 3 2 3" xfId="39381" xr:uid="{00000000-0005-0000-0000-00004E000000}"/>
    <cellStyle name="Input cel new 2 4 2 2 3 3 3" xfId="18798" xr:uid="{00000000-0005-0000-0000-00004E000000}"/>
    <cellStyle name="Input cel new 2 4 2 2 3 3 4" xfId="9441" xr:uid="{00000000-0005-0000-0000-00004E000000}"/>
    <cellStyle name="Input cel new 2 4 2 2 3 3 5" xfId="34796" xr:uid="{00000000-0005-0000-0000-00004E000000}"/>
    <cellStyle name="Input cel new 2 4 2 2 3 4" xfId="6410" xr:uid="{00000000-0005-0000-0000-00004E000000}"/>
    <cellStyle name="Input cel new 2 4 2 2 3 4 2" xfId="26706" xr:uid="{00000000-0005-0000-0000-00004E000000}"/>
    <cellStyle name="Input cel new 2 4 2 2 3 4 3" xfId="9893" xr:uid="{00000000-0005-0000-0000-00004E000000}"/>
    <cellStyle name="Input cel new 2 4 2 2 3 4 4" xfId="32176" xr:uid="{00000000-0005-0000-0000-00004E000000}"/>
    <cellStyle name="Input cel new 2 4 2 2 3 5" xfId="4810" xr:uid="{00000000-0005-0000-0000-00004E000000}"/>
    <cellStyle name="Input cel new 2 4 2 2 3 5 2" xfId="25127" xr:uid="{00000000-0005-0000-0000-00004E000000}"/>
    <cellStyle name="Input cel new 2 4 2 2 3 5 3" xfId="20540" xr:uid="{00000000-0005-0000-0000-00004E000000}"/>
    <cellStyle name="Input cel new 2 4 2 2 3 5 4" xfId="36297" xr:uid="{00000000-0005-0000-0000-00004E000000}"/>
    <cellStyle name="Input cel new 2 4 2 2 3 6" xfId="18988" xr:uid="{00000000-0005-0000-0000-00004E000000}"/>
    <cellStyle name="Input cel new 2 4 2 2 3 7" xfId="14756" xr:uid="{00000000-0005-0000-0000-00004E000000}"/>
    <cellStyle name="Input cel new 2 4 2 2 3 8" xfId="30630" xr:uid="{00000000-0005-0000-0000-00004E000000}"/>
    <cellStyle name="Input cel new 2 4 2 2 4" xfId="1308" xr:uid="{00000000-0005-0000-0000-00004E000000}"/>
    <cellStyle name="Input cel new 2 4 2 2 4 2" xfId="2549" xr:uid="{00000000-0005-0000-0000-00004E000000}"/>
    <cellStyle name="Input cel new 2 4 2 2 4 2 2" xfId="7207" xr:uid="{00000000-0005-0000-0000-00004E000000}"/>
    <cellStyle name="Input cel new 2 4 2 2 4 2 2 2" xfId="27503" xr:uid="{00000000-0005-0000-0000-00004E000000}"/>
    <cellStyle name="Input cel new 2 4 2 2 4 2 2 3" xfId="22913" xr:uid="{00000000-0005-0000-0000-00004E000000}"/>
    <cellStyle name="Input cel new 2 4 2 2 4 2 2 4" xfId="37693" xr:uid="{00000000-0005-0000-0000-00004E000000}"/>
    <cellStyle name="Input cel new 2 4 2 2 4 2 3" xfId="19192" xr:uid="{00000000-0005-0000-0000-00004E000000}"/>
    <cellStyle name="Input cel new 2 4 2 2 4 2 4" xfId="13005" xr:uid="{00000000-0005-0000-0000-00004E000000}"/>
    <cellStyle name="Input cel new 2 4 2 2 4 2 5" xfId="32973" xr:uid="{00000000-0005-0000-0000-00004E000000}"/>
    <cellStyle name="Input cel new 2 4 2 2 4 3" xfId="8627" xr:uid="{00000000-0005-0000-0000-00004E000000}"/>
    <cellStyle name="Input cel new 2 4 2 2 4 3 2" xfId="24305" xr:uid="{00000000-0005-0000-0000-00004E000000}"/>
    <cellStyle name="Input cel new 2 4 2 2 4 3 2 2" xfId="28894" xr:uid="{00000000-0005-0000-0000-00004E000000}"/>
    <cellStyle name="Input cel new 2 4 2 2 4 3 2 3" xfId="38999" xr:uid="{00000000-0005-0000-0000-00004E000000}"/>
    <cellStyle name="Input cel new 2 4 2 2 4 3 3" xfId="16991" xr:uid="{00000000-0005-0000-0000-00004E000000}"/>
    <cellStyle name="Input cel new 2 4 2 2 4 3 4" xfId="13364" xr:uid="{00000000-0005-0000-0000-00004E000000}"/>
    <cellStyle name="Input cel new 2 4 2 2 4 3 5" xfId="34392" xr:uid="{00000000-0005-0000-0000-00004E000000}"/>
    <cellStyle name="Input cel new 2 4 2 2 4 4" xfId="6031" xr:uid="{00000000-0005-0000-0000-00004E000000}"/>
    <cellStyle name="Input cel new 2 4 2 2 4 4 2" xfId="26327" xr:uid="{00000000-0005-0000-0000-00004E000000}"/>
    <cellStyle name="Input cel new 2 4 2 2 4 4 3" xfId="12999" xr:uid="{00000000-0005-0000-0000-00004E000000}"/>
    <cellStyle name="Input cel new 2 4 2 2 4 4 4" xfId="31797" xr:uid="{00000000-0005-0000-0000-00004E000000}"/>
    <cellStyle name="Input cel new 2 4 2 2 4 5" xfId="4404" xr:uid="{00000000-0005-0000-0000-00004E000000}"/>
    <cellStyle name="Input cel new 2 4 2 2 4 5 2" xfId="17891" xr:uid="{00000000-0005-0000-0000-00004E000000}"/>
    <cellStyle name="Input cel new 2 4 2 2 4 5 3" xfId="20160" xr:uid="{00000000-0005-0000-0000-00004E000000}"/>
    <cellStyle name="Input cel new 2 4 2 2 4 5 4" xfId="35918" xr:uid="{00000000-0005-0000-0000-00004E000000}"/>
    <cellStyle name="Input cel new 2 4 2 2 4 6" xfId="17722" xr:uid="{00000000-0005-0000-0000-00004E000000}"/>
    <cellStyle name="Input cel new 2 4 2 2 4 7" xfId="3419" xr:uid="{00000000-0005-0000-0000-00004E000000}"/>
    <cellStyle name="Input cel new 2 4 2 2 4 8" xfId="30226" xr:uid="{00000000-0005-0000-0000-00004E000000}"/>
    <cellStyle name="Input cel new 2 4 2 2 5" xfId="924" xr:uid="{00000000-0005-0000-0000-00004E000000}"/>
    <cellStyle name="Input cel new 2 4 2 2 5 2" xfId="3379" xr:uid="{00000000-0005-0000-0000-00004E000000}"/>
    <cellStyle name="Input cel new 2 4 2 2 5 2 2" xfId="8250" xr:uid="{00000000-0005-0000-0000-00004E000000}"/>
    <cellStyle name="Input cel new 2 4 2 2 5 2 2 2" xfId="28539" xr:uid="{00000000-0005-0000-0000-00004E000000}"/>
    <cellStyle name="Input cel new 2 4 2 2 5 2 2 3" xfId="23950" xr:uid="{00000000-0005-0000-0000-00004E000000}"/>
    <cellStyle name="Input cel new 2 4 2 2 5 2 2 4" xfId="38644" xr:uid="{00000000-0005-0000-0000-00004E000000}"/>
    <cellStyle name="Input cel new 2 4 2 2 5 2 3" xfId="17564" xr:uid="{00000000-0005-0000-0000-00004E000000}"/>
    <cellStyle name="Input cel new 2 4 2 2 5 2 4" xfId="14282" xr:uid="{00000000-0005-0000-0000-00004E000000}"/>
    <cellStyle name="Input cel new 2 4 2 2 5 2 5" xfId="34015" xr:uid="{00000000-0005-0000-0000-00004E000000}"/>
    <cellStyle name="Input cel new 2 4 2 2 5 3" xfId="5672" xr:uid="{00000000-0005-0000-0000-00004E000000}"/>
    <cellStyle name="Input cel new 2 4 2 2 5 3 2" xfId="25968" xr:uid="{00000000-0005-0000-0000-00004E000000}"/>
    <cellStyle name="Input cel new 2 4 2 2 5 3 3" xfId="13353" xr:uid="{00000000-0005-0000-0000-00004E000000}"/>
    <cellStyle name="Input cel new 2 4 2 2 5 3 4" xfId="31438" xr:uid="{00000000-0005-0000-0000-00004E000000}"/>
    <cellStyle name="Input cel new 2 4 2 2 5 4" xfId="4025" xr:uid="{00000000-0005-0000-0000-00004E000000}"/>
    <cellStyle name="Input cel new 2 4 2 2 5 4 2" xfId="18859" xr:uid="{00000000-0005-0000-0000-00004E000000}"/>
    <cellStyle name="Input cel new 2 4 2 2 5 4 3" xfId="19809" xr:uid="{00000000-0005-0000-0000-00004E000000}"/>
    <cellStyle name="Input cel new 2 4 2 2 5 4 4" xfId="35567" xr:uid="{00000000-0005-0000-0000-00004E000000}"/>
    <cellStyle name="Input cel new 2 4 2 2 5 5" xfId="17191" xr:uid="{00000000-0005-0000-0000-00004E000000}"/>
    <cellStyle name="Input cel new 2 4 2 2 5 6" xfId="9820" xr:uid="{00000000-0005-0000-0000-00004E000000}"/>
    <cellStyle name="Input cel new 2 4 2 2 5 7" xfId="29849" xr:uid="{00000000-0005-0000-0000-00004E000000}"/>
    <cellStyle name="Input cel new 2 4 2 2 6" xfId="2167" xr:uid="{00000000-0005-0000-0000-00004E000000}"/>
    <cellStyle name="Input cel new 2 4 2 2 6 2" xfId="6825" xr:uid="{00000000-0005-0000-0000-00004E000000}"/>
    <cellStyle name="Input cel new 2 4 2 2 6 2 2" xfId="27121" xr:uid="{00000000-0005-0000-0000-00004E000000}"/>
    <cellStyle name="Input cel new 2 4 2 2 6 2 3" xfId="22531" xr:uid="{00000000-0005-0000-0000-00004E000000}"/>
    <cellStyle name="Input cel new 2 4 2 2 6 2 4" xfId="37316" xr:uid="{00000000-0005-0000-0000-00004E000000}"/>
    <cellStyle name="Input cel new 2 4 2 2 6 3" xfId="16411" xr:uid="{00000000-0005-0000-0000-00004E000000}"/>
    <cellStyle name="Input cel new 2 4 2 2 6 4" xfId="12302" xr:uid="{00000000-0005-0000-0000-00004E000000}"/>
    <cellStyle name="Input cel new 2 4 2 2 6 5" xfId="32591" xr:uid="{00000000-0005-0000-0000-00004E000000}"/>
    <cellStyle name="Input cel new 2 4 2 2 7" xfId="8110" xr:uid="{00000000-0005-0000-0000-00004E000000}"/>
    <cellStyle name="Input cel new 2 4 2 2 7 2" xfId="23812" xr:uid="{00000000-0005-0000-0000-00004E000000}"/>
    <cellStyle name="Input cel new 2 4 2 2 7 2 2" xfId="28401" xr:uid="{00000000-0005-0000-0000-00004E000000}"/>
    <cellStyle name="Input cel new 2 4 2 2 7 2 3" xfId="38506" xr:uid="{00000000-0005-0000-0000-00004E000000}"/>
    <cellStyle name="Input cel new 2 4 2 2 7 3" xfId="22108" xr:uid="{00000000-0005-0000-0000-00004E000000}"/>
    <cellStyle name="Input cel new 2 4 2 2 7 4" xfId="11486" xr:uid="{00000000-0005-0000-0000-00004E000000}"/>
    <cellStyle name="Input cel new 2 4 2 2 7 5" xfId="33875" xr:uid="{00000000-0005-0000-0000-00004E000000}"/>
    <cellStyle name="Input cel new 2 4 2 2 8" xfId="3885" xr:uid="{00000000-0005-0000-0000-00004E000000}"/>
    <cellStyle name="Input cel new 2 4 2 2 8 2" xfId="15751" xr:uid="{00000000-0005-0000-0000-00004E000000}"/>
    <cellStyle name="Input cel new 2 4 2 2 8 3" xfId="18281" xr:uid="{00000000-0005-0000-0000-00004E000000}"/>
    <cellStyle name="Input cel new 2 4 2 2 8 4" xfId="35147" xr:uid="{00000000-0005-0000-0000-00004E000000}"/>
    <cellStyle name="Input cel new 2 4 2 2 9" xfId="19674" xr:uid="{00000000-0005-0000-0000-00004E000000}"/>
    <cellStyle name="Input cel new 2 4 2 2 9 2" xfId="15644" xr:uid="{00000000-0005-0000-0000-00004E000000}"/>
    <cellStyle name="Input cel new 2 4 2 2 9 3" xfId="35432" xr:uid="{00000000-0005-0000-0000-00004E000000}"/>
    <cellStyle name="Input cel new 2 4 2 3" xfId="684" xr:uid="{00000000-0005-0000-0000-00004E000000}"/>
    <cellStyle name="Input cel new 2 4 2 3 10" xfId="12590" xr:uid="{00000000-0005-0000-0000-00004E000000}"/>
    <cellStyle name="Input cel new 2 4 2 3 11" xfId="29913" xr:uid="{00000000-0005-0000-0000-00004E000000}"/>
    <cellStyle name="Input cel new 2 4 2 3 2" xfId="1914" xr:uid="{00000000-0005-0000-0000-00004E000000}"/>
    <cellStyle name="Input cel new 2 4 2 3 2 2" xfId="3153" xr:uid="{00000000-0005-0000-0000-00004E000000}"/>
    <cellStyle name="Input cel new 2 4 2 3 2 2 2" xfId="7811" xr:uid="{00000000-0005-0000-0000-00004E000000}"/>
    <cellStyle name="Input cel new 2 4 2 3 2 2 2 2" xfId="28107" xr:uid="{00000000-0005-0000-0000-00004E000000}"/>
    <cellStyle name="Input cel new 2 4 2 3 2 2 2 3" xfId="23517" xr:uid="{00000000-0005-0000-0000-00004E000000}"/>
    <cellStyle name="Input cel new 2 4 2 3 2 2 2 4" xfId="38259" xr:uid="{00000000-0005-0000-0000-00004E000000}"/>
    <cellStyle name="Input cel new 2 4 2 3 2 2 3" xfId="17121" xr:uid="{00000000-0005-0000-0000-00004E000000}"/>
    <cellStyle name="Input cel new 2 4 2 3 2 2 4" xfId="12475" xr:uid="{00000000-0005-0000-0000-00004E000000}"/>
    <cellStyle name="Input cel new 2 4 2 3 2 2 5" xfId="33577" xr:uid="{00000000-0005-0000-0000-00004E000000}"/>
    <cellStyle name="Input cel new 2 4 2 3 2 3" xfId="9223" xr:uid="{00000000-0005-0000-0000-00004E000000}"/>
    <cellStyle name="Input cel new 2 4 2 3 2 3 2" xfId="24867" xr:uid="{00000000-0005-0000-0000-00004E000000}"/>
    <cellStyle name="Input cel new 2 4 2 3 2 3 2 2" xfId="29454" xr:uid="{00000000-0005-0000-0000-00004E000000}"/>
    <cellStyle name="Input cel new 2 4 2 3 2 3 2 3" xfId="39559" xr:uid="{00000000-0005-0000-0000-00004E000000}"/>
    <cellStyle name="Input cel new 2 4 2 3 2 3 3" xfId="16546" xr:uid="{00000000-0005-0000-0000-00004E000000}"/>
    <cellStyle name="Input cel new 2 4 2 3 2 3 4" xfId="14228" xr:uid="{00000000-0005-0000-0000-00004E000000}"/>
    <cellStyle name="Input cel new 2 4 2 3 2 3 5" xfId="34988" xr:uid="{00000000-0005-0000-0000-00004E000000}"/>
    <cellStyle name="Input cel new 2 4 2 3 2 4" xfId="6575" xr:uid="{00000000-0005-0000-0000-00004E000000}"/>
    <cellStyle name="Input cel new 2 4 2 3 2 4 2" xfId="26871" xr:uid="{00000000-0005-0000-0000-00004E000000}"/>
    <cellStyle name="Input cel new 2 4 2 3 2 4 3" xfId="9840" xr:uid="{00000000-0005-0000-0000-00004E000000}"/>
    <cellStyle name="Input cel new 2 4 2 3 2 4 4" xfId="32341" xr:uid="{00000000-0005-0000-0000-00004E000000}"/>
    <cellStyle name="Input cel new 2 4 2 3 2 5" xfId="5002" xr:uid="{00000000-0005-0000-0000-00004E000000}"/>
    <cellStyle name="Input cel new 2 4 2 3 2 5 2" xfId="25305" xr:uid="{00000000-0005-0000-0000-00004E000000}"/>
    <cellStyle name="Input cel new 2 4 2 3 2 5 3" xfId="20719" xr:uid="{00000000-0005-0000-0000-00004E000000}"/>
    <cellStyle name="Input cel new 2 4 2 3 2 5 4" xfId="36475" xr:uid="{00000000-0005-0000-0000-00004E000000}"/>
    <cellStyle name="Input cel new 2 4 2 3 2 6" xfId="16586" xr:uid="{00000000-0005-0000-0000-00004E000000}"/>
    <cellStyle name="Input cel new 2 4 2 3 2 7" xfId="14333" xr:uid="{00000000-0005-0000-0000-00004E000000}"/>
    <cellStyle name="Input cel new 2 4 2 3 2 8" xfId="30822" xr:uid="{00000000-0005-0000-0000-00004E000000}"/>
    <cellStyle name="Input cel new 2 4 2 3 3" xfId="1596" xr:uid="{00000000-0005-0000-0000-00004E000000}"/>
    <cellStyle name="Input cel new 2 4 2 3 3 2" xfId="2836" xr:uid="{00000000-0005-0000-0000-00004E000000}"/>
    <cellStyle name="Input cel new 2 4 2 3 3 2 2" xfId="7494" xr:uid="{00000000-0005-0000-0000-00004E000000}"/>
    <cellStyle name="Input cel new 2 4 2 3 3 2 2 2" xfId="27790" xr:uid="{00000000-0005-0000-0000-00004E000000}"/>
    <cellStyle name="Input cel new 2 4 2 3 3 2 2 3" xfId="23200" xr:uid="{00000000-0005-0000-0000-00004E000000}"/>
    <cellStyle name="Input cel new 2 4 2 3 3 2 2 4" xfId="37966" xr:uid="{00000000-0005-0000-0000-00004E000000}"/>
    <cellStyle name="Input cel new 2 4 2 3 3 2 3" xfId="21668" xr:uid="{00000000-0005-0000-0000-00004E000000}"/>
    <cellStyle name="Input cel new 2 4 2 3 3 2 4" xfId="10573" xr:uid="{00000000-0005-0000-0000-00004E000000}"/>
    <cellStyle name="Input cel new 2 4 2 3 3 2 5" xfId="33260" xr:uid="{00000000-0005-0000-0000-00004E000000}"/>
    <cellStyle name="Input cel new 2 4 2 3 3 3" xfId="8907" xr:uid="{00000000-0005-0000-0000-00004E000000}"/>
    <cellStyle name="Input cel new 2 4 2 3 3 3 2" xfId="24570" xr:uid="{00000000-0005-0000-0000-00004E000000}"/>
    <cellStyle name="Input cel new 2 4 2 3 3 3 2 2" xfId="29158" xr:uid="{00000000-0005-0000-0000-00004E000000}"/>
    <cellStyle name="Input cel new 2 4 2 3 3 3 2 3" xfId="39263" xr:uid="{00000000-0005-0000-0000-00004E000000}"/>
    <cellStyle name="Input cel new 2 4 2 3 3 3 3" xfId="17110" xr:uid="{00000000-0005-0000-0000-00004E000000}"/>
    <cellStyle name="Input cel new 2 4 2 3 3 3 4" xfId="13758" xr:uid="{00000000-0005-0000-0000-00004E000000}"/>
    <cellStyle name="Input cel new 2 4 2 3 3 3 5" xfId="34672" xr:uid="{00000000-0005-0000-0000-00004E000000}"/>
    <cellStyle name="Input cel new 2 4 2 3 3 4" xfId="6291" xr:uid="{00000000-0005-0000-0000-00004E000000}"/>
    <cellStyle name="Input cel new 2 4 2 3 3 4 2" xfId="26587" xr:uid="{00000000-0005-0000-0000-00004E000000}"/>
    <cellStyle name="Input cel new 2 4 2 3 3 4 3" xfId="13074" xr:uid="{00000000-0005-0000-0000-00004E000000}"/>
    <cellStyle name="Input cel new 2 4 2 3 3 4 4" xfId="32057" xr:uid="{00000000-0005-0000-0000-00004E000000}"/>
    <cellStyle name="Input cel new 2 4 2 3 3 5" xfId="4685" xr:uid="{00000000-0005-0000-0000-00004E000000}"/>
    <cellStyle name="Input cel new 2 4 2 3 3 5 2" xfId="25009" xr:uid="{00000000-0005-0000-0000-00004E000000}"/>
    <cellStyle name="Input cel new 2 4 2 3 3 5 3" xfId="20421" xr:uid="{00000000-0005-0000-0000-00004E000000}"/>
    <cellStyle name="Input cel new 2 4 2 3 3 5 4" xfId="36179" xr:uid="{00000000-0005-0000-0000-00004E000000}"/>
    <cellStyle name="Input cel new 2 4 2 3 3 6" xfId="17994" xr:uid="{00000000-0005-0000-0000-00004E000000}"/>
    <cellStyle name="Input cel new 2 4 2 3 3 7" xfId="10352" xr:uid="{00000000-0005-0000-0000-00004E000000}"/>
    <cellStyle name="Input cel new 2 4 2 3 3 8" xfId="30506" xr:uid="{00000000-0005-0000-0000-00004E000000}"/>
    <cellStyle name="Input cel new 2 4 2 3 4" xfId="988" xr:uid="{00000000-0005-0000-0000-00004E000000}"/>
    <cellStyle name="Input cel new 2 4 2 3 4 2" xfId="5733" xr:uid="{00000000-0005-0000-0000-00004E000000}"/>
    <cellStyle name="Input cel new 2 4 2 3 4 2 2" xfId="26029" xr:uid="{00000000-0005-0000-0000-00004E000000}"/>
    <cellStyle name="Input cel new 2 4 2 3 4 2 3" xfId="21443" xr:uid="{00000000-0005-0000-0000-00004E000000}"/>
    <cellStyle name="Input cel new 2 4 2 3 4 2 4" xfId="36957" xr:uid="{00000000-0005-0000-0000-00004E000000}"/>
    <cellStyle name="Input cel new 2 4 2 3 4 3" xfId="18894" xr:uid="{00000000-0005-0000-0000-00004E000000}"/>
    <cellStyle name="Input cel new 2 4 2 3 4 4" xfId="14435" xr:uid="{00000000-0005-0000-0000-00004E000000}"/>
    <cellStyle name="Input cel new 2 4 2 3 4 5" xfId="31499" xr:uid="{00000000-0005-0000-0000-00004E000000}"/>
    <cellStyle name="Input cel new 2 4 2 3 5" xfId="2231" xr:uid="{00000000-0005-0000-0000-00004E000000}"/>
    <cellStyle name="Input cel new 2 4 2 3 5 2" xfId="6889" xr:uid="{00000000-0005-0000-0000-00004E000000}"/>
    <cellStyle name="Input cel new 2 4 2 3 5 2 2" xfId="27185" xr:uid="{00000000-0005-0000-0000-00004E000000}"/>
    <cellStyle name="Input cel new 2 4 2 3 5 2 3" xfId="22595" xr:uid="{00000000-0005-0000-0000-00004E000000}"/>
    <cellStyle name="Input cel new 2 4 2 3 5 2 4" xfId="37380" xr:uid="{00000000-0005-0000-0000-00004E000000}"/>
    <cellStyle name="Input cel new 2 4 2 3 5 3" xfId="18534" xr:uid="{00000000-0005-0000-0000-00004E000000}"/>
    <cellStyle name="Input cel new 2 4 2 3 5 4" xfId="14023" xr:uid="{00000000-0005-0000-0000-00004E000000}"/>
    <cellStyle name="Input cel new 2 4 2 3 5 5" xfId="32655" xr:uid="{00000000-0005-0000-0000-00004E000000}"/>
    <cellStyle name="Input cel new 2 4 2 3 6" xfId="8314" xr:uid="{00000000-0005-0000-0000-00004E000000}"/>
    <cellStyle name="Input cel new 2 4 2 3 6 2" xfId="24011" xr:uid="{00000000-0005-0000-0000-00004E000000}"/>
    <cellStyle name="Input cel new 2 4 2 3 6 2 2" xfId="28600" xr:uid="{00000000-0005-0000-0000-00004E000000}"/>
    <cellStyle name="Input cel new 2 4 2 3 6 2 3" xfId="38705" xr:uid="{00000000-0005-0000-0000-00004E000000}"/>
    <cellStyle name="Input cel new 2 4 2 3 6 3" xfId="16807" xr:uid="{00000000-0005-0000-0000-00004E000000}"/>
    <cellStyle name="Input cel new 2 4 2 3 6 4" xfId="13683" xr:uid="{00000000-0005-0000-0000-00004E000000}"/>
    <cellStyle name="Input cel new 2 4 2 3 6 5" xfId="34079" xr:uid="{00000000-0005-0000-0000-00004E000000}"/>
    <cellStyle name="Input cel new 2 4 2 3 7" xfId="5439" xr:uid="{00000000-0005-0000-0000-00004E000000}"/>
    <cellStyle name="Input cel new 2 4 2 3 7 2" xfId="21150" xr:uid="{00000000-0005-0000-0000-00004E000000}"/>
    <cellStyle name="Input cel new 2 4 2 3 7 2 2" xfId="25735" xr:uid="{00000000-0005-0000-0000-00004E000000}"/>
    <cellStyle name="Input cel new 2 4 2 3 7 2 3" xfId="36799" xr:uid="{00000000-0005-0000-0000-00004E000000}"/>
    <cellStyle name="Input cel new 2 4 2 3 7 3" xfId="21071" xr:uid="{00000000-0005-0000-0000-00004E000000}"/>
    <cellStyle name="Input cel new 2 4 2 3 7 4" xfId="14290" xr:uid="{00000000-0005-0000-0000-00004E000000}"/>
    <cellStyle name="Input cel new 2 4 2 3 7 5" xfId="31205" xr:uid="{00000000-0005-0000-0000-00004E000000}"/>
    <cellStyle name="Input cel new 2 4 2 3 8" xfId="4089" xr:uid="{00000000-0005-0000-0000-00004E000000}"/>
    <cellStyle name="Input cel new 2 4 2 3 8 2" xfId="14959" xr:uid="{00000000-0005-0000-0000-00004E000000}"/>
    <cellStyle name="Input cel new 2 4 2 3 8 3" xfId="19869" xr:uid="{00000000-0005-0000-0000-00004E000000}"/>
    <cellStyle name="Input cel new 2 4 2 3 8 4" xfId="35627" xr:uid="{00000000-0005-0000-0000-00004E000000}"/>
    <cellStyle name="Input cel new 2 4 2 3 9" xfId="17643" xr:uid="{00000000-0005-0000-0000-00004E000000}"/>
    <cellStyle name="Input cel new 2 4 2 4" xfId="746" xr:uid="{00000000-0005-0000-0000-00004E000000}"/>
    <cellStyle name="Input cel new 2 4 2 4 10" xfId="10122" xr:uid="{00000000-0005-0000-0000-00004E000000}"/>
    <cellStyle name="Input cel new 2 4 2 4 11" xfId="29975" xr:uid="{00000000-0005-0000-0000-00004E000000}"/>
    <cellStyle name="Input cel new 2 4 2 4 2" xfId="1976" xr:uid="{00000000-0005-0000-0000-00004E000000}"/>
    <cellStyle name="Input cel new 2 4 2 4 2 2" xfId="3215" xr:uid="{00000000-0005-0000-0000-00004E000000}"/>
    <cellStyle name="Input cel new 2 4 2 4 2 2 2" xfId="7873" xr:uid="{00000000-0005-0000-0000-00004E000000}"/>
    <cellStyle name="Input cel new 2 4 2 4 2 2 2 2" xfId="28169" xr:uid="{00000000-0005-0000-0000-00004E000000}"/>
    <cellStyle name="Input cel new 2 4 2 4 2 2 2 3" xfId="23579" xr:uid="{00000000-0005-0000-0000-00004E000000}"/>
    <cellStyle name="Input cel new 2 4 2 4 2 2 2 4" xfId="38321" xr:uid="{00000000-0005-0000-0000-00004E000000}"/>
    <cellStyle name="Input cel new 2 4 2 4 2 2 3" xfId="15417" xr:uid="{00000000-0005-0000-0000-00004E000000}"/>
    <cellStyle name="Input cel new 2 4 2 4 2 2 4" xfId="9868" xr:uid="{00000000-0005-0000-0000-00004E000000}"/>
    <cellStyle name="Input cel new 2 4 2 4 2 2 5" xfId="33639" xr:uid="{00000000-0005-0000-0000-00004E000000}"/>
    <cellStyle name="Input cel new 2 4 2 4 2 3" xfId="9285" xr:uid="{00000000-0005-0000-0000-00004E000000}"/>
    <cellStyle name="Input cel new 2 4 2 4 2 3 2" xfId="24926" xr:uid="{00000000-0005-0000-0000-00004E000000}"/>
    <cellStyle name="Input cel new 2 4 2 4 2 3 2 2" xfId="29513" xr:uid="{00000000-0005-0000-0000-00004E000000}"/>
    <cellStyle name="Input cel new 2 4 2 4 2 3 2 3" xfId="39618" xr:uid="{00000000-0005-0000-0000-00004E000000}"/>
    <cellStyle name="Input cel new 2 4 2 4 2 3 3" xfId="16874" xr:uid="{00000000-0005-0000-0000-00004E000000}"/>
    <cellStyle name="Input cel new 2 4 2 4 2 3 4" xfId="12906" xr:uid="{00000000-0005-0000-0000-00004E000000}"/>
    <cellStyle name="Input cel new 2 4 2 4 2 3 5" xfId="35050" xr:uid="{00000000-0005-0000-0000-00004E000000}"/>
    <cellStyle name="Input cel new 2 4 2 4 2 4" xfId="6634" xr:uid="{00000000-0005-0000-0000-00004E000000}"/>
    <cellStyle name="Input cel new 2 4 2 4 2 4 2" xfId="26930" xr:uid="{00000000-0005-0000-0000-00004E000000}"/>
    <cellStyle name="Input cel new 2 4 2 4 2 4 3" xfId="12222" xr:uid="{00000000-0005-0000-0000-00004E000000}"/>
    <cellStyle name="Input cel new 2 4 2 4 2 4 4" xfId="32400" xr:uid="{00000000-0005-0000-0000-00004E000000}"/>
    <cellStyle name="Input cel new 2 4 2 4 2 5" xfId="5064" xr:uid="{00000000-0005-0000-0000-00004E000000}"/>
    <cellStyle name="Input cel new 2 4 2 4 2 5 2" xfId="25364" xr:uid="{00000000-0005-0000-0000-00004E000000}"/>
    <cellStyle name="Input cel new 2 4 2 4 2 5 3" xfId="20778" xr:uid="{00000000-0005-0000-0000-00004E000000}"/>
    <cellStyle name="Input cel new 2 4 2 4 2 5 4" xfId="36534" xr:uid="{00000000-0005-0000-0000-00004E000000}"/>
    <cellStyle name="Input cel new 2 4 2 4 2 6" xfId="15997" xr:uid="{00000000-0005-0000-0000-00004E000000}"/>
    <cellStyle name="Input cel new 2 4 2 4 2 7" xfId="13339" xr:uid="{00000000-0005-0000-0000-00004E000000}"/>
    <cellStyle name="Input cel new 2 4 2 4 2 8" xfId="30884" xr:uid="{00000000-0005-0000-0000-00004E000000}"/>
    <cellStyle name="Input cel new 2 4 2 4 3" xfId="1654" xr:uid="{00000000-0005-0000-0000-00004E000000}"/>
    <cellStyle name="Input cel new 2 4 2 4 3 2" xfId="2893" xr:uid="{00000000-0005-0000-0000-00004E000000}"/>
    <cellStyle name="Input cel new 2 4 2 4 3 2 2" xfId="7551" xr:uid="{00000000-0005-0000-0000-00004E000000}"/>
    <cellStyle name="Input cel new 2 4 2 4 3 2 2 2" xfId="27847" xr:uid="{00000000-0005-0000-0000-00004E000000}"/>
    <cellStyle name="Input cel new 2 4 2 4 3 2 2 3" xfId="23257" xr:uid="{00000000-0005-0000-0000-00004E000000}"/>
    <cellStyle name="Input cel new 2 4 2 4 3 2 2 4" xfId="38023" xr:uid="{00000000-0005-0000-0000-00004E000000}"/>
    <cellStyle name="Input cel new 2 4 2 4 3 2 3" xfId="15923" xr:uid="{00000000-0005-0000-0000-00004E000000}"/>
    <cellStyle name="Input cel new 2 4 2 4 3 2 4" xfId="14350" xr:uid="{00000000-0005-0000-0000-00004E000000}"/>
    <cellStyle name="Input cel new 2 4 2 4 3 2 5" xfId="33317" xr:uid="{00000000-0005-0000-0000-00004E000000}"/>
    <cellStyle name="Input cel new 2 4 2 4 3 3" xfId="8963" xr:uid="{00000000-0005-0000-0000-00004E000000}"/>
    <cellStyle name="Input cel new 2 4 2 4 3 3 2" xfId="24623" xr:uid="{00000000-0005-0000-0000-00004E000000}"/>
    <cellStyle name="Input cel new 2 4 2 4 3 3 2 2" xfId="29211" xr:uid="{00000000-0005-0000-0000-00004E000000}"/>
    <cellStyle name="Input cel new 2 4 2 4 3 3 2 3" xfId="39316" xr:uid="{00000000-0005-0000-0000-00004E000000}"/>
    <cellStyle name="Input cel new 2 4 2 4 3 3 3" xfId="14994" xr:uid="{00000000-0005-0000-0000-00004E000000}"/>
    <cellStyle name="Input cel new 2 4 2 4 3 3 4" xfId="11084" xr:uid="{00000000-0005-0000-0000-00004E000000}"/>
    <cellStyle name="Input cel new 2 4 2 4 3 3 5" xfId="34728" xr:uid="{00000000-0005-0000-0000-00004E000000}"/>
    <cellStyle name="Input cel new 2 4 2 4 3 4" xfId="6345" xr:uid="{00000000-0005-0000-0000-00004E000000}"/>
    <cellStyle name="Input cel new 2 4 2 4 3 4 2" xfId="26641" xr:uid="{00000000-0005-0000-0000-00004E000000}"/>
    <cellStyle name="Input cel new 2 4 2 4 3 4 3" xfId="11670" xr:uid="{00000000-0005-0000-0000-00004E000000}"/>
    <cellStyle name="Input cel new 2 4 2 4 3 4 4" xfId="32111" xr:uid="{00000000-0005-0000-0000-00004E000000}"/>
    <cellStyle name="Input cel new 2 4 2 4 3 5" xfId="4742" xr:uid="{00000000-0005-0000-0000-00004E000000}"/>
    <cellStyle name="Input cel new 2 4 2 4 3 5 2" xfId="25062" xr:uid="{00000000-0005-0000-0000-00004E000000}"/>
    <cellStyle name="Input cel new 2 4 2 4 3 5 3" xfId="20474" xr:uid="{00000000-0005-0000-0000-00004E000000}"/>
    <cellStyle name="Input cel new 2 4 2 4 3 5 4" xfId="36232" xr:uid="{00000000-0005-0000-0000-00004E000000}"/>
    <cellStyle name="Input cel new 2 4 2 4 3 6" xfId="21263" xr:uid="{00000000-0005-0000-0000-00004E000000}"/>
    <cellStyle name="Input cel new 2 4 2 4 3 7" xfId="10202" xr:uid="{00000000-0005-0000-0000-00004E000000}"/>
    <cellStyle name="Input cel new 2 4 2 4 3 8" xfId="30562" xr:uid="{00000000-0005-0000-0000-00004E000000}"/>
    <cellStyle name="Input cel new 2 4 2 4 4" xfId="1050" xr:uid="{00000000-0005-0000-0000-00004E000000}"/>
    <cellStyle name="Input cel new 2 4 2 4 4 2" xfId="5795" xr:uid="{00000000-0005-0000-0000-00004E000000}"/>
    <cellStyle name="Input cel new 2 4 2 4 4 2 2" xfId="26091" xr:uid="{00000000-0005-0000-0000-00004E000000}"/>
    <cellStyle name="Input cel new 2 4 2 4 4 2 3" xfId="21505" xr:uid="{00000000-0005-0000-0000-00004E000000}"/>
    <cellStyle name="Input cel new 2 4 2 4 4 2 4" xfId="37019" xr:uid="{00000000-0005-0000-0000-00004E000000}"/>
    <cellStyle name="Input cel new 2 4 2 4 4 3" xfId="17640" xr:uid="{00000000-0005-0000-0000-00004E000000}"/>
    <cellStyle name="Input cel new 2 4 2 4 4 4" xfId="10829" xr:uid="{00000000-0005-0000-0000-00004E000000}"/>
    <cellStyle name="Input cel new 2 4 2 4 4 5" xfId="31561" xr:uid="{00000000-0005-0000-0000-00004E000000}"/>
    <cellStyle name="Input cel new 2 4 2 4 5" xfId="2293" xr:uid="{00000000-0005-0000-0000-00004E000000}"/>
    <cellStyle name="Input cel new 2 4 2 4 5 2" xfId="6951" xr:uid="{00000000-0005-0000-0000-00004E000000}"/>
    <cellStyle name="Input cel new 2 4 2 4 5 2 2" xfId="27247" xr:uid="{00000000-0005-0000-0000-00004E000000}"/>
    <cellStyle name="Input cel new 2 4 2 4 5 2 3" xfId="22657" xr:uid="{00000000-0005-0000-0000-00004E000000}"/>
    <cellStyle name="Input cel new 2 4 2 4 5 2 4" xfId="37442" xr:uid="{00000000-0005-0000-0000-00004E000000}"/>
    <cellStyle name="Input cel new 2 4 2 4 5 3" xfId="17835" xr:uid="{00000000-0005-0000-0000-00004E000000}"/>
    <cellStyle name="Input cel new 2 4 2 4 5 4" xfId="9644" xr:uid="{00000000-0005-0000-0000-00004E000000}"/>
    <cellStyle name="Input cel new 2 4 2 4 5 5" xfId="32717" xr:uid="{00000000-0005-0000-0000-00004E000000}"/>
    <cellStyle name="Input cel new 2 4 2 4 6" xfId="8376" xr:uid="{00000000-0005-0000-0000-00004E000000}"/>
    <cellStyle name="Input cel new 2 4 2 4 6 2" xfId="24073" xr:uid="{00000000-0005-0000-0000-00004E000000}"/>
    <cellStyle name="Input cel new 2 4 2 4 6 2 2" xfId="28662" xr:uid="{00000000-0005-0000-0000-00004E000000}"/>
    <cellStyle name="Input cel new 2 4 2 4 6 2 3" xfId="38767" xr:uid="{00000000-0005-0000-0000-00004E000000}"/>
    <cellStyle name="Input cel new 2 4 2 4 6 3" xfId="19163" xr:uid="{00000000-0005-0000-0000-00004E000000}"/>
    <cellStyle name="Input cel new 2 4 2 4 6 4" xfId="9550" xr:uid="{00000000-0005-0000-0000-00004E000000}"/>
    <cellStyle name="Input cel new 2 4 2 4 6 5" xfId="34141" xr:uid="{00000000-0005-0000-0000-00004E000000}"/>
    <cellStyle name="Input cel new 2 4 2 4 7" xfId="5498" xr:uid="{00000000-0005-0000-0000-00004E000000}"/>
    <cellStyle name="Input cel new 2 4 2 4 7 2" xfId="21209" xr:uid="{00000000-0005-0000-0000-00004E000000}"/>
    <cellStyle name="Input cel new 2 4 2 4 7 2 2" xfId="25794" xr:uid="{00000000-0005-0000-0000-00004E000000}"/>
    <cellStyle name="Input cel new 2 4 2 4 7 2 3" xfId="36858" xr:uid="{00000000-0005-0000-0000-00004E000000}"/>
    <cellStyle name="Input cel new 2 4 2 4 7 3" xfId="18813" xr:uid="{00000000-0005-0000-0000-00004E000000}"/>
    <cellStyle name="Input cel new 2 4 2 4 7 4" xfId="10029" xr:uid="{00000000-0005-0000-0000-00004E000000}"/>
    <cellStyle name="Input cel new 2 4 2 4 7 5" xfId="31264" xr:uid="{00000000-0005-0000-0000-00004E000000}"/>
    <cellStyle name="Input cel new 2 4 2 4 8" xfId="4151" xr:uid="{00000000-0005-0000-0000-00004E000000}"/>
    <cellStyle name="Input cel new 2 4 2 4 8 2" xfId="18614" xr:uid="{00000000-0005-0000-0000-00004E000000}"/>
    <cellStyle name="Input cel new 2 4 2 4 8 3" xfId="19928" xr:uid="{00000000-0005-0000-0000-00004E000000}"/>
    <cellStyle name="Input cel new 2 4 2 4 8 4" xfId="35686" xr:uid="{00000000-0005-0000-0000-00004E000000}"/>
    <cellStyle name="Input cel new 2 4 2 4 9" xfId="17904" xr:uid="{00000000-0005-0000-0000-00004E000000}"/>
    <cellStyle name="Input cel new 2 4 2 5" xfId="571" xr:uid="{00000000-0005-0000-0000-00004E000000}"/>
    <cellStyle name="Input cel new 2 4 2 5 10" xfId="30408" xr:uid="{00000000-0005-0000-0000-00004E000000}"/>
    <cellStyle name="Input cel new 2 4 2 5 2" xfId="1813" xr:uid="{00000000-0005-0000-0000-00004E000000}"/>
    <cellStyle name="Input cel new 2 4 2 5 2 2" xfId="3052" xr:uid="{00000000-0005-0000-0000-00004E000000}"/>
    <cellStyle name="Input cel new 2 4 2 5 2 2 2" xfId="7710" xr:uid="{00000000-0005-0000-0000-00004E000000}"/>
    <cellStyle name="Input cel new 2 4 2 5 2 2 2 2" xfId="28006" xr:uid="{00000000-0005-0000-0000-00004E000000}"/>
    <cellStyle name="Input cel new 2 4 2 5 2 2 2 3" xfId="23416" xr:uid="{00000000-0005-0000-0000-00004E000000}"/>
    <cellStyle name="Input cel new 2 4 2 5 2 2 2 4" xfId="38158" xr:uid="{00000000-0005-0000-0000-00004E000000}"/>
    <cellStyle name="Input cel new 2 4 2 5 2 2 3" xfId="18128" xr:uid="{00000000-0005-0000-0000-00004E000000}"/>
    <cellStyle name="Input cel new 2 4 2 5 2 2 4" xfId="12345" xr:uid="{00000000-0005-0000-0000-00004E000000}"/>
    <cellStyle name="Input cel new 2 4 2 5 2 2 5" xfId="33476" xr:uid="{00000000-0005-0000-0000-00004E000000}"/>
    <cellStyle name="Input cel new 2 4 2 5 2 3" xfId="9122" xr:uid="{00000000-0005-0000-0000-00004E000000}"/>
    <cellStyle name="Input cel new 2 4 2 5 2 3 2" xfId="24771" xr:uid="{00000000-0005-0000-0000-00004E000000}"/>
    <cellStyle name="Input cel new 2 4 2 5 2 3 2 2" xfId="29358" xr:uid="{00000000-0005-0000-0000-00004E000000}"/>
    <cellStyle name="Input cel new 2 4 2 5 2 3 2 3" xfId="39463" xr:uid="{00000000-0005-0000-0000-00004E000000}"/>
    <cellStyle name="Input cel new 2 4 2 5 2 3 3" xfId="18071" xr:uid="{00000000-0005-0000-0000-00004E000000}"/>
    <cellStyle name="Input cel new 2 4 2 5 2 3 4" xfId="12020" xr:uid="{00000000-0005-0000-0000-00004E000000}"/>
    <cellStyle name="Input cel new 2 4 2 5 2 3 5" xfId="34887" xr:uid="{00000000-0005-0000-0000-00004E000000}"/>
    <cellStyle name="Input cel new 2 4 2 5 2 4" xfId="6479" xr:uid="{00000000-0005-0000-0000-00004E000000}"/>
    <cellStyle name="Input cel new 2 4 2 5 2 4 2" xfId="26775" xr:uid="{00000000-0005-0000-0000-00004E000000}"/>
    <cellStyle name="Input cel new 2 4 2 5 2 4 3" xfId="10527" xr:uid="{00000000-0005-0000-0000-00004E000000}"/>
    <cellStyle name="Input cel new 2 4 2 5 2 4 4" xfId="32245" xr:uid="{00000000-0005-0000-0000-00004E000000}"/>
    <cellStyle name="Input cel new 2 4 2 5 2 5" xfId="4901" xr:uid="{00000000-0005-0000-0000-00004E000000}"/>
    <cellStyle name="Input cel new 2 4 2 5 2 5 2" xfId="25209" xr:uid="{00000000-0005-0000-0000-00004E000000}"/>
    <cellStyle name="Input cel new 2 4 2 5 2 5 3" xfId="20623" xr:uid="{00000000-0005-0000-0000-00004E000000}"/>
    <cellStyle name="Input cel new 2 4 2 5 2 5 4" xfId="36379" xr:uid="{00000000-0005-0000-0000-00004E000000}"/>
    <cellStyle name="Input cel new 2 4 2 5 2 6" xfId="15908" xr:uid="{00000000-0005-0000-0000-00004E000000}"/>
    <cellStyle name="Input cel new 2 4 2 5 2 7" xfId="10962" xr:uid="{00000000-0005-0000-0000-00004E000000}"/>
    <cellStyle name="Input cel new 2 4 2 5 2 8" xfId="30721" xr:uid="{00000000-0005-0000-0000-00004E000000}"/>
    <cellStyle name="Input cel new 2 4 2 5 3" xfId="1497" xr:uid="{00000000-0005-0000-0000-00004E000000}"/>
    <cellStyle name="Input cel new 2 4 2 5 3 2" xfId="6195" xr:uid="{00000000-0005-0000-0000-00004E000000}"/>
    <cellStyle name="Input cel new 2 4 2 5 3 2 2" xfId="26491" xr:uid="{00000000-0005-0000-0000-00004E000000}"/>
    <cellStyle name="Input cel new 2 4 2 5 3 2 3" xfId="21903" xr:uid="{00000000-0005-0000-0000-00004E000000}"/>
    <cellStyle name="Input cel new 2 4 2 5 3 2 4" xfId="37122" xr:uid="{00000000-0005-0000-0000-00004E000000}"/>
    <cellStyle name="Input cel new 2 4 2 5 3 3" xfId="15109" xr:uid="{00000000-0005-0000-0000-00004E000000}"/>
    <cellStyle name="Input cel new 2 4 2 5 3 4" xfId="13596" xr:uid="{00000000-0005-0000-0000-00004E000000}"/>
    <cellStyle name="Input cel new 2 4 2 5 3 5" xfId="31961" xr:uid="{00000000-0005-0000-0000-00004E000000}"/>
    <cellStyle name="Input cel new 2 4 2 5 4" xfId="2737" xr:uid="{00000000-0005-0000-0000-00004E000000}"/>
    <cellStyle name="Input cel new 2 4 2 5 4 2" xfId="7395" xr:uid="{00000000-0005-0000-0000-00004E000000}"/>
    <cellStyle name="Input cel new 2 4 2 5 4 2 2" xfId="27691" xr:uid="{00000000-0005-0000-0000-00004E000000}"/>
    <cellStyle name="Input cel new 2 4 2 5 4 2 3" xfId="23101" xr:uid="{00000000-0005-0000-0000-00004E000000}"/>
    <cellStyle name="Input cel new 2 4 2 5 4 2 4" xfId="37867" xr:uid="{00000000-0005-0000-0000-00004E000000}"/>
    <cellStyle name="Input cel new 2 4 2 5 4 3" xfId="17504" xr:uid="{00000000-0005-0000-0000-00004E000000}"/>
    <cellStyle name="Input cel new 2 4 2 5 4 4" xfId="10646" xr:uid="{00000000-0005-0000-0000-00004E000000}"/>
    <cellStyle name="Input cel new 2 4 2 5 4 5" xfId="33161" xr:uid="{00000000-0005-0000-0000-00004E000000}"/>
    <cellStyle name="Input cel new 2 4 2 5 5" xfId="8809" xr:uid="{00000000-0005-0000-0000-00004E000000}"/>
    <cellStyle name="Input cel new 2 4 2 5 5 2" xfId="24476" xr:uid="{00000000-0005-0000-0000-00004E000000}"/>
    <cellStyle name="Input cel new 2 4 2 5 5 2 2" xfId="29064" xr:uid="{00000000-0005-0000-0000-00004E000000}"/>
    <cellStyle name="Input cel new 2 4 2 5 5 2 3" xfId="39169" xr:uid="{00000000-0005-0000-0000-00004E000000}"/>
    <cellStyle name="Input cel new 2 4 2 5 5 3" xfId="18484" xr:uid="{00000000-0005-0000-0000-00004E000000}"/>
    <cellStyle name="Input cel new 2 4 2 5 5 4" xfId="11453" xr:uid="{00000000-0005-0000-0000-00004E000000}"/>
    <cellStyle name="Input cel new 2 4 2 5 5 5" xfId="34574" xr:uid="{00000000-0005-0000-0000-00004E000000}"/>
    <cellStyle name="Input cel new 2 4 2 5 6" xfId="5357" xr:uid="{00000000-0005-0000-0000-00004E000000}"/>
    <cellStyle name="Input cel new 2 4 2 5 6 2" xfId="25653" xr:uid="{00000000-0005-0000-0000-00004E000000}"/>
    <cellStyle name="Input cel new 2 4 2 5 6 3" xfId="14439" xr:uid="{00000000-0005-0000-0000-00004E000000}"/>
    <cellStyle name="Input cel new 2 4 2 5 6 4" xfId="31123" xr:uid="{00000000-0005-0000-0000-00004E000000}"/>
    <cellStyle name="Input cel new 2 4 2 5 7" xfId="4587" xr:uid="{00000000-0005-0000-0000-00004E000000}"/>
    <cellStyle name="Input cel new 2 4 2 5 7 2" xfId="21712" xr:uid="{00000000-0005-0000-0000-00004E000000}"/>
    <cellStyle name="Input cel new 2 4 2 5 7 3" xfId="20329" xr:uid="{00000000-0005-0000-0000-00004E000000}"/>
    <cellStyle name="Input cel new 2 4 2 5 7 4" xfId="36087" xr:uid="{00000000-0005-0000-0000-00004E000000}"/>
    <cellStyle name="Input cel new 2 4 2 5 8" xfId="16656" xr:uid="{00000000-0005-0000-0000-00004E000000}"/>
    <cellStyle name="Input cel new 2 4 2 5 9" xfId="14295" xr:uid="{00000000-0005-0000-0000-00004E000000}"/>
    <cellStyle name="Input cel new 2 4 2 6" xfId="1387" xr:uid="{00000000-0005-0000-0000-00004E000000}"/>
    <cellStyle name="Input cel new 2 4 2 6 2" xfId="2628" xr:uid="{00000000-0005-0000-0000-00004E000000}"/>
    <cellStyle name="Input cel new 2 4 2 6 2 2" xfId="7286" xr:uid="{00000000-0005-0000-0000-00004E000000}"/>
    <cellStyle name="Input cel new 2 4 2 6 2 2 2" xfId="27582" xr:uid="{00000000-0005-0000-0000-00004E000000}"/>
    <cellStyle name="Input cel new 2 4 2 6 2 2 3" xfId="22992" xr:uid="{00000000-0005-0000-0000-00004E000000}"/>
    <cellStyle name="Input cel new 2 4 2 6 2 2 4" xfId="37768" xr:uid="{00000000-0005-0000-0000-00004E000000}"/>
    <cellStyle name="Input cel new 2 4 2 6 2 3" xfId="18314" xr:uid="{00000000-0005-0000-0000-00004E000000}"/>
    <cellStyle name="Input cel new 2 4 2 6 2 4" xfId="12629" xr:uid="{00000000-0005-0000-0000-00004E000000}"/>
    <cellStyle name="Input cel new 2 4 2 6 2 5" xfId="33052" xr:uid="{00000000-0005-0000-0000-00004E000000}"/>
    <cellStyle name="Input cel new 2 4 2 6 3" xfId="8703" xr:uid="{00000000-0005-0000-0000-00004E000000}"/>
    <cellStyle name="Input cel new 2 4 2 6 3 2" xfId="24376" xr:uid="{00000000-0005-0000-0000-00004E000000}"/>
    <cellStyle name="Input cel new 2 4 2 6 3 2 2" xfId="28965" xr:uid="{00000000-0005-0000-0000-00004E000000}"/>
    <cellStyle name="Input cel new 2 4 2 6 3 2 3" xfId="39070" xr:uid="{00000000-0005-0000-0000-00004E000000}"/>
    <cellStyle name="Input cel new 2 4 2 6 3 3" xfId="16154" xr:uid="{00000000-0005-0000-0000-00004E000000}"/>
    <cellStyle name="Input cel new 2 4 2 6 3 4" xfId="12029" xr:uid="{00000000-0005-0000-0000-00004E000000}"/>
    <cellStyle name="Input cel new 2 4 2 6 3 5" xfId="34468" xr:uid="{00000000-0005-0000-0000-00004E000000}"/>
    <cellStyle name="Input cel new 2 4 2 6 4" xfId="6101" xr:uid="{00000000-0005-0000-0000-00004E000000}"/>
    <cellStyle name="Input cel new 2 4 2 6 4 2" xfId="26397" xr:uid="{00000000-0005-0000-0000-00004E000000}"/>
    <cellStyle name="Input cel new 2 4 2 6 4 3" xfId="12779" xr:uid="{00000000-0005-0000-0000-00004E000000}"/>
    <cellStyle name="Input cel new 2 4 2 6 4 4" xfId="31867" xr:uid="{00000000-0005-0000-0000-00004E000000}"/>
    <cellStyle name="Input cel new 2 4 2 6 5" xfId="4480" xr:uid="{00000000-0005-0000-0000-00004E000000}"/>
    <cellStyle name="Input cel new 2 4 2 6 5 2" xfId="15740" xr:uid="{00000000-0005-0000-0000-00004E000000}"/>
    <cellStyle name="Input cel new 2 4 2 6 5 3" xfId="20230" xr:uid="{00000000-0005-0000-0000-00004E000000}"/>
    <cellStyle name="Input cel new 2 4 2 6 5 4" xfId="35988" xr:uid="{00000000-0005-0000-0000-00004E000000}"/>
    <cellStyle name="Input cel new 2 4 2 6 6" xfId="16552" xr:uid="{00000000-0005-0000-0000-00004E000000}"/>
    <cellStyle name="Input cel new 2 4 2 6 7" xfId="11870" xr:uid="{00000000-0005-0000-0000-00004E000000}"/>
    <cellStyle name="Input cel new 2 4 2 6 8" xfId="30302" xr:uid="{00000000-0005-0000-0000-00004E000000}"/>
    <cellStyle name="Input cel new 2 4 2 7" xfId="1153" xr:uid="{00000000-0005-0000-0000-00004E000000}"/>
    <cellStyle name="Input cel new 2 4 2 7 2" xfId="2395" xr:uid="{00000000-0005-0000-0000-00004E000000}"/>
    <cellStyle name="Input cel new 2 4 2 7 2 2" xfId="7053" xr:uid="{00000000-0005-0000-0000-00004E000000}"/>
    <cellStyle name="Input cel new 2 4 2 7 2 2 2" xfId="27349" xr:uid="{00000000-0005-0000-0000-00004E000000}"/>
    <cellStyle name="Input cel new 2 4 2 7 2 2 3" xfId="22759" xr:uid="{00000000-0005-0000-0000-00004E000000}"/>
    <cellStyle name="Input cel new 2 4 2 7 2 2 4" xfId="37542" xr:uid="{00000000-0005-0000-0000-00004E000000}"/>
    <cellStyle name="Input cel new 2 4 2 7 2 3" xfId="16347" xr:uid="{00000000-0005-0000-0000-00004E000000}"/>
    <cellStyle name="Input cel new 2 4 2 7 2 4" xfId="12427" xr:uid="{00000000-0005-0000-0000-00004E000000}"/>
    <cellStyle name="Input cel new 2 4 2 7 2 5" xfId="32819" xr:uid="{00000000-0005-0000-0000-00004E000000}"/>
    <cellStyle name="Input cel new 2 4 2 7 3" xfId="8477" xr:uid="{00000000-0005-0000-0000-00004E000000}"/>
    <cellStyle name="Input cel new 2 4 2 7 3 2" xfId="24169" xr:uid="{00000000-0005-0000-0000-00004E000000}"/>
    <cellStyle name="Input cel new 2 4 2 7 3 2 2" xfId="28758" xr:uid="{00000000-0005-0000-0000-00004E000000}"/>
    <cellStyle name="Input cel new 2 4 2 7 3 2 3" xfId="38863" xr:uid="{00000000-0005-0000-0000-00004E000000}"/>
    <cellStyle name="Input cel new 2 4 2 7 3 3" xfId="18064" xr:uid="{00000000-0005-0000-0000-00004E000000}"/>
    <cellStyle name="Input cel new 2 4 2 7 3 4" xfId="14686" xr:uid="{00000000-0005-0000-0000-00004E000000}"/>
    <cellStyle name="Input cel new 2 4 2 7 3 5" xfId="34242" xr:uid="{00000000-0005-0000-0000-00004E000000}"/>
    <cellStyle name="Input cel new 2 4 2 7 4" xfId="5891" xr:uid="{00000000-0005-0000-0000-00004E000000}"/>
    <cellStyle name="Input cel new 2 4 2 7 4 2" xfId="26187" xr:uid="{00000000-0005-0000-0000-00004E000000}"/>
    <cellStyle name="Input cel new 2 4 2 7 4 3" xfId="11139" xr:uid="{00000000-0005-0000-0000-00004E000000}"/>
    <cellStyle name="Input cel new 2 4 2 7 4 4" xfId="31657" xr:uid="{00000000-0005-0000-0000-00004E000000}"/>
    <cellStyle name="Input cel new 2 4 2 7 5" xfId="4253" xr:uid="{00000000-0005-0000-0000-00004E000000}"/>
    <cellStyle name="Input cel new 2 4 2 7 5 2" xfId="18165" xr:uid="{00000000-0005-0000-0000-00004E000000}"/>
    <cellStyle name="Input cel new 2 4 2 7 5 3" xfId="20024" xr:uid="{00000000-0005-0000-0000-00004E000000}"/>
    <cellStyle name="Input cel new 2 4 2 7 5 4" xfId="35782" xr:uid="{00000000-0005-0000-0000-00004E000000}"/>
    <cellStyle name="Input cel new 2 4 2 7 6" xfId="14783" xr:uid="{00000000-0005-0000-0000-00004E000000}"/>
    <cellStyle name="Input cel new 2 4 2 7 7" xfId="11400" xr:uid="{00000000-0005-0000-0000-00004E000000}"/>
    <cellStyle name="Input cel new 2 4 2 7 8" xfId="30076" xr:uid="{00000000-0005-0000-0000-00004E000000}"/>
    <cellStyle name="Input cel new 2 4 2 8" xfId="875" xr:uid="{00000000-0005-0000-0000-00004E000000}"/>
    <cellStyle name="Input cel new 2 4 2 8 2" xfId="3349" xr:uid="{00000000-0005-0000-0000-00004E000000}"/>
    <cellStyle name="Input cel new 2 4 2 8 2 2" xfId="8202" xr:uid="{00000000-0005-0000-0000-00004E000000}"/>
    <cellStyle name="Input cel new 2 4 2 8 2 2 2" xfId="28491" xr:uid="{00000000-0005-0000-0000-00004E000000}"/>
    <cellStyle name="Input cel new 2 4 2 8 2 2 3" xfId="23902" xr:uid="{00000000-0005-0000-0000-00004E000000}"/>
    <cellStyle name="Input cel new 2 4 2 8 2 2 4" xfId="38596" xr:uid="{00000000-0005-0000-0000-00004E000000}"/>
    <cellStyle name="Input cel new 2 4 2 8 2 3" xfId="17788" xr:uid="{00000000-0005-0000-0000-00004E000000}"/>
    <cellStyle name="Input cel new 2 4 2 8 2 4" xfId="11052" xr:uid="{00000000-0005-0000-0000-00004E000000}"/>
    <cellStyle name="Input cel new 2 4 2 8 2 5" xfId="33967" xr:uid="{00000000-0005-0000-0000-00004E000000}"/>
    <cellStyle name="Input cel new 2 4 2 8 3" xfId="5624" xr:uid="{00000000-0005-0000-0000-00004E000000}"/>
    <cellStyle name="Input cel new 2 4 2 8 3 2" xfId="25920" xr:uid="{00000000-0005-0000-0000-00004E000000}"/>
    <cellStyle name="Input cel new 2 4 2 8 3 3" xfId="12394" xr:uid="{00000000-0005-0000-0000-00004E000000}"/>
    <cellStyle name="Input cel new 2 4 2 8 3 4" xfId="31390" xr:uid="{00000000-0005-0000-0000-00004E000000}"/>
    <cellStyle name="Input cel new 2 4 2 8 4" xfId="3977" xr:uid="{00000000-0005-0000-0000-00004E000000}"/>
    <cellStyle name="Input cel new 2 4 2 8 4 2" xfId="15200" xr:uid="{00000000-0005-0000-0000-00004E000000}"/>
    <cellStyle name="Input cel new 2 4 2 8 4 3" xfId="19762" xr:uid="{00000000-0005-0000-0000-00004E000000}"/>
    <cellStyle name="Input cel new 2 4 2 8 4 4" xfId="35520" xr:uid="{00000000-0005-0000-0000-00004E000000}"/>
    <cellStyle name="Input cel new 2 4 2 8 5" xfId="18643" xr:uid="{00000000-0005-0000-0000-00004E000000}"/>
    <cellStyle name="Input cel new 2 4 2 8 6" xfId="13415" xr:uid="{00000000-0005-0000-0000-00004E000000}"/>
    <cellStyle name="Input cel new 2 4 2 8 7" xfId="29801" xr:uid="{00000000-0005-0000-0000-00004E000000}"/>
    <cellStyle name="Input cel new 2 4 2 9" xfId="2119" xr:uid="{00000000-0005-0000-0000-00004E000000}"/>
    <cellStyle name="Input cel new 2 4 2 9 2" xfId="6777" xr:uid="{00000000-0005-0000-0000-00004E000000}"/>
    <cellStyle name="Input cel new 2 4 2 9 2 2" xfId="27073" xr:uid="{00000000-0005-0000-0000-00004E000000}"/>
    <cellStyle name="Input cel new 2 4 2 9 2 3" xfId="22483" xr:uid="{00000000-0005-0000-0000-00004E000000}"/>
    <cellStyle name="Input cel new 2 4 2 9 2 4" xfId="37268" xr:uid="{00000000-0005-0000-0000-00004E000000}"/>
    <cellStyle name="Input cel new 2 4 2 9 3" xfId="16936" xr:uid="{00000000-0005-0000-0000-00004E000000}"/>
    <cellStyle name="Input cel new 2 4 2 9 4" xfId="10338" xr:uid="{00000000-0005-0000-0000-00004E000000}"/>
    <cellStyle name="Input cel new 2 4 2 9 5" xfId="32543" xr:uid="{00000000-0005-0000-0000-00004E000000}"/>
    <cellStyle name="Input cel new 2 4 3" xfId="331" xr:uid="{00000000-0005-0000-0000-00004E000000}"/>
    <cellStyle name="Input cel new 2 4 3 10" xfId="10482" xr:uid="{00000000-0005-0000-0000-00004E000000}"/>
    <cellStyle name="Input cel new 2 4 3 11" xfId="29576" xr:uid="{00000000-0005-0000-0000-00004E000000}"/>
    <cellStyle name="Input cel new 2 4 3 2" xfId="1782" xr:uid="{00000000-0005-0000-0000-00004E000000}"/>
    <cellStyle name="Input cel new 2 4 3 2 2" xfId="3021" xr:uid="{00000000-0005-0000-0000-00004E000000}"/>
    <cellStyle name="Input cel new 2 4 3 2 2 2" xfId="9091" xr:uid="{00000000-0005-0000-0000-00004E000000}"/>
    <cellStyle name="Input cel new 2 4 3 2 2 2 2" xfId="24742" xr:uid="{00000000-0005-0000-0000-00004E000000}"/>
    <cellStyle name="Input cel new 2 4 3 2 2 2 2 2" xfId="29329" xr:uid="{00000000-0005-0000-0000-00004E000000}"/>
    <cellStyle name="Input cel new 2 4 3 2 2 2 2 3" xfId="39434" xr:uid="{00000000-0005-0000-0000-00004E000000}"/>
    <cellStyle name="Input cel new 2 4 3 2 2 2 3" xfId="23727" xr:uid="{00000000-0005-0000-0000-00004E000000}"/>
    <cellStyle name="Input cel new 2 4 3 2 2 2 4" xfId="13461" xr:uid="{00000000-0005-0000-0000-00004E000000}"/>
    <cellStyle name="Input cel new 2 4 3 2 2 2 5" xfId="34856" xr:uid="{00000000-0005-0000-0000-00004E000000}"/>
    <cellStyle name="Input cel new 2 4 3 2 2 3" xfId="7679" xr:uid="{00000000-0005-0000-0000-00004E000000}"/>
    <cellStyle name="Input cel new 2 4 3 2 2 3 2" xfId="27975" xr:uid="{00000000-0005-0000-0000-00004E000000}"/>
    <cellStyle name="Input cel new 2 4 3 2 2 3 3" xfId="12453" xr:uid="{00000000-0005-0000-0000-00004E000000}"/>
    <cellStyle name="Input cel new 2 4 3 2 2 3 4" xfId="33445" xr:uid="{00000000-0005-0000-0000-00004E000000}"/>
    <cellStyle name="Input cel new 2 4 3 2 2 4" xfId="4870" xr:uid="{00000000-0005-0000-0000-00004E000000}"/>
    <cellStyle name="Input cel new 2 4 3 2 2 4 2" xfId="25180" xr:uid="{00000000-0005-0000-0000-00004E000000}"/>
    <cellStyle name="Input cel new 2 4 3 2 2 4 3" xfId="20594" xr:uid="{00000000-0005-0000-0000-00004E000000}"/>
    <cellStyle name="Input cel new 2 4 3 2 2 4 4" xfId="36350" xr:uid="{00000000-0005-0000-0000-00004E000000}"/>
    <cellStyle name="Input cel new 2 4 3 2 2 5" xfId="22984" xr:uid="{00000000-0005-0000-0000-00004E000000}"/>
    <cellStyle name="Input cel new 2 4 3 2 2 6" xfId="12707" xr:uid="{00000000-0005-0000-0000-00004E000000}"/>
    <cellStyle name="Input cel new 2 4 3 2 2 7" xfId="30690" xr:uid="{00000000-0005-0000-0000-00004E000000}"/>
    <cellStyle name="Input cel new 2 4 3 2 3" xfId="8070" xr:uid="{00000000-0005-0000-0000-00004E000000}"/>
    <cellStyle name="Input cel new 2 4 3 2 3 2" xfId="23772" xr:uid="{00000000-0005-0000-0000-00004E000000}"/>
    <cellStyle name="Input cel new 2 4 3 2 3 2 2" xfId="28361" xr:uid="{00000000-0005-0000-0000-00004E000000}"/>
    <cellStyle name="Input cel new 2 4 3 2 3 2 3" xfId="38466" xr:uid="{00000000-0005-0000-0000-00004E000000}"/>
    <cellStyle name="Input cel new 2 4 3 2 3 3" xfId="16121" xr:uid="{00000000-0005-0000-0000-00004E000000}"/>
    <cellStyle name="Input cel new 2 4 3 2 3 4" xfId="11039" xr:uid="{00000000-0005-0000-0000-00004E000000}"/>
    <cellStyle name="Input cel new 2 4 3 2 3 5" xfId="33835" xr:uid="{00000000-0005-0000-0000-00004E000000}"/>
    <cellStyle name="Input cel new 2 4 3 2 4" xfId="3845" xr:uid="{00000000-0005-0000-0000-00004E000000}"/>
    <cellStyle name="Input cel new 2 4 3 2 4 2" xfId="16901" xr:uid="{00000000-0005-0000-0000-00004E000000}"/>
    <cellStyle name="Input cel new 2 4 3 2 4 3" xfId="19634" xr:uid="{00000000-0005-0000-0000-00004E000000}"/>
    <cellStyle name="Input cel new 2 4 3 2 4 4" xfId="35392" xr:uid="{00000000-0005-0000-0000-00004E000000}"/>
    <cellStyle name="Input cel new 2 4 3 2 5" xfId="16015" xr:uid="{00000000-0005-0000-0000-00004E000000}"/>
    <cellStyle name="Input cel new 2 4 3 2 6" xfId="9910" xr:uid="{00000000-0005-0000-0000-00004E000000}"/>
    <cellStyle name="Input cel new 2 4 3 2 7" xfId="29669" xr:uid="{00000000-0005-0000-0000-00004E000000}"/>
    <cellStyle name="Input cel new 2 4 3 3" xfId="1198" xr:uid="{00000000-0005-0000-0000-00004E000000}"/>
    <cellStyle name="Input cel new 2 4 3 3 2" xfId="2439" xr:uid="{00000000-0005-0000-0000-00004E000000}"/>
    <cellStyle name="Input cel new 2 4 3 3 2 2" xfId="7097" xr:uid="{00000000-0005-0000-0000-00004E000000}"/>
    <cellStyle name="Input cel new 2 4 3 3 2 2 2" xfId="27393" xr:uid="{00000000-0005-0000-0000-00004E000000}"/>
    <cellStyle name="Input cel new 2 4 3 3 2 2 3" xfId="22803" xr:uid="{00000000-0005-0000-0000-00004E000000}"/>
    <cellStyle name="Input cel new 2 4 3 3 2 2 4" xfId="37586" xr:uid="{00000000-0005-0000-0000-00004E000000}"/>
    <cellStyle name="Input cel new 2 4 3 3 2 3" xfId="16147" xr:uid="{00000000-0005-0000-0000-00004E000000}"/>
    <cellStyle name="Input cel new 2 4 3 3 2 4" xfId="13935" xr:uid="{00000000-0005-0000-0000-00004E000000}"/>
    <cellStyle name="Input cel new 2 4 3 3 2 5" xfId="32863" xr:uid="{00000000-0005-0000-0000-00004E000000}"/>
    <cellStyle name="Input cel new 2 4 3 3 3" xfId="8518" xr:uid="{00000000-0005-0000-0000-00004E000000}"/>
    <cellStyle name="Input cel new 2 4 3 3 3 2" xfId="24205" xr:uid="{00000000-0005-0000-0000-00004E000000}"/>
    <cellStyle name="Input cel new 2 4 3 3 3 2 2" xfId="28794" xr:uid="{00000000-0005-0000-0000-00004E000000}"/>
    <cellStyle name="Input cel new 2 4 3 3 3 2 3" xfId="38899" xr:uid="{00000000-0005-0000-0000-00004E000000}"/>
    <cellStyle name="Input cel new 2 4 3 3 3 3" xfId="15647" xr:uid="{00000000-0005-0000-0000-00004E000000}"/>
    <cellStyle name="Input cel new 2 4 3 3 3 4" xfId="11164" xr:uid="{00000000-0005-0000-0000-00004E000000}"/>
    <cellStyle name="Input cel new 2 4 3 3 3 5" xfId="34283" xr:uid="{00000000-0005-0000-0000-00004E000000}"/>
    <cellStyle name="Input cel new 2 4 3 3 4" xfId="5931" xr:uid="{00000000-0005-0000-0000-00004E000000}"/>
    <cellStyle name="Input cel new 2 4 3 3 4 2" xfId="26227" xr:uid="{00000000-0005-0000-0000-00004E000000}"/>
    <cellStyle name="Input cel new 2 4 3 3 4 3" xfId="12935" xr:uid="{00000000-0005-0000-0000-00004E000000}"/>
    <cellStyle name="Input cel new 2 4 3 3 4 4" xfId="31697" xr:uid="{00000000-0005-0000-0000-00004E000000}"/>
    <cellStyle name="Input cel new 2 4 3 3 5" xfId="4295" xr:uid="{00000000-0005-0000-0000-00004E000000}"/>
    <cellStyle name="Input cel new 2 4 3 3 5 2" xfId="15286" xr:uid="{00000000-0005-0000-0000-00004E000000}"/>
    <cellStyle name="Input cel new 2 4 3 3 5 3" xfId="20060" xr:uid="{00000000-0005-0000-0000-00004E000000}"/>
    <cellStyle name="Input cel new 2 4 3 3 5 4" xfId="35818" xr:uid="{00000000-0005-0000-0000-00004E000000}"/>
    <cellStyle name="Input cel new 2 4 3 3 6" xfId="21617" xr:uid="{00000000-0005-0000-0000-00004E000000}"/>
    <cellStyle name="Input cel new 2 4 3 3 7" xfId="10268" xr:uid="{00000000-0005-0000-0000-00004E000000}"/>
    <cellStyle name="Input cel new 2 4 3 3 8" xfId="30117" xr:uid="{00000000-0005-0000-0000-00004E000000}"/>
    <cellStyle name="Input cel new 2 4 3 4" xfId="815" xr:uid="{00000000-0005-0000-0000-00004E000000}"/>
    <cellStyle name="Input cel new 2 4 3 4 2" xfId="3255" xr:uid="{00000000-0005-0000-0000-00004E000000}"/>
    <cellStyle name="Input cel new 2 4 3 4 2 2" xfId="7918" xr:uid="{00000000-0005-0000-0000-00004E000000}"/>
    <cellStyle name="Input cel new 2 4 3 4 2 2 2" xfId="28213" xr:uid="{00000000-0005-0000-0000-00004E000000}"/>
    <cellStyle name="Input cel new 2 4 3 4 2 2 3" xfId="23623" xr:uid="{00000000-0005-0000-0000-00004E000000}"/>
    <cellStyle name="Input cel new 2 4 3 4 2 2 4" xfId="38365" xr:uid="{00000000-0005-0000-0000-00004E000000}"/>
    <cellStyle name="Input cel new 2 4 3 4 2 3" xfId="18104" xr:uid="{00000000-0005-0000-0000-00004E000000}"/>
    <cellStyle name="Input cel new 2 4 3 4 2 4" xfId="13577" xr:uid="{00000000-0005-0000-0000-00004E000000}"/>
    <cellStyle name="Input cel new 2 4 3 4 2 5" xfId="33684" xr:uid="{00000000-0005-0000-0000-00004E000000}"/>
    <cellStyle name="Input cel new 2 4 3 4 3" xfId="5564" xr:uid="{00000000-0005-0000-0000-00004E000000}"/>
    <cellStyle name="Input cel new 2 4 3 4 3 2" xfId="25860" xr:uid="{00000000-0005-0000-0000-00004E000000}"/>
    <cellStyle name="Input cel new 2 4 3 4 3 3" xfId="13456" xr:uid="{00000000-0005-0000-0000-00004E000000}"/>
    <cellStyle name="Input cel new 2 4 3 4 3 4" xfId="31330" xr:uid="{00000000-0005-0000-0000-00004E000000}"/>
    <cellStyle name="Input cel new 2 4 3 4 4" xfId="3672" xr:uid="{00000000-0005-0000-0000-00004E000000}"/>
    <cellStyle name="Input cel new 2 4 3 4 4 2" xfId="16425" xr:uid="{00000000-0005-0000-0000-00004E000000}"/>
    <cellStyle name="Input cel new 2 4 3 4 4 3" xfId="19469" xr:uid="{00000000-0005-0000-0000-00004E000000}"/>
    <cellStyle name="Input cel new 2 4 3 4 4 4" xfId="35229" xr:uid="{00000000-0005-0000-0000-00004E000000}"/>
    <cellStyle name="Input cel new 2 4 3 4 5" xfId="16252" xr:uid="{00000000-0005-0000-0000-00004E000000}"/>
    <cellStyle name="Input cel new 2 4 3 4 6" xfId="3476" xr:uid="{00000000-0005-0000-0000-00004E000000}"/>
    <cellStyle name="Input cel new 2 4 3 4 7" xfId="10214" xr:uid="{00000000-0005-0000-0000-00004E000000}"/>
    <cellStyle name="Input cel new 2 4 3 5" xfId="2059" xr:uid="{00000000-0005-0000-0000-00004E000000}"/>
    <cellStyle name="Input cel new 2 4 3 5 2" xfId="6717" xr:uid="{00000000-0005-0000-0000-00004E000000}"/>
    <cellStyle name="Input cel new 2 4 3 5 2 2" xfId="27013" xr:uid="{00000000-0005-0000-0000-00004E000000}"/>
    <cellStyle name="Input cel new 2 4 3 5 2 3" xfId="22423" xr:uid="{00000000-0005-0000-0000-00004E000000}"/>
    <cellStyle name="Input cel new 2 4 3 5 2 4" xfId="37208" xr:uid="{00000000-0005-0000-0000-00004E000000}"/>
    <cellStyle name="Input cel new 2 4 3 5 3" xfId="22245" xr:uid="{00000000-0005-0000-0000-00004E000000}"/>
    <cellStyle name="Input cel new 2 4 3 5 4" xfId="11851" xr:uid="{00000000-0005-0000-0000-00004E000000}"/>
    <cellStyle name="Input cel new 2 4 3 5 5" xfId="32483" xr:uid="{00000000-0005-0000-0000-00004E000000}"/>
    <cellStyle name="Input cel new 2 4 3 6" xfId="7994" xr:uid="{00000000-0005-0000-0000-00004E000000}"/>
    <cellStyle name="Input cel new 2 4 3 6 2" xfId="23698" xr:uid="{00000000-0005-0000-0000-00004E000000}"/>
    <cellStyle name="Input cel new 2 4 3 6 2 2" xfId="28287" xr:uid="{00000000-0005-0000-0000-00004E000000}"/>
    <cellStyle name="Input cel new 2 4 3 6 2 3" xfId="38438" xr:uid="{00000000-0005-0000-0000-00004E000000}"/>
    <cellStyle name="Input cel new 2 4 3 6 3" xfId="22292" xr:uid="{00000000-0005-0000-0000-00004E000000}"/>
    <cellStyle name="Input cel new 2 4 3 6 4" xfId="3594" xr:uid="{00000000-0005-0000-0000-00004E000000}"/>
    <cellStyle name="Input cel new 2 4 3 6 5" xfId="33759" xr:uid="{00000000-0005-0000-0000-00004E000000}"/>
    <cellStyle name="Input cel new 2 4 3 7" xfId="3749" xr:uid="{00000000-0005-0000-0000-00004E000000}"/>
    <cellStyle name="Input cel new 2 4 3 7 2" xfId="22311" xr:uid="{00000000-0005-0000-0000-00004E000000}"/>
    <cellStyle name="Input cel new 2 4 3 7 3" xfId="18213" xr:uid="{00000000-0005-0000-0000-00004E000000}"/>
    <cellStyle name="Input cel new 2 4 3 7 4" xfId="35105" xr:uid="{00000000-0005-0000-0000-00004E000000}"/>
    <cellStyle name="Input cel new 2 4 3 8" xfId="19543" xr:uid="{00000000-0005-0000-0000-00004E000000}"/>
    <cellStyle name="Input cel new 2 4 3 8 2" xfId="15391" xr:uid="{00000000-0005-0000-0000-00004E000000}"/>
    <cellStyle name="Input cel new 2 4 3 8 3" xfId="35302" xr:uid="{00000000-0005-0000-0000-00004E000000}"/>
    <cellStyle name="Input cel new 2 4 3 9" xfId="17251" xr:uid="{00000000-0005-0000-0000-00004E000000}"/>
    <cellStyle name="Input cel new 2 4 4" xfId="1747" xr:uid="{00000000-0005-0000-0000-00004E000000}"/>
    <cellStyle name="Input cel new 2 4 4 2" xfId="2986" xr:uid="{00000000-0005-0000-0000-00004E000000}"/>
    <cellStyle name="Input cel new 2 4 4 2 2" xfId="9056" xr:uid="{00000000-0005-0000-0000-00004E000000}"/>
    <cellStyle name="Input cel new 2 4 4 2 2 2" xfId="24711" xr:uid="{00000000-0005-0000-0000-00004E000000}"/>
    <cellStyle name="Input cel new 2 4 4 2 2 2 2" xfId="29299" xr:uid="{00000000-0005-0000-0000-00004E000000}"/>
    <cellStyle name="Input cel new 2 4 4 2 2 2 3" xfId="39404" xr:uid="{00000000-0005-0000-0000-00004E000000}"/>
    <cellStyle name="Input cel new 2 4 4 2 2 3" xfId="19378" xr:uid="{00000000-0005-0000-0000-00004E000000}"/>
    <cellStyle name="Input cel new 2 4 4 2 2 4" xfId="5124" xr:uid="{00000000-0005-0000-0000-00004E000000}"/>
    <cellStyle name="Input cel new 2 4 4 2 2 5" xfId="34821" xr:uid="{00000000-0005-0000-0000-00004E000000}"/>
    <cellStyle name="Input cel new 2 4 4 2 3" xfId="7644" xr:uid="{00000000-0005-0000-0000-00004E000000}"/>
    <cellStyle name="Input cel new 2 4 4 2 3 2" xfId="27940" xr:uid="{00000000-0005-0000-0000-00004E000000}"/>
    <cellStyle name="Input cel new 2 4 4 2 3 3" xfId="14094" xr:uid="{00000000-0005-0000-0000-00004E000000}"/>
    <cellStyle name="Input cel new 2 4 4 2 3 4" xfId="33410" xr:uid="{00000000-0005-0000-0000-00004E000000}"/>
    <cellStyle name="Input cel new 2 4 4 2 4" xfId="4835" xr:uid="{00000000-0005-0000-0000-00004E000000}"/>
    <cellStyle name="Input cel new 2 4 4 2 4 2" xfId="25150" xr:uid="{00000000-0005-0000-0000-00004E000000}"/>
    <cellStyle name="Input cel new 2 4 4 2 4 3" xfId="20563" xr:uid="{00000000-0005-0000-0000-00004E000000}"/>
    <cellStyle name="Input cel new 2 4 4 2 4 4" xfId="36320" xr:uid="{00000000-0005-0000-0000-00004E000000}"/>
    <cellStyle name="Input cel new 2 4 4 2 5" xfId="18081" xr:uid="{00000000-0005-0000-0000-00004E000000}"/>
    <cellStyle name="Input cel new 2 4 4 2 6" xfId="3606" xr:uid="{00000000-0005-0000-0000-00004E000000}"/>
    <cellStyle name="Input cel new 2 4 4 2 7" xfId="30655" xr:uid="{00000000-0005-0000-0000-00004E000000}"/>
    <cellStyle name="Input cel new 2 4 4 3" xfId="7951" xr:uid="{00000000-0005-0000-0000-00004E000000}"/>
    <cellStyle name="Input cel new 2 4 4 3 2" xfId="23655" xr:uid="{00000000-0005-0000-0000-00004E000000}"/>
    <cellStyle name="Input cel new 2 4 4 3 2 2" xfId="28244" xr:uid="{00000000-0005-0000-0000-00004E000000}"/>
    <cellStyle name="Input cel new 2 4 4 3 2 3" xfId="38396" xr:uid="{00000000-0005-0000-0000-00004E000000}"/>
    <cellStyle name="Input cel new 2 4 4 3 3" xfId="15651" xr:uid="{00000000-0005-0000-0000-00004E000000}"/>
    <cellStyle name="Input cel new 2 4 4 3 4" xfId="3630" xr:uid="{00000000-0005-0000-0000-00004E000000}"/>
    <cellStyle name="Input cel new 2 4 4 3 5" xfId="33716" xr:uid="{00000000-0005-0000-0000-00004E000000}"/>
    <cellStyle name="Input cel new 2 4 4 4" xfId="6432" xr:uid="{00000000-0005-0000-0000-00004E000000}"/>
    <cellStyle name="Input cel new 2 4 4 4 2" xfId="26728" xr:uid="{00000000-0005-0000-0000-00004E000000}"/>
    <cellStyle name="Input cel new 2 4 4 4 3" xfId="11348" xr:uid="{00000000-0005-0000-0000-00004E000000}"/>
    <cellStyle name="Input cel new 2 4 4 4 4" xfId="32198" xr:uid="{00000000-0005-0000-0000-00004E000000}"/>
    <cellStyle name="Input cel new 2 4 4 5" xfId="3705" xr:uid="{00000000-0005-0000-0000-00004E000000}"/>
    <cellStyle name="Input cel new 2 4 4 5 2" xfId="19329" xr:uid="{00000000-0005-0000-0000-00004E000000}"/>
    <cellStyle name="Input cel new 2 4 4 5 3" xfId="19501" xr:uid="{00000000-0005-0000-0000-00004E000000}"/>
    <cellStyle name="Input cel new 2 4 4 5 4" xfId="35260" xr:uid="{00000000-0005-0000-0000-00004E000000}"/>
    <cellStyle name="Input cel new 2 4 4 6" xfId="17852" xr:uid="{00000000-0005-0000-0000-00004E000000}"/>
    <cellStyle name="Input cel new 2 4 4 7" xfId="10786" xr:uid="{00000000-0005-0000-0000-00004E000000}"/>
    <cellStyle name="Input cel new 2 4 4 8" xfId="12959" xr:uid="{00000000-0005-0000-0000-00004E000000}"/>
    <cellStyle name="Input cel new 2 4 5" xfId="1632" xr:uid="{00000000-0005-0000-0000-00004E000000}"/>
    <cellStyle name="Input cel new 2 4 5 2" xfId="2871" xr:uid="{00000000-0005-0000-0000-00004E000000}"/>
    <cellStyle name="Input cel new 2 4 5 2 2" xfId="7529" xr:uid="{00000000-0005-0000-0000-00004E000000}"/>
    <cellStyle name="Input cel new 2 4 5 2 2 2" xfId="27825" xr:uid="{00000000-0005-0000-0000-00004E000000}"/>
    <cellStyle name="Input cel new 2 4 5 2 2 3" xfId="23235" xr:uid="{00000000-0005-0000-0000-00004E000000}"/>
    <cellStyle name="Input cel new 2 4 5 2 2 4" xfId="38001" xr:uid="{00000000-0005-0000-0000-00004E000000}"/>
    <cellStyle name="Input cel new 2 4 5 2 3" xfId="23364" xr:uid="{00000000-0005-0000-0000-00004E000000}"/>
    <cellStyle name="Input cel new 2 4 5 2 4" xfId="14238" xr:uid="{00000000-0005-0000-0000-00004E000000}"/>
    <cellStyle name="Input cel new 2 4 5 2 5" xfId="33295" xr:uid="{00000000-0005-0000-0000-00004E000000}"/>
    <cellStyle name="Input cel new 2 4 5 3" xfId="7931" xr:uid="{00000000-0005-0000-0000-00004E000000}"/>
    <cellStyle name="Input cel new 2 4 5 3 2" xfId="23636" xr:uid="{00000000-0005-0000-0000-00004E000000}"/>
    <cellStyle name="Input cel new 2 4 5 3 2 2" xfId="28225" xr:uid="{00000000-0005-0000-0000-00004E000000}"/>
    <cellStyle name="Input cel new 2 4 5 3 2 3" xfId="38377" xr:uid="{00000000-0005-0000-0000-00004E000000}"/>
    <cellStyle name="Input cel new 2 4 5 3 3" xfId="18045" xr:uid="{00000000-0005-0000-0000-00004E000000}"/>
    <cellStyle name="Input cel new 2 4 5 3 4" xfId="11697" xr:uid="{00000000-0005-0000-0000-00004E000000}"/>
    <cellStyle name="Input cel new 2 4 5 3 5" xfId="33696" xr:uid="{00000000-0005-0000-0000-00004E000000}"/>
    <cellStyle name="Input cel new 2 4 5 4" xfId="6324" xr:uid="{00000000-0005-0000-0000-00004E000000}"/>
    <cellStyle name="Input cel new 2 4 5 4 2" xfId="26620" xr:uid="{00000000-0005-0000-0000-00004E000000}"/>
    <cellStyle name="Input cel new 2 4 5 4 3" xfId="11815" xr:uid="{00000000-0005-0000-0000-00004E000000}"/>
    <cellStyle name="Input cel new 2 4 5 4 4" xfId="32090" xr:uid="{00000000-0005-0000-0000-00004E000000}"/>
    <cellStyle name="Input cel new 2 4 5 5" xfId="3685" xr:uid="{00000000-0005-0000-0000-00004E000000}"/>
    <cellStyle name="Input cel new 2 4 5 5 2" xfId="16092" xr:uid="{00000000-0005-0000-0000-00004E000000}"/>
    <cellStyle name="Input cel new 2 4 5 5 3" xfId="19482" xr:uid="{00000000-0005-0000-0000-00004E000000}"/>
    <cellStyle name="Input cel new 2 4 5 5 4" xfId="35241" xr:uid="{00000000-0005-0000-0000-00004E000000}"/>
    <cellStyle name="Input cel new 2 4 5 6" xfId="21419" xr:uid="{00000000-0005-0000-0000-00004E000000}"/>
    <cellStyle name="Input cel new 2 4 5 7" xfId="3503" xr:uid="{00000000-0005-0000-0000-00004E000000}"/>
    <cellStyle name="Input cel new 2 4 5 8" xfId="13948" xr:uid="{00000000-0005-0000-0000-00004E000000}"/>
    <cellStyle name="Input cel new 2 4 6" xfId="492" xr:uid="{00000000-0005-0000-0000-00004E000000}"/>
    <cellStyle name="Input cel new 2 4 6 2" xfId="5284" xr:uid="{00000000-0005-0000-0000-00004E000000}"/>
    <cellStyle name="Input cel new 2 4 6 2 2" xfId="25580" xr:uid="{00000000-0005-0000-0000-00004E000000}"/>
    <cellStyle name="Input cel new 2 4 6 2 3" xfId="20995" xr:uid="{00000000-0005-0000-0000-00004E000000}"/>
    <cellStyle name="Input cel new 2 4 6 2 4" xfId="36707" xr:uid="{00000000-0005-0000-0000-00004E000000}"/>
    <cellStyle name="Input cel new 2 4 6 3" xfId="21633" xr:uid="{00000000-0005-0000-0000-00004E000000}"/>
    <cellStyle name="Input cel new 2 4 6 4" xfId="12761" xr:uid="{00000000-0005-0000-0000-00004E000000}"/>
    <cellStyle name="Input cel new 2 4 6 5" xfId="31050" xr:uid="{00000000-0005-0000-0000-00004E000000}"/>
    <cellStyle name="Input cel new 2 4 7" xfId="2008" xr:uid="{00000000-0005-0000-0000-00004E000000}"/>
    <cellStyle name="Input cel new 2 4 7 2" xfId="6666" xr:uid="{00000000-0005-0000-0000-00004E000000}"/>
    <cellStyle name="Input cel new 2 4 7 2 2" xfId="26962" xr:uid="{00000000-0005-0000-0000-00004E000000}"/>
    <cellStyle name="Input cel new 2 4 7 2 3" xfId="22372" xr:uid="{00000000-0005-0000-0000-00004E000000}"/>
    <cellStyle name="Input cel new 2 4 7 2 4" xfId="37157" xr:uid="{00000000-0005-0000-0000-00004E000000}"/>
    <cellStyle name="Input cel new 2 4 7 3" xfId="15174" xr:uid="{00000000-0005-0000-0000-00004E000000}"/>
    <cellStyle name="Input cel new 2 4 7 4" xfId="14311" xr:uid="{00000000-0005-0000-0000-00004E000000}"/>
    <cellStyle name="Input cel new 2 4 7 5" xfId="32432" xr:uid="{00000000-0005-0000-0000-00004E000000}"/>
    <cellStyle name="Input cel new 2 4 8" xfId="497" xr:uid="{00000000-0005-0000-0000-00004E000000}"/>
    <cellStyle name="Input cel new 2 4 8 2" xfId="20842" xr:uid="{00000000-0005-0000-0000-00004E000000}"/>
    <cellStyle name="Input cel new 2 4 8 2 2" xfId="25428" xr:uid="{00000000-0005-0000-0000-00004E000000}"/>
    <cellStyle name="Input cel new 2 4 8 2 3" xfId="36598" xr:uid="{00000000-0005-0000-0000-00004E000000}"/>
    <cellStyle name="Input cel new 2 4 8 3" xfId="15139" xr:uid="{00000000-0005-0000-0000-00004E000000}"/>
    <cellStyle name="Input cel new 2 4 8 3 2" xfId="35084" xr:uid="{00000000-0005-0000-0000-00004E000000}"/>
    <cellStyle name="Input cel new 2 4 8 4" xfId="16676" xr:uid="{00000000-0005-0000-0000-00004E000000}"/>
    <cellStyle name="Input cel new 2 4 9" xfId="5112" xr:uid="{00000000-0005-0000-0000-00004E000000}"/>
    <cellStyle name="Input cel new 2 4 9 2" xfId="20825" xr:uid="{00000000-0005-0000-0000-00004E000000}"/>
    <cellStyle name="Input cel new 2 4 9 2 2" xfId="36581" xr:uid="{00000000-0005-0000-0000-00004E000000}"/>
    <cellStyle name="Input cel new 2 4 9 3" xfId="25411" xr:uid="{00000000-0005-0000-0000-00004E000000}"/>
    <cellStyle name="Input cel new 2 5" xfId="785" xr:uid="{00000000-0005-0000-0000-00005E000000}"/>
    <cellStyle name="Input cel new 2 5 2" xfId="2033" xr:uid="{00000000-0005-0000-0000-00005E000000}"/>
    <cellStyle name="Input cel new 2 5 2 2" xfId="6691" xr:uid="{00000000-0005-0000-0000-00005E000000}"/>
    <cellStyle name="Input cel new 2 5 2 2 2" xfId="26987" xr:uid="{00000000-0005-0000-0000-00005E000000}"/>
    <cellStyle name="Input cel new 2 5 2 2 3" xfId="22397" xr:uid="{00000000-0005-0000-0000-00005E000000}"/>
    <cellStyle name="Input cel new 2 5 2 2 4" xfId="37182" xr:uid="{00000000-0005-0000-0000-00005E000000}"/>
    <cellStyle name="Input cel new 2 5 2 3" xfId="22363" xr:uid="{00000000-0005-0000-0000-00005E000000}"/>
    <cellStyle name="Input cel new 2 5 2 4" xfId="11074" xr:uid="{00000000-0005-0000-0000-00005E000000}"/>
    <cellStyle name="Input cel new 2 5 2 5" xfId="32457" xr:uid="{00000000-0005-0000-0000-00005E000000}"/>
    <cellStyle name="Input cel new 2 5 3" xfId="8089" xr:uid="{00000000-0005-0000-0000-00005E000000}"/>
    <cellStyle name="Input cel new 2 5 3 2" xfId="23791" xr:uid="{00000000-0005-0000-0000-00005E000000}"/>
    <cellStyle name="Input cel new 2 5 3 2 2" xfId="28380" xr:uid="{00000000-0005-0000-0000-00005E000000}"/>
    <cellStyle name="Input cel new 2 5 3 2 3" xfId="38485" xr:uid="{00000000-0005-0000-0000-00005E000000}"/>
    <cellStyle name="Input cel new 2 5 3 3" xfId="15576" xr:uid="{00000000-0005-0000-0000-00005E000000}"/>
    <cellStyle name="Input cel new 2 5 3 4" xfId="14304" xr:uid="{00000000-0005-0000-0000-00005E000000}"/>
    <cellStyle name="Input cel new 2 5 3 5" xfId="33854" xr:uid="{00000000-0005-0000-0000-00005E000000}"/>
    <cellStyle name="Input cel new 2 5 4" xfId="5537" xr:uid="{00000000-0005-0000-0000-00005E000000}"/>
    <cellStyle name="Input cel new 2 5 4 2" xfId="25833" xr:uid="{00000000-0005-0000-0000-00005E000000}"/>
    <cellStyle name="Input cel new 2 5 4 3" xfId="10707" xr:uid="{00000000-0005-0000-0000-00005E000000}"/>
    <cellStyle name="Input cel new 2 5 4 4" xfId="31303" xr:uid="{00000000-0005-0000-0000-00005E000000}"/>
    <cellStyle name="Input cel new 2 5 5" xfId="3864" xr:uid="{00000000-0005-0000-0000-00005E000000}"/>
    <cellStyle name="Input cel new 2 5 5 2" xfId="18001" xr:uid="{00000000-0005-0000-0000-00005E000000}"/>
    <cellStyle name="Input cel new 2 5 5 3" xfId="19653" xr:uid="{00000000-0005-0000-0000-00005E000000}"/>
    <cellStyle name="Input cel new 2 5 5 4" xfId="35411" xr:uid="{00000000-0005-0000-0000-00005E000000}"/>
    <cellStyle name="Input cel new 2 5 6" xfId="16941" xr:uid="{00000000-0005-0000-0000-00005E000000}"/>
    <cellStyle name="Input cel new 2 5 7" xfId="11025" xr:uid="{00000000-0005-0000-0000-00005E000000}"/>
    <cellStyle name="Input cel new 2 5 8" xfId="29688" xr:uid="{00000000-0005-0000-0000-00005E000000}"/>
    <cellStyle name="Input cel new 2 6" xfId="1078" xr:uid="{00000000-0005-0000-0000-00005F000000}"/>
    <cellStyle name="Input cel new 2 6 2" xfId="2321" xr:uid="{00000000-0005-0000-0000-00005F000000}"/>
    <cellStyle name="Input cel new 2 6 2 2" xfId="6979" xr:uid="{00000000-0005-0000-0000-00005F000000}"/>
    <cellStyle name="Input cel new 2 6 2 2 2" xfId="27275" xr:uid="{00000000-0005-0000-0000-00005F000000}"/>
    <cellStyle name="Input cel new 2 6 2 2 3" xfId="22685" xr:uid="{00000000-0005-0000-0000-00005F000000}"/>
    <cellStyle name="Input cel new 2 6 2 2 4" xfId="37470" xr:uid="{00000000-0005-0000-0000-00005F000000}"/>
    <cellStyle name="Input cel new 2 6 2 3" xfId="16682" xr:uid="{00000000-0005-0000-0000-00005F000000}"/>
    <cellStyle name="Input cel new 2 6 2 4" xfId="13075" xr:uid="{00000000-0005-0000-0000-00005F000000}"/>
    <cellStyle name="Input cel new 2 6 2 5" xfId="32745" xr:uid="{00000000-0005-0000-0000-00005F000000}"/>
    <cellStyle name="Input cel new 2 6 3" xfId="8404" xr:uid="{00000000-0005-0000-0000-00005F000000}"/>
    <cellStyle name="Input cel new 2 6 3 2" xfId="24101" xr:uid="{00000000-0005-0000-0000-00005F000000}"/>
    <cellStyle name="Input cel new 2 6 3 2 2" xfId="28690" xr:uid="{00000000-0005-0000-0000-00005F000000}"/>
    <cellStyle name="Input cel new 2 6 3 2 3" xfId="38795" xr:uid="{00000000-0005-0000-0000-00005F000000}"/>
    <cellStyle name="Input cel new 2 6 3 3" xfId="18436" xr:uid="{00000000-0005-0000-0000-00005F000000}"/>
    <cellStyle name="Input cel new 2 6 3 4" xfId="12527" xr:uid="{00000000-0005-0000-0000-00005F000000}"/>
    <cellStyle name="Input cel new 2 6 3 5" xfId="34169" xr:uid="{00000000-0005-0000-0000-00005F000000}"/>
    <cellStyle name="Input cel new 2 6 4" xfId="5823" xr:uid="{00000000-0005-0000-0000-00005F000000}"/>
    <cellStyle name="Input cel new 2 6 4 2" xfId="26119" xr:uid="{00000000-0005-0000-0000-00005F000000}"/>
    <cellStyle name="Input cel new 2 6 4 3" xfId="9801" xr:uid="{00000000-0005-0000-0000-00005F000000}"/>
    <cellStyle name="Input cel new 2 6 4 4" xfId="31589" xr:uid="{00000000-0005-0000-0000-00005F000000}"/>
    <cellStyle name="Input cel new 2 6 5" xfId="4179" xr:uid="{00000000-0005-0000-0000-00005F000000}"/>
    <cellStyle name="Input cel new 2 6 5 2" xfId="22069" xr:uid="{00000000-0005-0000-0000-00005F000000}"/>
    <cellStyle name="Input cel new 2 6 5 3" xfId="19956" xr:uid="{00000000-0005-0000-0000-00005F000000}"/>
    <cellStyle name="Input cel new 2 6 5 4" xfId="35714" xr:uid="{00000000-0005-0000-0000-00005F000000}"/>
    <cellStyle name="Input cel new 2 6 6" xfId="14856" xr:uid="{00000000-0005-0000-0000-00005F000000}"/>
    <cellStyle name="Input cel new 2 6 7" xfId="11512" xr:uid="{00000000-0005-0000-0000-00005F000000}"/>
    <cellStyle name="Input cel new 2 6 8" xfId="30003" xr:uid="{00000000-0005-0000-0000-00005F000000}"/>
    <cellStyle name="Input cel new 2 7" xfId="299" xr:uid="{00000000-0005-0000-0000-00001D000000}"/>
    <cellStyle name="Input cel new 2 7 2" xfId="20853" xr:uid="{00000000-0005-0000-0000-00001D000000}"/>
    <cellStyle name="Input cel new 2 7 2 2" xfId="36609" xr:uid="{00000000-0005-0000-0000-00001D000000}"/>
    <cellStyle name="Input cel new 2 7 3" xfId="25439" xr:uid="{00000000-0005-0000-0000-00001D000000}"/>
    <cellStyle name="Input cel new 2 8" xfId="5098" xr:uid="{00000000-0005-0000-0000-00001D000000}"/>
    <cellStyle name="Input cel new 2 8 2" xfId="20812" xr:uid="{00000000-0005-0000-0000-00001D000000}"/>
    <cellStyle name="Input cel new 2 8 2 2" xfId="36568" xr:uid="{00000000-0005-0000-0000-00001D000000}"/>
    <cellStyle name="Input cel new 2 8 3" xfId="25398" xr:uid="{00000000-0005-0000-0000-00001D000000}"/>
    <cellStyle name="Input cel new 2 9" xfId="19412" xr:uid="{00000000-0005-0000-0000-00001D000000}"/>
    <cellStyle name="Input cel new 2 9 2" xfId="22180" xr:uid="{00000000-0005-0000-0000-00001D000000}"/>
    <cellStyle name="Input cel new 2 9 3" xfId="35174" xr:uid="{00000000-0005-0000-0000-00001D000000}"/>
    <cellStyle name="Input cel new 3" xfId="25" xr:uid="{00000000-0005-0000-0000-000052000000}"/>
    <cellStyle name="Input cel new 3 2" xfId="214" xr:uid="{00000000-0005-0000-0000-000053000000}"/>
    <cellStyle name="Input cel new 3 2 2" xfId="261" xr:uid="{00000000-0005-0000-0000-000054000000}"/>
    <cellStyle name="Input cel new 3 2 2 10" xfId="5161" xr:uid="{00000000-0005-0000-0000-000054000000}"/>
    <cellStyle name="Input cel new 3 2 2 10 2" xfId="20874" xr:uid="{00000000-0005-0000-0000-000054000000}"/>
    <cellStyle name="Input cel new 3 2 2 10 2 2" xfId="25459" xr:uid="{00000000-0005-0000-0000-000054000000}"/>
    <cellStyle name="Input cel new 3 2 2 10 2 3" xfId="36629" xr:uid="{00000000-0005-0000-0000-000054000000}"/>
    <cellStyle name="Input cel new 3 2 2 10 3" xfId="21945" xr:uid="{00000000-0005-0000-0000-000054000000}"/>
    <cellStyle name="Input cel new 3 2 2 10 4" xfId="10426" xr:uid="{00000000-0005-0000-0000-000054000000}"/>
    <cellStyle name="Input cel new 3 2 2 10 5" xfId="30930" xr:uid="{00000000-0005-0000-0000-000054000000}"/>
    <cellStyle name="Input cel new 3 2 2 11" xfId="3647" xr:uid="{00000000-0005-0000-0000-000054000000}"/>
    <cellStyle name="Input cel new 3 2 2 11 2" xfId="18276" xr:uid="{00000000-0005-0000-0000-000054000000}"/>
    <cellStyle name="Input cel new 3 2 2 11 3" xfId="19449" xr:uid="{00000000-0005-0000-0000-000054000000}"/>
    <cellStyle name="Input cel new 3 2 2 11 4" xfId="35209" xr:uid="{00000000-0005-0000-0000-000054000000}"/>
    <cellStyle name="Input cel new 3 2 2 12" xfId="14905" xr:uid="{00000000-0005-0000-0000-000054000000}"/>
    <cellStyle name="Input cel new 3 2 2 13" xfId="3456" xr:uid="{00000000-0005-0000-0000-000054000000}"/>
    <cellStyle name="Input cel new 3 2 2 14" xfId="14768" xr:uid="{00000000-0005-0000-0000-000054000000}"/>
    <cellStyle name="Input cel new 3 2 2 2" xfId="408" xr:uid="{00000000-0005-0000-0000-000054000000}"/>
    <cellStyle name="Input cel new 3 2 2 2 10" xfId="5244" xr:uid="{00000000-0005-0000-0000-000054000000}"/>
    <cellStyle name="Input cel new 3 2 2 2 10 2" xfId="20957" xr:uid="{00000000-0005-0000-0000-000054000000}"/>
    <cellStyle name="Input cel new 3 2 2 2 10 2 2" xfId="25542" xr:uid="{00000000-0005-0000-0000-000054000000}"/>
    <cellStyle name="Input cel new 3 2 2 2 10 2 3" xfId="36684" xr:uid="{00000000-0005-0000-0000-000054000000}"/>
    <cellStyle name="Input cel new 3 2 2 2 10 3" xfId="22034" xr:uid="{00000000-0005-0000-0000-000054000000}"/>
    <cellStyle name="Input cel new 3 2 2 2 10 4" xfId="12937" xr:uid="{00000000-0005-0000-0000-000054000000}"/>
    <cellStyle name="Input cel new 3 2 2 2 10 5" xfId="31011" xr:uid="{00000000-0005-0000-0000-000054000000}"/>
    <cellStyle name="Input cel new 3 2 2 2 11" xfId="8016" xr:uid="{00000000-0005-0000-0000-000054000000}"/>
    <cellStyle name="Input cel new 3 2 2 2 11 2" xfId="28307" xr:uid="{00000000-0005-0000-0000-000054000000}"/>
    <cellStyle name="Input cel new 3 2 2 2 11 3" xfId="10475" xr:uid="{00000000-0005-0000-0000-000054000000}"/>
    <cellStyle name="Input cel new 3 2 2 2 11 4" xfId="33781" xr:uid="{00000000-0005-0000-0000-000054000000}"/>
    <cellStyle name="Input cel new 3 2 2 2 12" xfId="3780" xr:uid="{00000000-0005-0000-0000-000054000000}"/>
    <cellStyle name="Input cel new 3 2 2 2 12 2" xfId="17017" xr:uid="{00000000-0005-0000-0000-000054000000}"/>
    <cellStyle name="Input cel new 3 2 2 2 12 3" xfId="19572" xr:uid="{00000000-0005-0000-0000-000054000000}"/>
    <cellStyle name="Input cel new 3 2 2 2 12 4" xfId="35331" xr:uid="{00000000-0005-0000-0000-000054000000}"/>
    <cellStyle name="Input cel new 3 2 2 2 13" xfId="17154" xr:uid="{00000000-0005-0000-0000-000054000000}"/>
    <cellStyle name="Input cel new 3 2 2 2 14" xfId="9815" xr:uid="{00000000-0005-0000-0000-000054000000}"/>
    <cellStyle name="Input cel new 3 2 2 2 15" xfId="29607" xr:uid="{00000000-0005-0000-0000-000054000000}"/>
    <cellStyle name="Input cel new 3 2 2 2 2" xfId="466" xr:uid="{00000000-0005-0000-0000-000054000000}"/>
    <cellStyle name="Input cel new 3 2 2 2 2 10" xfId="16390" xr:uid="{00000000-0005-0000-0000-000054000000}"/>
    <cellStyle name="Input cel new 3 2 2 2 2 11" xfId="10601" xr:uid="{00000000-0005-0000-0000-000054000000}"/>
    <cellStyle name="Input cel new 3 2 2 2 2 12" xfId="29699" xr:uid="{00000000-0005-0000-0000-000054000000}"/>
    <cellStyle name="Input cel new 3 2 2 2 2 2" xfId="566" xr:uid="{00000000-0005-0000-0000-000054000000}"/>
    <cellStyle name="Input cel new 3 2 2 2 2 2 2" xfId="1492" xr:uid="{00000000-0005-0000-0000-000054000000}"/>
    <cellStyle name="Input cel new 3 2 2 2 2 2 2 2" xfId="6190" xr:uid="{00000000-0005-0000-0000-000054000000}"/>
    <cellStyle name="Input cel new 3 2 2 2 2 2 2 2 2" xfId="26486" xr:uid="{00000000-0005-0000-0000-000054000000}"/>
    <cellStyle name="Input cel new 3 2 2 2 2 2 2 2 3" xfId="21898" xr:uid="{00000000-0005-0000-0000-000054000000}"/>
    <cellStyle name="Input cel new 3 2 2 2 2 2 2 2 4" xfId="37117" xr:uid="{00000000-0005-0000-0000-000054000000}"/>
    <cellStyle name="Input cel new 3 2 2 2 2 2 2 3" xfId="16477" xr:uid="{00000000-0005-0000-0000-000054000000}"/>
    <cellStyle name="Input cel new 3 2 2 2 2 2 2 4" xfId="12091" xr:uid="{00000000-0005-0000-0000-000054000000}"/>
    <cellStyle name="Input cel new 3 2 2 2 2 2 2 5" xfId="31956" xr:uid="{00000000-0005-0000-0000-000054000000}"/>
    <cellStyle name="Input cel new 3 2 2 2 2 2 3" xfId="2732" xr:uid="{00000000-0005-0000-0000-000054000000}"/>
    <cellStyle name="Input cel new 3 2 2 2 2 2 3 2" xfId="7390" xr:uid="{00000000-0005-0000-0000-000054000000}"/>
    <cellStyle name="Input cel new 3 2 2 2 2 2 3 2 2" xfId="27686" xr:uid="{00000000-0005-0000-0000-000054000000}"/>
    <cellStyle name="Input cel new 3 2 2 2 2 2 3 2 3" xfId="23096" xr:uid="{00000000-0005-0000-0000-000054000000}"/>
    <cellStyle name="Input cel new 3 2 2 2 2 2 3 2 4" xfId="37862" xr:uid="{00000000-0005-0000-0000-000054000000}"/>
    <cellStyle name="Input cel new 3 2 2 2 2 2 3 3" xfId="15695" xr:uid="{00000000-0005-0000-0000-000054000000}"/>
    <cellStyle name="Input cel new 3 2 2 2 2 2 3 4" xfId="13052" xr:uid="{00000000-0005-0000-0000-000054000000}"/>
    <cellStyle name="Input cel new 3 2 2 2 2 2 3 5" xfId="33156" xr:uid="{00000000-0005-0000-0000-000054000000}"/>
    <cellStyle name="Input cel new 3 2 2 2 2 2 4" xfId="8804" xr:uid="{00000000-0005-0000-0000-000054000000}"/>
    <cellStyle name="Input cel new 3 2 2 2 2 2 4 2" xfId="24472" xr:uid="{00000000-0005-0000-0000-000054000000}"/>
    <cellStyle name="Input cel new 3 2 2 2 2 2 4 2 2" xfId="29060" xr:uid="{00000000-0005-0000-0000-000054000000}"/>
    <cellStyle name="Input cel new 3 2 2 2 2 2 4 2 3" xfId="39165" xr:uid="{00000000-0005-0000-0000-000054000000}"/>
    <cellStyle name="Input cel new 3 2 2 2 2 2 4 3" xfId="17259" xr:uid="{00000000-0005-0000-0000-000054000000}"/>
    <cellStyle name="Input cel new 3 2 2 2 2 2 4 4" xfId="10285" xr:uid="{00000000-0005-0000-0000-000054000000}"/>
    <cellStyle name="Input cel new 3 2 2 2 2 2 4 5" xfId="34569" xr:uid="{00000000-0005-0000-0000-000054000000}"/>
    <cellStyle name="Input cel new 3 2 2 2 2 2 5" xfId="5353" xr:uid="{00000000-0005-0000-0000-000054000000}"/>
    <cellStyle name="Input cel new 3 2 2 2 2 2 5 2" xfId="21064" xr:uid="{00000000-0005-0000-0000-000054000000}"/>
    <cellStyle name="Input cel new 3 2 2 2 2 2 5 2 2" xfId="25649" xr:uid="{00000000-0005-0000-0000-000054000000}"/>
    <cellStyle name="Input cel new 3 2 2 2 2 2 5 2 3" xfId="36743" xr:uid="{00000000-0005-0000-0000-000054000000}"/>
    <cellStyle name="Input cel new 3 2 2 2 2 2 5 3" xfId="22359" xr:uid="{00000000-0005-0000-0000-000054000000}"/>
    <cellStyle name="Input cel new 3 2 2 2 2 2 5 4" xfId="11148" xr:uid="{00000000-0005-0000-0000-000054000000}"/>
    <cellStyle name="Input cel new 3 2 2 2 2 2 5 5" xfId="31119" xr:uid="{00000000-0005-0000-0000-000054000000}"/>
    <cellStyle name="Input cel new 3 2 2 2 2 2 6" xfId="4582" xr:uid="{00000000-0005-0000-0000-000054000000}"/>
    <cellStyle name="Input cel new 3 2 2 2 2 2 6 2" xfId="18382" xr:uid="{00000000-0005-0000-0000-000054000000}"/>
    <cellStyle name="Input cel new 3 2 2 2 2 2 6 3" xfId="20325" xr:uid="{00000000-0005-0000-0000-000054000000}"/>
    <cellStyle name="Input cel new 3 2 2 2 2 2 6 4" xfId="36083" xr:uid="{00000000-0005-0000-0000-000054000000}"/>
    <cellStyle name="Input cel new 3 2 2 2 2 2 7" xfId="21037" xr:uid="{00000000-0005-0000-0000-000054000000}"/>
    <cellStyle name="Input cel new 3 2 2 2 2 2 8" xfId="11420" xr:uid="{00000000-0005-0000-0000-000054000000}"/>
    <cellStyle name="Input cel new 3 2 2 2 2 2 9" xfId="30403" xr:uid="{00000000-0005-0000-0000-000054000000}"/>
    <cellStyle name="Input cel new 3 2 2 2 2 3" xfId="1409" xr:uid="{00000000-0005-0000-0000-000054000000}"/>
    <cellStyle name="Input cel new 3 2 2 2 2 3 2" xfId="2649" xr:uid="{00000000-0005-0000-0000-000054000000}"/>
    <cellStyle name="Input cel new 3 2 2 2 2 3 2 2" xfId="7307" xr:uid="{00000000-0005-0000-0000-000054000000}"/>
    <cellStyle name="Input cel new 3 2 2 2 2 3 2 2 2" xfId="27603" xr:uid="{00000000-0005-0000-0000-000054000000}"/>
    <cellStyle name="Input cel new 3 2 2 2 2 3 2 2 3" xfId="23013" xr:uid="{00000000-0005-0000-0000-000054000000}"/>
    <cellStyle name="Input cel new 3 2 2 2 2 3 2 2 4" xfId="37789" xr:uid="{00000000-0005-0000-0000-000054000000}"/>
    <cellStyle name="Input cel new 3 2 2 2 2 3 2 3" xfId="18078" xr:uid="{00000000-0005-0000-0000-000054000000}"/>
    <cellStyle name="Input cel new 3 2 2 2 2 3 2 4" xfId="12855" xr:uid="{00000000-0005-0000-0000-000054000000}"/>
    <cellStyle name="Input cel new 3 2 2 2 2 3 2 5" xfId="33073" xr:uid="{00000000-0005-0000-0000-000054000000}"/>
    <cellStyle name="Input cel new 3 2 2 2 2 3 3" xfId="8723" xr:uid="{00000000-0005-0000-0000-000054000000}"/>
    <cellStyle name="Input cel new 3 2 2 2 2 3 3 2" xfId="24396" xr:uid="{00000000-0005-0000-0000-000054000000}"/>
    <cellStyle name="Input cel new 3 2 2 2 2 3 3 2 2" xfId="28985" xr:uid="{00000000-0005-0000-0000-000054000000}"/>
    <cellStyle name="Input cel new 3 2 2 2 2 3 3 2 3" xfId="39090" xr:uid="{00000000-0005-0000-0000-000054000000}"/>
    <cellStyle name="Input cel new 3 2 2 2 2 3 3 3" xfId="17331" xr:uid="{00000000-0005-0000-0000-000054000000}"/>
    <cellStyle name="Input cel new 3 2 2 2 2 3 3 4" xfId="9496" xr:uid="{00000000-0005-0000-0000-000054000000}"/>
    <cellStyle name="Input cel new 3 2 2 2 2 3 3 5" xfId="34488" xr:uid="{00000000-0005-0000-0000-000054000000}"/>
    <cellStyle name="Input cel new 3 2 2 2 2 3 4" xfId="6122" xr:uid="{00000000-0005-0000-0000-000054000000}"/>
    <cellStyle name="Input cel new 3 2 2 2 2 3 4 2" xfId="26418" xr:uid="{00000000-0005-0000-0000-000054000000}"/>
    <cellStyle name="Input cel new 3 2 2 2 2 3 4 3" xfId="14496" xr:uid="{00000000-0005-0000-0000-000054000000}"/>
    <cellStyle name="Input cel new 3 2 2 2 2 3 4 4" xfId="31888" xr:uid="{00000000-0005-0000-0000-000054000000}"/>
    <cellStyle name="Input cel new 3 2 2 2 2 3 5" xfId="4501" xr:uid="{00000000-0005-0000-0000-000054000000}"/>
    <cellStyle name="Input cel new 3 2 2 2 2 3 5 2" xfId="21638" xr:uid="{00000000-0005-0000-0000-000054000000}"/>
    <cellStyle name="Input cel new 3 2 2 2 2 3 5 3" xfId="20250" xr:uid="{00000000-0005-0000-0000-000054000000}"/>
    <cellStyle name="Input cel new 3 2 2 2 2 3 5 4" xfId="36008" xr:uid="{00000000-0005-0000-0000-000054000000}"/>
    <cellStyle name="Input cel new 3 2 2 2 2 3 6" xfId="16798" xr:uid="{00000000-0005-0000-0000-000054000000}"/>
    <cellStyle name="Input cel new 3 2 2 2 2 3 7" xfId="9977" xr:uid="{00000000-0005-0000-0000-000054000000}"/>
    <cellStyle name="Input cel new 3 2 2 2 2 3 8" xfId="30322" xr:uid="{00000000-0005-0000-0000-000054000000}"/>
    <cellStyle name="Input cel new 3 2 2 2 2 4" xfId="1704" xr:uid="{00000000-0005-0000-0000-000054000000}"/>
    <cellStyle name="Input cel new 3 2 2 2 2 4 2" xfId="2943" xr:uid="{00000000-0005-0000-0000-000054000000}"/>
    <cellStyle name="Input cel new 3 2 2 2 2 4 2 2" xfId="7601" xr:uid="{00000000-0005-0000-0000-000054000000}"/>
    <cellStyle name="Input cel new 3 2 2 2 2 4 2 2 2" xfId="27897" xr:uid="{00000000-0005-0000-0000-000054000000}"/>
    <cellStyle name="Input cel new 3 2 2 2 2 4 2 2 3" xfId="23307" xr:uid="{00000000-0005-0000-0000-000054000000}"/>
    <cellStyle name="Input cel new 3 2 2 2 2 4 2 2 4" xfId="38073" xr:uid="{00000000-0005-0000-0000-000054000000}"/>
    <cellStyle name="Input cel new 3 2 2 2 2 4 2 3" xfId="18766" xr:uid="{00000000-0005-0000-0000-000054000000}"/>
    <cellStyle name="Input cel new 3 2 2 2 2 4 2 4" xfId="9445" xr:uid="{00000000-0005-0000-0000-000054000000}"/>
    <cellStyle name="Input cel new 3 2 2 2 2 4 2 5" xfId="33367" xr:uid="{00000000-0005-0000-0000-000054000000}"/>
    <cellStyle name="Input cel new 3 2 2 2 2 4 3" xfId="9013" xr:uid="{00000000-0005-0000-0000-000054000000}"/>
    <cellStyle name="Input cel new 3 2 2 2 2 4 3 2" xfId="24672" xr:uid="{00000000-0005-0000-0000-000054000000}"/>
    <cellStyle name="Input cel new 3 2 2 2 2 4 3 2 2" xfId="29260" xr:uid="{00000000-0005-0000-0000-000054000000}"/>
    <cellStyle name="Input cel new 3 2 2 2 2 4 3 2 3" xfId="39365" xr:uid="{00000000-0005-0000-0000-000054000000}"/>
    <cellStyle name="Input cel new 3 2 2 2 2 4 3 3" xfId="21803" xr:uid="{00000000-0005-0000-0000-000054000000}"/>
    <cellStyle name="Input cel new 3 2 2 2 2 4 3 4" xfId="12644" xr:uid="{00000000-0005-0000-0000-000054000000}"/>
    <cellStyle name="Input cel new 3 2 2 2 2 4 3 5" xfId="34778" xr:uid="{00000000-0005-0000-0000-000054000000}"/>
    <cellStyle name="Input cel new 3 2 2 2 2 4 4" xfId="6394" xr:uid="{00000000-0005-0000-0000-000054000000}"/>
    <cellStyle name="Input cel new 3 2 2 2 2 4 4 2" xfId="26690" xr:uid="{00000000-0005-0000-0000-000054000000}"/>
    <cellStyle name="Input cel new 3 2 2 2 2 4 4 3" xfId="13610" xr:uid="{00000000-0005-0000-0000-000054000000}"/>
    <cellStyle name="Input cel new 3 2 2 2 2 4 4 4" xfId="32160" xr:uid="{00000000-0005-0000-0000-000054000000}"/>
    <cellStyle name="Input cel new 3 2 2 2 2 4 5" xfId="4792" xr:uid="{00000000-0005-0000-0000-000054000000}"/>
    <cellStyle name="Input cel new 3 2 2 2 2 4 5 2" xfId="25111" xr:uid="{00000000-0005-0000-0000-000054000000}"/>
    <cellStyle name="Input cel new 3 2 2 2 2 4 5 3" xfId="20523" xr:uid="{00000000-0005-0000-0000-000054000000}"/>
    <cellStyle name="Input cel new 3 2 2 2 2 4 5 4" xfId="36281" xr:uid="{00000000-0005-0000-0000-000054000000}"/>
    <cellStyle name="Input cel new 3 2 2 2 2 4 6" xfId="22305" xr:uid="{00000000-0005-0000-0000-000054000000}"/>
    <cellStyle name="Input cel new 3 2 2 2 2 4 7" xfId="3492" xr:uid="{00000000-0005-0000-0000-000054000000}"/>
    <cellStyle name="Input cel new 3 2 2 2 2 4 8" xfId="30612" xr:uid="{00000000-0005-0000-0000-000054000000}"/>
    <cellStyle name="Input cel new 3 2 2 2 2 5" xfId="1231" xr:uid="{00000000-0005-0000-0000-000054000000}"/>
    <cellStyle name="Input cel new 3 2 2 2 2 5 2" xfId="2472" xr:uid="{00000000-0005-0000-0000-000054000000}"/>
    <cellStyle name="Input cel new 3 2 2 2 2 5 2 2" xfId="7130" xr:uid="{00000000-0005-0000-0000-000054000000}"/>
    <cellStyle name="Input cel new 3 2 2 2 2 5 2 2 2" xfId="27426" xr:uid="{00000000-0005-0000-0000-000054000000}"/>
    <cellStyle name="Input cel new 3 2 2 2 2 5 2 2 3" xfId="22836" xr:uid="{00000000-0005-0000-0000-000054000000}"/>
    <cellStyle name="Input cel new 3 2 2 2 2 5 2 2 4" xfId="37618" xr:uid="{00000000-0005-0000-0000-000054000000}"/>
    <cellStyle name="Input cel new 3 2 2 2 2 5 2 3" xfId="15669" xr:uid="{00000000-0005-0000-0000-000054000000}"/>
    <cellStyle name="Input cel new 3 2 2 2 2 5 2 4" xfId="9768" xr:uid="{00000000-0005-0000-0000-000054000000}"/>
    <cellStyle name="Input cel new 3 2 2 2 2 5 2 5" xfId="32896" xr:uid="{00000000-0005-0000-0000-000054000000}"/>
    <cellStyle name="Input cel new 3 2 2 2 2 5 3" xfId="8550" xr:uid="{00000000-0005-0000-0000-000054000000}"/>
    <cellStyle name="Input cel new 3 2 2 2 2 5 3 2" xfId="24235" xr:uid="{00000000-0005-0000-0000-000054000000}"/>
    <cellStyle name="Input cel new 3 2 2 2 2 5 3 2 2" xfId="28824" xr:uid="{00000000-0005-0000-0000-000054000000}"/>
    <cellStyle name="Input cel new 3 2 2 2 2 5 3 2 3" xfId="38929" xr:uid="{00000000-0005-0000-0000-000054000000}"/>
    <cellStyle name="Input cel new 3 2 2 2 2 5 3 3" xfId="18454" xr:uid="{00000000-0005-0000-0000-000054000000}"/>
    <cellStyle name="Input cel new 3 2 2 2 2 5 3 4" xfId="11343" xr:uid="{00000000-0005-0000-0000-000054000000}"/>
    <cellStyle name="Input cel new 3 2 2 2 2 5 3 5" xfId="34315" xr:uid="{00000000-0005-0000-0000-000054000000}"/>
    <cellStyle name="Input cel new 3 2 2 2 2 5 4" xfId="5962" xr:uid="{00000000-0005-0000-0000-000054000000}"/>
    <cellStyle name="Input cel new 3 2 2 2 2 5 4 2" xfId="26258" xr:uid="{00000000-0005-0000-0000-000054000000}"/>
    <cellStyle name="Input cel new 3 2 2 2 2 5 4 3" xfId="10621" xr:uid="{00000000-0005-0000-0000-000054000000}"/>
    <cellStyle name="Input cel new 3 2 2 2 2 5 4 4" xfId="31728" xr:uid="{00000000-0005-0000-0000-000054000000}"/>
    <cellStyle name="Input cel new 3 2 2 2 2 5 5" xfId="4327" xr:uid="{00000000-0005-0000-0000-000054000000}"/>
    <cellStyle name="Input cel new 3 2 2 2 2 5 5 2" xfId="16407" xr:uid="{00000000-0005-0000-0000-000054000000}"/>
    <cellStyle name="Input cel new 3 2 2 2 2 5 5 3" xfId="20090" xr:uid="{00000000-0005-0000-0000-000054000000}"/>
    <cellStyle name="Input cel new 3 2 2 2 2 5 5 4" xfId="35848" xr:uid="{00000000-0005-0000-0000-000054000000}"/>
    <cellStyle name="Input cel new 3 2 2 2 2 5 6" xfId="16025" xr:uid="{00000000-0005-0000-0000-000054000000}"/>
    <cellStyle name="Input cel new 3 2 2 2 2 5 7" xfId="9976" xr:uid="{00000000-0005-0000-0000-000054000000}"/>
    <cellStyle name="Input cel new 3 2 2 2 2 5 8" xfId="30149" xr:uid="{00000000-0005-0000-0000-000054000000}"/>
    <cellStyle name="Input cel new 3 2 2 2 2 6" xfId="870" xr:uid="{00000000-0005-0000-0000-000054000000}"/>
    <cellStyle name="Input cel new 3 2 2 2 2 6 2" xfId="3345" xr:uid="{00000000-0005-0000-0000-000054000000}"/>
    <cellStyle name="Input cel new 3 2 2 2 2 6 2 2" xfId="8197" xr:uid="{00000000-0005-0000-0000-000054000000}"/>
    <cellStyle name="Input cel new 3 2 2 2 2 6 2 2 2" xfId="28486" xr:uid="{00000000-0005-0000-0000-000054000000}"/>
    <cellStyle name="Input cel new 3 2 2 2 2 6 2 2 3" xfId="23897" xr:uid="{00000000-0005-0000-0000-000054000000}"/>
    <cellStyle name="Input cel new 3 2 2 2 2 6 2 2 4" xfId="38591" xr:uid="{00000000-0005-0000-0000-000054000000}"/>
    <cellStyle name="Input cel new 3 2 2 2 2 6 2 3" xfId="15779" xr:uid="{00000000-0005-0000-0000-000054000000}"/>
    <cellStyle name="Input cel new 3 2 2 2 2 6 2 4" xfId="12228" xr:uid="{00000000-0005-0000-0000-000054000000}"/>
    <cellStyle name="Input cel new 3 2 2 2 2 6 2 5" xfId="33962" xr:uid="{00000000-0005-0000-0000-000054000000}"/>
    <cellStyle name="Input cel new 3 2 2 2 2 6 3" xfId="5619" xr:uid="{00000000-0005-0000-0000-000054000000}"/>
    <cellStyle name="Input cel new 3 2 2 2 2 6 3 2" xfId="25915" xr:uid="{00000000-0005-0000-0000-000054000000}"/>
    <cellStyle name="Input cel new 3 2 2 2 2 6 3 3" xfId="14656" xr:uid="{00000000-0005-0000-0000-000054000000}"/>
    <cellStyle name="Input cel new 3 2 2 2 2 6 3 4" xfId="31385" xr:uid="{00000000-0005-0000-0000-000054000000}"/>
    <cellStyle name="Input cel new 3 2 2 2 2 6 4" xfId="3972" xr:uid="{00000000-0005-0000-0000-000054000000}"/>
    <cellStyle name="Input cel new 3 2 2 2 2 6 4 2" xfId="15155" xr:uid="{00000000-0005-0000-0000-000054000000}"/>
    <cellStyle name="Input cel new 3 2 2 2 2 6 4 3" xfId="19758" xr:uid="{00000000-0005-0000-0000-000054000000}"/>
    <cellStyle name="Input cel new 3 2 2 2 2 6 4 4" xfId="35516" xr:uid="{00000000-0005-0000-0000-000054000000}"/>
    <cellStyle name="Input cel new 3 2 2 2 2 6 5" xfId="17035" xr:uid="{00000000-0005-0000-0000-000054000000}"/>
    <cellStyle name="Input cel new 3 2 2 2 2 6 6" xfId="10472" xr:uid="{00000000-0005-0000-0000-000054000000}"/>
    <cellStyle name="Input cel new 3 2 2 2 2 6 7" xfId="29796" xr:uid="{00000000-0005-0000-0000-000054000000}"/>
    <cellStyle name="Input cel new 3 2 2 2 2 7" xfId="2114" xr:uid="{00000000-0005-0000-0000-000054000000}"/>
    <cellStyle name="Input cel new 3 2 2 2 2 7 2" xfId="6772" xr:uid="{00000000-0005-0000-0000-000054000000}"/>
    <cellStyle name="Input cel new 3 2 2 2 2 7 2 2" xfId="27068" xr:uid="{00000000-0005-0000-0000-000054000000}"/>
    <cellStyle name="Input cel new 3 2 2 2 2 7 2 3" xfId="22478" xr:uid="{00000000-0005-0000-0000-000054000000}"/>
    <cellStyle name="Input cel new 3 2 2 2 2 7 2 4" xfId="37263" xr:uid="{00000000-0005-0000-0000-000054000000}"/>
    <cellStyle name="Input cel new 3 2 2 2 2 7 3" xfId="17795" xr:uid="{00000000-0005-0000-0000-000054000000}"/>
    <cellStyle name="Input cel new 3 2 2 2 2 7 4" xfId="12481" xr:uid="{00000000-0005-0000-0000-000054000000}"/>
    <cellStyle name="Input cel new 3 2 2 2 2 7 5" xfId="32538" xr:uid="{00000000-0005-0000-0000-000054000000}"/>
    <cellStyle name="Input cel new 3 2 2 2 2 8" xfId="8100" xr:uid="{00000000-0005-0000-0000-000054000000}"/>
    <cellStyle name="Input cel new 3 2 2 2 2 8 2" xfId="23802" xr:uid="{00000000-0005-0000-0000-000054000000}"/>
    <cellStyle name="Input cel new 3 2 2 2 2 8 2 2" xfId="28391" xr:uid="{00000000-0005-0000-0000-000054000000}"/>
    <cellStyle name="Input cel new 3 2 2 2 2 8 2 3" xfId="38496" xr:uid="{00000000-0005-0000-0000-000054000000}"/>
    <cellStyle name="Input cel new 3 2 2 2 2 8 3" xfId="16476" xr:uid="{00000000-0005-0000-0000-000054000000}"/>
    <cellStyle name="Input cel new 3 2 2 2 2 8 4" xfId="9557" xr:uid="{00000000-0005-0000-0000-000054000000}"/>
    <cellStyle name="Input cel new 3 2 2 2 2 8 5" xfId="33865" xr:uid="{00000000-0005-0000-0000-000054000000}"/>
    <cellStyle name="Input cel new 3 2 2 2 2 9" xfId="3875" xr:uid="{00000000-0005-0000-0000-000054000000}"/>
    <cellStyle name="Input cel new 3 2 2 2 2 9 2" xfId="17441" xr:uid="{00000000-0005-0000-0000-000054000000}"/>
    <cellStyle name="Input cel new 3 2 2 2 2 9 3" xfId="19664" xr:uid="{00000000-0005-0000-0000-000054000000}"/>
    <cellStyle name="Input cel new 3 2 2 2 2 9 4" xfId="35422" xr:uid="{00000000-0005-0000-0000-000054000000}"/>
    <cellStyle name="Input cel new 3 2 2 2 3" xfId="615" xr:uid="{00000000-0005-0000-0000-000054000000}"/>
    <cellStyle name="Input cel new 3 2 2 2 3 10" xfId="21409" xr:uid="{00000000-0005-0000-0000-000054000000}"/>
    <cellStyle name="Input cel new 3 2 2 2 3 11" xfId="10379" xr:uid="{00000000-0005-0000-0000-000054000000}"/>
    <cellStyle name="Input cel new 3 2 2 2 3 12" xfId="29844" xr:uid="{00000000-0005-0000-0000-000054000000}"/>
    <cellStyle name="Input cel new 3 2 2 2 3 2" xfId="1845" xr:uid="{00000000-0005-0000-0000-000054000000}"/>
    <cellStyle name="Input cel new 3 2 2 2 3 2 2" xfId="3084" xr:uid="{00000000-0005-0000-0000-000054000000}"/>
    <cellStyle name="Input cel new 3 2 2 2 3 2 2 2" xfId="7742" xr:uid="{00000000-0005-0000-0000-000054000000}"/>
    <cellStyle name="Input cel new 3 2 2 2 3 2 2 2 2" xfId="28038" xr:uid="{00000000-0005-0000-0000-000054000000}"/>
    <cellStyle name="Input cel new 3 2 2 2 3 2 2 2 3" xfId="23448" xr:uid="{00000000-0005-0000-0000-000054000000}"/>
    <cellStyle name="Input cel new 3 2 2 2 3 2 2 2 4" xfId="38190" xr:uid="{00000000-0005-0000-0000-000054000000}"/>
    <cellStyle name="Input cel new 3 2 2 2 3 2 2 3" xfId="15261" xr:uid="{00000000-0005-0000-0000-000054000000}"/>
    <cellStyle name="Input cel new 3 2 2 2 3 2 2 4" xfId="9781" xr:uid="{00000000-0005-0000-0000-000054000000}"/>
    <cellStyle name="Input cel new 3 2 2 2 3 2 2 5" xfId="33508" xr:uid="{00000000-0005-0000-0000-000054000000}"/>
    <cellStyle name="Input cel new 3 2 2 2 3 2 3" xfId="9154" xr:uid="{00000000-0005-0000-0000-000054000000}"/>
    <cellStyle name="Input cel new 3 2 2 2 3 2 3 2" xfId="24803" xr:uid="{00000000-0005-0000-0000-000054000000}"/>
    <cellStyle name="Input cel new 3 2 2 2 3 2 3 2 2" xfId="29390" xr:uid="{00000000-0005-0000-0000-000054000000}"/>
    <cellStyle name="Input cel new 3 2 2 2 3 2 3 2 3" xfId="39495" xr:uid="{00000000-0005-0000-0000-000054000000}"/>
    <cellStyle name="Input cel new 3 2 2 2 3 2 3 3" xfId="18707" xr:uid="{00000000-0005-0000-0000-000054000000}"/>
    <cellStyle name="Input cel new 3 2 2 2 3 2 3 4" xfId="13384" xr:uid="{00000000-0005-0000-0000-000054000000}"/>
    <cellStyle name="Input cel new 3 2 2 2 3 2 3 5" xfId="34919" xr:uid="{00000000-0005-0000-0000-000054000000}"/>
    <cellStyle name="Input cel new 3 2 2 2 3 2 4" xfId="6511" xr:uid="{00000000-0005-0000-0000-000054000000}"/>
    <cellStyle name="Input cel new 3 2 2 2 3 2 4 2" xfId="26807" xr:uid="{00000000-0005-0000-0000-000054000000}"/>
    <cellStyle name="Input cel new 3 2 2 2 3 2 4 3" xfId="9800" xr:uid="{00000000-0005-0000-0000-000054000000}"/>
    <cellStyle name="Input cel new 3 2 2 2 3 2 4 4" xfId="32277" xr:uid="{00000000-0005-0000-0000-000054000000}"/>
    <cellStyle name="Input cel new 3 2 2 2 3 2 5" xfId="4933" xr:uid="{00000000-0005-0000-0000-000054000000}"/>
    <cellStyle name="Input cel new 3 2 2 2 3 2 5 2" xfId="25241" xr:uid="{00000000-0005-0000-0000-000054000000}"/>
    <cellStyle name="Input cel new 3 2 2 2 3 2 5 3" xfId="20655" xr:uid="{00000000-0005-0000-0000-000054000000}"/>
    <cellStyle name="Input cel new 3 2 2 2 3 2 5 4" xfId="36411" xr:uid="{00000000-0005-0000-0000-000054000000}"/>
    <cellStyle name="Input cel new 3 2 2 2 3 2 6" xfId="15890" xr:uid="{00000000-0005-0000-0000-000054000000}"/>
    <cellStyle name="Input cel new 3 2 2 2 3 2 7" xfId="13322" xr:uid="{00000000-0005-0000-0000-000054000000}"/>
    <cellStyle name="Input cel new 3 2 2 2 3 2 8" xfId="30753" xr:uid="{00000000-0005-0000-0000-000054000000}"/>
    <cellStyle name="Input cel new 3 2 2 2 3 3" xfId="1186" xr:uid="{00000000-0005-0000-0000-000054000000}"/>
    <cellStyle name="Input cel new 3 2 2 2 3 3 2" xfId="2427" xr:uid="{00000000-0005-0000-0000-000054000000}"/>
    <cellStyle name="Input cel new 3 2 2 2 3 3 2 2" xfId="7085" xr:uid="{00000000-0005-0000-0000-000054000000}"/>
    <cellStyle name="Input cel new 3 2 2 2 3 3 2 2 2" xfId="27381" xr:uid="{00000000-0005-0000-0000-000054000000}"/>
    <cellStyle name="Input cel new 3 2 2 2 3 3 2 2 3" xfId="22791" xr:uid="{00000000-0005-0000-0000-000054000000}"/>
    <cellStyle name="Input cel new 3 2 2 2 3 3 2 2 4" xfId="37574" xr:uid="{00000000-0005-0000-0000-000054000000}"/>
    <cellStyle name="Input cel new 3 2 2 2 3 3 2 3" xfId="15198" xr:uid="{00000000-0005-0000-0000-000054000000}"/>
    <cellStyle name="Input cel new 3 2 2 2 3 3 2 4" xfId="13180" xr:uid="{00000000-0005-0000-0000-000054000000}"/>
    <cellStyle name="Input cel new 3 2 2 2 3 3 2 5" xfId="32851" xr:uid="{00000000-0005-0000-0000-000054000000}"/>
    <cellStyle name="Input cel new 3 2 2 2 3 3 3" xfId="8506" xr:uid="{00000000-0005-0000-0000-000054000000}"/>
    <cellStyle name="Input cel new 3 2 2 2 3 3 3 2" xfId="24195" xr:uid="{00000000-0005-0000-0000-000054000000}"/>
    <cellStyle name="Input cel new 3 2 2 2 3 3 3 2 2" xfId="28784" xr:uid="{00000000-0005-0000-0000-000054000000}"/>
    <cellStyle name="Input cel new 3 2 2 2 3 3 3 2 3" xfId="38889" xr:uid="{00000000-0005-0000-0000-000054000000}"/>
    <cellStyle name="Input cel new 3 2 2 2 3 3 3 3" xfId="21705" xr:uid="{00000000-0005-0000-0000-000054000000}"/>
    <cellStyle name="Input cel new 3 2 2 2 3 3 3 4" xfId="12584" xr:uid="{00000000-0005-0000-0000-000054000000}"/>
    <cellStyle name="Input cel new 3 2 2 2 3 3 3 5" xfId="34271" xr:uid="{00000000-0005-0000-0000-000054000000}"/>
    <cellStyle name="Input cel new 3 2 2 2 3 3 4" xfId="5921" xr:uid="{00000000-0005-0000-0000-000054000000}"/>
    <cellStyle name="Input cel new 3 2 2 2 3 3 4 2" xfId="26217" xr:uid="{00000000-0005-0000-0000-000054000000}"/>
    <cellStyle name="Input cel new 3 2 2 2 3 3 4 3" xfId="11480" xr:uid="{00000000-0005-0000-0000-000054000000}"/>
    <cellStyle name="Input cel new 3 2 2 2 3 3 4 4" xfId="31687" xr:uid="{00000000-0005-0000-0000-000054000000}"/>
    <cellStyle name="Input cel new 3 2 2 2 3 3 5" xfId="4283" xr:uid="{00000000-0005-0000-0000-000054000000}"/>
    <cellStyle name="Input cel new 3 2 2 2 3 3 5 2" xfId="17175" xr:uid="{00000000-0005-0000-0000-000054000000}"/>
    <cellStyle name="Input cel new 3 2 2 2 3 3 5 3" xfId="20050" xr:uid="{00000000-0005-0000-0000-000054000000}"/>
    <cellStyle name="Input cel new 3 2 2 2 3 3 5 4" xfId="35808" xr:uid="{00000000-0005-0000-0000-000054000000}"/>
    <cellStyle name="Input cel new 3 2 2 2 3 3 6" xfId="17525" xr:uid="{00000000-0005-0000-0000-000054000000}"/>
    <cellStyle name="Input cel new 3 2 2 2 3 3 7" xfId="10061" xr:uid="{00000000-0005-0000-0000-000054000000}"/>
    <cellStyle name="Input cel new 3 2 2 2 3 3 8" xfId="30105" xr:uid="{00000000-0005-0000-0000-000054000000}"/>
    <cellStyle name="Input cel new 3 2 2 2 3 4" xfId="1293" xr:uid="{00000000-0005-0000-0000-000054000000}"/>
    <cellStyle name="Input cel new 3 2 2 2 3 4 2" xfId="2534" xr:uid="{00000000-0005-0000-0000-000054000000}"/>
    <cellStyle name="Input cel new 3 2 2 2 3 4 2 2" xfId="7192" xr:uid="{00000000-0005-0000-0000-000054000000}"/>
    <cellStyle name="Input cel new 3 2 2 2 3 4 2 2 2" xfId="27488" xr:uid="{00000000-0005-0000-0000-000054000000}"/>
    <cellStyle name="Input cel new 3 2 2 2 3 4 2 2 3" xfId="22898" xr:uid="{00000000-0005-0000-0000-000054000000}"/>
    <cellStyle name="Input cel new 3 2 2 2 3 4 2 2 4" xfId="37678" xr:uid="{00000000-0005-0000-0000-000054000000}"/>
    <cellStyle name="Input cel new 3 2 2 2 3 4 2 3" xfId="23350" xr:uid="{00000000-0005-0000-0000-000054000000}"/>
    <cellStyle name="Input cel new 3 2 2 2 3 4 2 4" xfId="11912" xr:uid="{00000000-0005-0000-0000-000054000000}"/>
    <cellStyle name="Input cel new 3 2 2 2 3 4 2 5" xfId="32958" xr:uid="{00000000-0005-0000-0000-000054000000}"/>
    <cellStyle name="Input cel new 3 2 2 2 3 4 3" xfId="8612" xr:uid="{00000000-0005-0000-0000-000054000000}"/>
    <cellStyle name="Input cel new 3 2 2 2 3 4 3 2" xfId="24292" xr:uid="{00000000-0005-0000-0000-000054000000}"/>
    <cellStyle name="Input cel new 3 2 2 2 3 4 3 2 2" xfId="28881" xr:uid="{00000000-0005-0000-0000-000054000000}"/>
    <cellStyle name="Input cel new 3 2 2 2 3 4 3 2 3" xfId="38986" xr:uid="{00000000-0005-0000-0000-000054000000}"/>
    <cellStyle name="Input cel new 3 2 2 2 3 4 3 3" xfId="21634" xr:uid="{00000000-0005-0000-0000-000054000000}"/>
    <cellStyle name="Input cel new 3 2 2 2 3 4 3 4" xfId="10926" xr:uid="{00000000-0005-0000-0000-000054000000}"/>
    <cellStyle name="Input cel new 3 2 2 2 3 4 3 5" xfId="34377" xr:uid="{00000000-0005-0000-0000-000054000000}"/>
    <cellStyle name="Input cel new 3 2 2 2 3 4 4" xfId="6018" xr:uid="{00000000-0005-0000-0000-000054000000}"/>
    <cellStyle name="Input cel new 3 2 2 2 3 4 4 2" xfId="26314" xr:uid="{00000000-0005-0000-0000-000054000000}"/>
    <cellStyle name="Input cel new 3 2 2 2 3 4 4 3" xfId="11305" xr:uid="{00000000-0005-0000-0000-000054000000}"/>
    <cellStyle name="Input cel new 3 2 2 2 3 4 4 4" xfId="31784" xr:uid="{00000000-0005-0000-0000-000054000000}"/>
    <cellStyle name="Input cel new 3 2 2 2 3 4 5" xfId="4389" xr:uid="{00000000-0005-0000-0000-000054000000}"/>
    <cellStyle name="Input cel new 3 2 2 2 3 4 5 2" xfId="17901" xr:uid="{00000000-0005-0000-0000-000054000000}"/>
    <cellStyle name="Input cel new 3 2 2 2 3 4 5 3" xfId="20147" xr:uid="{00000000-0005-0000-0000-000054000000}"/>
    <cellStyle name="Input cel new 3 2 2 2 3 4 5 4" xfId="35905" xr:uid="{00000000-0005-0000-0000-000054000000}"/>
    <cellStyle name="Input cel new 3 2 2 2 3 4 6" xfId="15707" xr:uid="{00000000-0005-0000-0000-000054000000}"/>
    <cellStyle name="Input cel new 3 2 2 2 3 4 7" xfId="10941" xr:uid="{00000000-0005-0000-0000-000054000000}"/>
    <cellStyle name="Input cel new 3 2 2 2 3 4 8" xfId="30211" xr:uid="{00000000-0005-0000-0000-000054000000}"/>
    <cellStyle name="Input cel new 3 2 2 2 3 5" xfId="919" xr:uid="{00000000-0005-0000-0000-000054000000}"/>
    <cellStyle name="Input cel new 3 2 2 2 3 5 2" xfId="5667" xr:uid="{00000000-0005-0000-0000-000054000000}"/>
    <cellStyle name="Input cel new 3 2 2 2 3 5 2 2" xfId="25963" xr:uid="{00000000-0005-0000-0000-000054000000}"/>
    <cellStyle name="Input cel new 3 2 2 2 3 5 2 3" xfId="21377" xr:uid="{00000000-0005-0000-0000-000054000000}"/>
    <cellStyle name="Input cel new 3 2 2 2 3 5 2 4" xfId="36917" xr:uid="{00000000-0005-0000-0000-000054000000}"/>
    <cellStyle name="Input cel new 3 2 2 2 3 5 3" xfId="18108" xr:uid="{00000000-0005-0000-0000-000054000000}"/>
    <cellStyle name="Input cel new 3 2 2 2 3 5 4" xfId="14037" xr:uid="{00000000-0005-0000-0000-000054000000}"/>
    <cellStyle name="Input cel new 3 2 2 2 3 5 5" xfId="31433" xr:uid="{00000000-0005-0000-0000-000054000000}"/>
    <cellStyle name="Input cel new 3 2 2 2 3 6" xfId="2162" xr:uid="{00000000-0005-0000-0000-000054000000}"/>
    <cellStyle name="Input cel new 3 2 2 2 3 6 2" xfId="6820" xr:uid="{00000000-0005-0000-0000-000054000000}"/>
    <cellStyle name="Input cel new 3 2 2 2 3 6 2 2" xfId="27116" xr:uid="{00000000-0005-0000-0000-000054000000}"/>
    <cellStyle name="Input cel new 3 2 2 2 3 6 2 3" xfId="22526" xr:uid="{00000000-0005-0000-0000-000054000000}"/>
    <cellStyle name="Input cel new 3 2 2 2 3 6 2 4" xfId="37311" xr:uid="{00000000-0005-0000-0000-000054000000}"/>
    <cellStyle name="Input cel new 3 2 2 2 3 6 3" xfId="17847" xr:uid="{00000000-0005-0000-0000-000054000000}"/>
    <cellStyle name="Input cel new 3 2 2 2 3 6 4" xfId="10530" xr:uid="{00000000-0005-0000-0000-000054000000}"/>
    <cellStyle name="Input cel new 3 2 2 2 3 6 5" xfId="32586" xr:uid="{00000000-0005-0000-0000-000054000000}"/>
    <cellStyle name="Input cel new 3 2 2 2 3 7" xfId="8245" xr:uid="{00000000-0005-0000-0000-000054000000}"/>
    <cellStyle name="Input cel new 3 2 2 2 3 7 2" xfId="23945" xr:uid="{00000000-0005-0000-0000-000054000000}"/>
    <cellStyle name="Input cel new 3 2 2 2 3 7 2 2" xfId="28534" xr:uid="{00000000-0005-0000-0000-000054000000}"/>
    <cellStyle name="Input cel new 3 2 2 2 3 7 2 3" xfId="38639" xr:uid="{00000000-0005-0000-0000-000054000000}"/>
    <cellStyle name="Input cel new 3 2 2 2 3 7 3" xfId="15928" xr:uid="{00000000-0005-0000-0000-000054000000}"/>
    <cellStyle name="Input cel new 3 2 2 2 3 7 4" xfId="11985" xr:uid="{00000000-0005-0000-0000-000054000000}"/>
    <cellStyle name="Input cel new 3 2 2 2 3 7 5" xfId="34010" xr:uid="{00000000-0005-0000-0000-000054000000}"/>
    <cellStyle name="Input cel new 3 2 2 2 3 8" xfId="5401" xr:uid="{00000000-0005-0000-0000-000054000000}"/>
    <cellStyle name="Input cel new 3 2 2 2 3 8 2" xfId="21112" xr:uid="{00000000-0005-0000-0000-000054000000}"/>
    <cellStyle name="Input cel new 3 2 2 2 3 8 2 2" xfId="25697" xr:uid="{00000000-0005-0000-0000-000054000000}"/>
    <cellStyle name="Input cel new 3 2 2 2 3 8 2 3" xfId="36761" xr:uid="{00000000-0005-0000-0000-000054000000}"/>
    <cellStyle name="Input cel new 3 2 2 2 3 8 3" xfId="19132" xr:uid="{00000000-0005-0000-0000-000054000000}"/>
    <cellStyle name="Input cel new 3 2 2 2 3 8 4" xfId="13043" xr:uid="{00000000-0005-0000-0000-000054000000}"/>
    <cellStyle name="Input cel new 3 2 2 2 3 8 5" xfId="31167" xr:uid="{00000000-0005-0000-0000-000054000000}"/>
    <cellStyle name="Input cel new 3 2 2 2 3 9" xfId="4020" xr:uid="{00000000-0005-0000-0000-000054000000}"/>
    <cellStyle name="Input cel new 3 2 2 2 3 9 2" xfId="18746" xr:uid="{00000000-0005-0000-0000-000054000000}"/>
    <cellStyle name="Input cel new 3 2 2 2 3 9 3" xfId="19805" xr:uid="{00000000-0005-0000-0000-000054000000}"/>
    <cellStyle name="Input cel new 3 2 2 2 3 9 4" xfId="35563" xr:uid="{00000000-0005-0000-0000-000054000000}"/>
    <cellStyle name="Input cel new 3 2 2 2 4" xfId="679" xr:uid="{00000000-0005-0000-0000-000054000000}"/>
    <cellStyle name="Input cel new 3 2 2 2 4 10" xfId="11176" xr:uid="{00000000-0005-0000-0000-000054000000}"/>
    <cellStyle name="Input cel new 3 2 2 2 4 11" xfId="29908" xr:uid="{00000000-0005-0000-0000-000054000000}"/>
    <cellStyle name="Input cel new 3 2 2 2 4 2" xfId="1909" xr:uid="{00000000-0005-0000-0000-000054000000}"/>
    <cellStyle name="Input cel new 3 2 2 2 4 2 2" xfId="3148" xr:uid="{00000000-0005-0000-0000-000054000000}"/>
    <cellStyle name="Input cel new 3 2 2 2 4 2 2 2" xfId="7806" xr:uid="{00000000-0005-0000-0000-000054000000}"/>
    <cellStyle name="Input cel new 3 2 2 2 4 2 2 2 2" xfId="28102" xr:uid="{00000000-0005-0000-0000-000054000000}"/>
    <cellStyle name="Input cel new 3 2 2 2 4 2 2 2 3" xfId="23512" xr:uid="{00000000-0005-0000-0000-000054000000}"/>
    <cellStyle name="Input cel new 3 2 2 2 4 2 2 2 4" xfId="38254" xr:uid="{00000000-0005-0000-0000-000054000000}"/>
    <cellStyle name="Input cel new 3 2 2 2 4 2 2 3" xfId="18039" xr:uid="{00000000-0005-0000-0000-000054000000}"/>
    <cellStyle name="Input cel new 3 2 2 2 4 2 2 4" xfId="13396" xr:uid="{00000000-0005-0000-0000-000054000000}"/>
    <cellStyle name="Input cel new 3 2 2 2 4 2 2 5" xfId="33572" xr:uid="{00000000-0005-0000-0000-000054000000}"/>
    <cellStyle name="Input cel new 3 2 2 2 4 2 3" xfId="9218" xr:uid="{00000000-0005-0000-0000-000054000000}"/>
    <cellStyle name="Input cel new 3 2 2 2 4 2 3 2" xfId="24863" xr:uid="{00000000-0005-0000-0000-000054000000}"/>
    <cellStyle name="Input cel new 3 2 2 2 4 2 3 2 2" xfId="29450" xr:uid="{00000000-0005-0000-0000-000054000000}"/>
    <cellStyle name="Input cel new 3 2 2 2 4 2 3 2 3" xfId="39555" xr:uid="{00000000-0005-0000-0000-000054000000}"/>
    <cellStyle name="Input cel new 3 2 2 2 4 2 3 3" xfId="17706" xr:uid="{00000000-0005-0000-0000-000054000000}"/>
    <cellStyle name="Input cel new 3 2 2 2 4 2 3 4" xfId="11468" xr:uid="{00000000-0005-0000-0000-000054000000}"/>
    <cellStyle name="Input cel new 3 2 2 2 4 2 3 5" xfId="34983" xr:uid="{00000000-0005-0000-0000-000054000000}"/>
    <cellStyle name="Input cel new 3 2 2 2 4 2 4" xfId="6571" xr:uid="{00000000-0005-0000-0000-000054000000}"/>
    <cellStyle name="Input cel new 3 2 2 2 4 2 4 2" xfId="26867" xr:uid="{00000000-0005-0000-0000-000054000000}"/>
    <cellStyle name="Input cel new 3 2 2 2 4 2 4 3" xfId="10733" xr:uid="{00000000-0005-0000-0000-000054000000}"/>
    <cellStyle name="Input cel new 3 2 2 2 4 2 4 4" xfId="32337" xr:uid="{00000000-0005-0000-0000-000054000000}"/>
    <cellStyle name="Input cel new 3 2 2 2 4 2 5" xfId="4997" xr:uid="{00000000-0005-0000-0000-000054000000}"/>
    <cellStyle name="Input cel new 3 2 2 2 4 2 5 2" xfId="25301" xr:uid="{00000000-0005-0000-0000-000054000000}"/>
    <cellStyle name="Input cel new 3 2 2 2 4 2 5 3" xfId="20715" xr:uid="{00000000-0005-0000-0000-000054000000}"/>
    <cellStyle name="Input cel new 3 2 2 2 4 2 5 4" xfId="36471" xr:uid="{00000000-0005-0000-0000-000054000000}"/>
    <cellStyle name="Input cel new 3 2 2 2 4 2 6" xfId="17185" xr:uid="{00000000-0005-0000-0000-000054000000}"/>
    <cellStyle name="Input cel new 3 2 2 2 4 2 7" xfId="11967" xr:uid="{00000000-0005-0000-0000-000054000000}"/>
    <cellStyle name="Input cel new 3 2 2 2 4 2 8" xfId="30817" xr:uid="{00000000-0005-0000-0000-000054000000}"/>
    <cellStyle name="Input cel new 3 2 2 2 4 3" xfId="1591" xr:uid="{00000000-0005-0000-0000-000054000000}"/>
    <cellStyle name="Input cel new 3 2 2 2 4 3 2" xfId="2831" xr:uid="{00000000-0005-0000-0000-000054000000}"/>
    <cellStyle name="Input cel new 3 2 2 2 4 3 2 2" xfId="7489" xr:uid="{00000000-0005-0000-0000-000054000000}"/>
    <cellStyle name="Input cel new 3 2 2 2 4 3 2 2 2" xfId="27785" xr:uid="{00000000-0005-0000-0000-000054000000}"/>
    <cellStyle name="Input cel new 3 2 2 2 4 3 2 2 3" xfId="23195" xr:uid="{00000000-0005-0000-0000-000054000000}"/>
    <cellStyle name="Input cel new 3 2 2 2 4 3 2 2 4" xfId="37961" xr:uid="{00000000-0005-0000-0000-000054000000}"/>
    <cellStyle name="Input cel new 3 2 2 2 4 3 2 3" xfId="15524" xr:uid="{00000000-0005-0000-0000-000054000000}"/>
    <cellStyle name="Input cel new 3 2 2 2 4 3 2 4" xfId="14322" xr:uid="{00000000-0005-0000-0000-000054000000}"/>
    <cellStyle name="Input cel new 3 2 2 2 4 3 2 5" xfId="33255" xr:uid="{00000000-0005-0000-0000-000054000000}"/>
    <cellStyle name="Input cel new 3 2 2 2 4 3 3" xfId="8902" xr:uid="{00000000-0005-0000-0000-000054000000}"/>
    <cellStyle name="Input cel new 3 2 2 2 4 3 3 2" xfId="24566" xr:uid="{00000000-0005-0000-0000-000054000000}"/>
    <cellStyle name="Input cel new 3 2 2 2 4 3 3 2 2" xfId="29154" xr:uid="{00000000-0005-0000-0000-000054000000}"/>
    <cellStyle name="Input cel new 3 2 2 2 4 3 3 2 3" xfId="39259" xr:uid="{00000000-0005-0000-0000-000054000000}"/>
    <cellStyle name="Input cel new 3 2 2 2 4 3 3 3" xfId="18028" xr:uid="{00000000-0005-0000-0000-000054000000}"/>
    <cellStyle name="Input cel new 3 2 2 2 4 3 3 4" xfId="14673" xr:uid="{00000000-0005-0000-0000-000054000000}"/>
    <cellStyle name="Input cel new 3 2 2 2 4 3 3 5" xfId="34667" xr:uid="{00000000-0005-0000-0000-000054000000}"/>
    <cellStyle name="Input cel new 3 2 2 2 4 3 4" xfId="6287" xr:uid="{00000000-0005-0000-0000-000054000000}"/>
    <cellStyle name="Input cel new 3 2 2 2 4 3 4 2" xfId="26583" xr:uid="{00000000-0005-0000-0000-000054000000}"/>
    <cellStyle name="Input cel new 3 2 2 2 4 3 4 3" xfId="12515" xr:uid="{00000000-0005-0000-0000-000054000000}"/>
    <cellStyle name="Input cel new 3 2 2 2 4 3 4 4" xfId="32053" xr:uid="{00000000-0005-0000-0000-000054000000}"/>
    <cellStyle name="Input cel new 3 2 2 2 4 3 5" xfId="4680" xr:uid="{00000000-0005-0000-0000-000054000000}"/>
    <cellStyle name="Input cel new 3 2 2 2 4 3 5 2" xfId="25005" xr:uid="{00000000-0005-0000-0000-000054000000}"/>
    <cellStyle name="Input cel new 3 2 2 2 4 3 5 3" xfId="20417" xr:uid="{00000000-0005-0000-0000-000054000000}"/>
    <cellStyle name="Input cel new 3 2 2 2 4 3 5 4" xfId="36175" xr:uid="{00000000-0005-0000-0000-000054000000}"/>
    <cellStyle name="Input cel new 3 2 2 2 4 3 6" xfId="21949" xr:uid="{00000000-0005-0000-0000-000054000000}"/>
    <cellStyle name="Input cel new 3 2 2 2 4 3 7" xfId="12500" xr:uid="{00000000-0005-0000-0000-000054000000}"/>
    <cellStyle name="Input cel new 3 2 2 2 4 3 8" xfId="30501" xr:uid="{00000000-0005-0000-0000-000054000000}"/>
    <cellStyle name="Input cel new 3 2 2 2 4 4" xfId="983" xr:uid="{00000000-0005-0000-0000-000054000000}"/>
    <cellStyle name="Input cel new 3 2 2 2 4 4 2" xfId="5728" xr:uid="{00000000-0005-0000-0000-000054000000}"/>
    <cellStyle name="Input cel new 3 2 2 2 4 4 2 2" xfId="26024" xr:uid="{00000000-0005-0000-0000-000054000000}"/>
    <cellStyle name="Input cel new 3 2 2 2 4 4 2 3" xfId="21438" xr:uid="{00000000-0005-0000-0000-000054000000}"/>
    <cellStyle name="Input cel new 3 2 2 2 4 4 2 4" xfId="36952" xr:uid="{00000000-0005-0000-0000-000054000000}"/>
    <cellStyle name="Input cel new 3 2 2 2 4 4 3" xfId="21696" xr:uid="{00000000-0005-0000-0000-000054000000}"/>
    <cellStyle name="Input cel new 3 2 2 2 4 4 4" xfId="11118" xr:uid="{00000000-0005-0000-0000-000054000000}"/>
    <cellStyle name="Input cel new 3 2 2 2 4 4 5" xfId="31494" xr:uid="{00000000-0005-0000-0000-000054000000}"/>
    <cellStyle name="Input cel new 3 2 2 2 4 5" xfId="2226" xr:uid="{00000000-0005-0000-0000-000054000000}"/>
    <cellStyle name="Input cel new 3 2 2 2 4 5 2" xfId="6884" xr:uid="{00000000-0005-0000-0000-000054000000}"/>
    <cellStyle name="Input cel new 3 2 2 2 4 5 2 2" xfId="27180" xr:uid="{00000000-0005-0000-0000-000054000000}"/>
    <cellStyle name="Input cel new 3 2 2 2 4 5 2 3" xfId="22590" xr:uid="{00000000-0005-0000-0000-000054000000}"/>
    <cellStyle name="Input cel new 3 2 2 2 4 5 2 4" xfId="37375" xr:uid="{00000000-0005-0000-0000-000054000000}"/>
    <cellStyle name="Input cel new 3 2 2 2 4 5 3" xfId="22191" xr:uid="{00000000-0005-0000-0000-000054000000}"/>
    <cellStyle name="Input cel new 3 2 2 2 4 5 4" xfId="12342" xr:uid="{00000000-0005-0000-0000-000054000000}"/>
    <cellStyle name="Input cel new 3 2 2 2 4 5 5" xfId="32650" xr:uid="{00000000-0005-0000-0000-000054000000}"/>
    <cellStyle name="Input cel new 3 2 2 2 4 6" xfId="8309" xr:uid="{00000000-0005-0000-0000-000054000000}"/>
    <cellStyle name="Input cel new 3 2 2 2 4 6 2" xfId="24006" xr:uid="{00000000-0005-0000-0000-000054000000}"/>
    <cellStyle name="Input cel new 3 2 2 2 4 6 2 2" xfId="28595" xr:uid="{00000000-0005-0000-0000-000054000000}"/>
    <cellStyle name="Input cel new 3 2 2 2 4 6 2 3" xfId="38700" xr:uid="{00000000-0005-0000-0000-000054000000}"/>
    <cellStyle name="Input cel new 3 2 2 2 4 6 3" xfId="17454" xr:uid="{00000000-0005-0000-0000-000054000000}"/>
    <cellStyle name="Input cel new 3 2 2 2 4 6 4" xfId="10542" xr:uid="{00000000-0005-0000-0000-000054000000}"/>
    <cellStyle name="Input cel new 3 2 2 2 4 6 5" xfId="34074" xr:uid="{00000000-0005-0000-0000-000054000000}"/>
    <cellStyle name="Input cel new 3 2 2 2 4 7" xfId="5435" xr:uid="{00000000-0005-0000-0000-000054000000}"/>
    <cellStyle name="Input cel new 3 2 2 2 4 7 2" xfId="21146" xr:uid="{00000000-0005-0000-0000-000054000000}"/>
    <cellStyle name="Input cel new 3 2 2 2 4 7 2 2" xfId="25731" xr:uid="{00000000-0005-0000-0000-000054000000}"/>
    <cellStyle name="Input cel new 3 2 2 2 4 7 2 3" xfId="36795" xr:uid="{00000000-0005-0000-0000-000054000000}"/>
    <cellStyle name="Input cel new 3 2 2 2 4 7 3" xfId="16137" xr:uid="{00000000-0005-0000-0000-000054000000}"/>
    <cellStyle name="Input cel new 3 2 2 2 4 7 4" xfId="14494" xr:uid="{00000000-0005-0000-0000-000054000000}"/>
    <cellStyle name="Input cel new 3 2 2 2 4 7 5" xfId="31201" xr:uid="{00000000-0005-0000-0000-000054000000}"/>
    <cellStyle name="Input cel new 3 2 2 2 4 8" xfId="4084" xr:uid="{00000000-0005-0000-0000-000054000000}"/>
    <cellStyle name="Input cel new 3 2 2 2 4 8 2" xfId="23738" xr:uid="{00000000-0005-0000-0000-000054000000}"/>
    <cellStyle name="Input cel new 3 2 2 2 4 8 3" xfId="19865" xr:uid="{00000000-0005-0000-0000-000054000000}"/>
    <cellStyle name="Input cel new 3 2 2 2 4 8 4" xfId="35623" xr:uid="{00000000-0005-0000-0000-000054000000}"/>
    <cellStyle name="Input cel new 3 2 2 2 4 9" xfId="18840" xr:uid="{00000000-0005-0000-0000-000054000000}"/>
    <cellStyle name="Input cel new 3 2 2 2 5" xfId="741" xr:uid="{00000000-0005-0000-0000-000054000000}"/>
    <cellStyle name="Input cel new 3 2 2 2 5 10" xfId="12744" xr:uid="{00000000-0005-0000-0000-000054000000}"/>
    <cellStyle name="Input cel new 3 2 2 2 5 11" xfId="29970" xr:uid="{00000000-0005-0000-0000-000054000000}"/>
    <cellStyle name="Input cel new 3 2 2 2 5 2" xfId="1971" xr:uid="{00000000-0005-0000-0000-000054000000}"/>
    <cellStyle name="Input cel new 3 2 2 2 5 2 2" xfId="3210" xr:uid="{00000000-0005-0000-0000-000054000000}"/>
    <cellStyle name="Input cel new 3 2 2 2 5 2 2 2" xfId="7868" xr:uid="{00000000-0005-0000-0000-000054000000}"/>
    <cellStyle name="Input cel new 3 2 2 2 5 2 2 2 2" xfId="28164" xr:uid="{00000000-0005-0000-0000-000054000000}"/>
    <cellStyle name="Input cel new 3 2 2 2 5 2 2 2 3" xfId="23574" xr:uid="{00000000-0005-0000-0000-000054000000}"/>
    <cellStyle name="Input cel new 3 2 2 2 5 2 2 2 4" xfId="38316" xr:uid="{00000000-0005-0000-0000-000054000000}"/>
    <cellStyle name="Input cel new 3 2 2 2 5 2 2 3" xfId="16784" xr:uid="{00000000-0005-0000-0000-000054000000}"/>
    <cellStyle name="Input cel new 3 2 2 2 5 2 2 4" xfId="13422" xr:uid="{00000000-0005-0000-0000-000054000000}"/>
    <cellStyle name="Input cel new 3 2 2 2 5 2 2 5" xfId="33634" xr:uid="{00000000-0005-0000-0000-000054000000}"/>
    <cellStyle name="Input cel new 3 2 2 2 5 2 3" xfId="9280" xr:uid="{00000000-0005-0000-0000-000054000000}"/>
    <cellStyle name="Input cel new 3 2 2 2 5 2 3 2" xfId="24922" xr:uid="{00000000-0005-0000-0000-000054000000}"/>
    <cellStyle name="Input cel new 3 2 2 2 5 2 3 2 2" xfId="29509" xr:uid="{00000000-0005-0000-0000-000054000000}"/>
    <cellStyle name="Input cel new 3 2 2 2 5 2 3 2 3" xfId="39614" xr:uid="{00000000-0005-0000-0000-000054000000}"/>
    <cellStyle name="Input cel new 3 2 2 2 5 2 3 3" xfId="17738" xr:uid="{00000000-0005-0000-0000-000054000000}"/>
    <cellStyle name="Input cel new 3 2 2 2 5 2 3 4" xfId="14171" xr:uid="{00000000-0005-0000-0000-000054000000}"/>
    <cellStyle name="Input cel new 3 2 2 2 5 2 3 5" xfId="35045" xr:uid="{00000000-0005-0000-0000-000054000000}"/>
    <cellStyle name="Input cel new 3 2 2 2 5 2 4" xfId="6630" xr:uid="{00000000-0005-0000-0000-000054000000}"/>
    <cellStyle name="Input cel new 3 2 2 2 5 2 4 2" xfId="26926" xr:uid="{00000000-0005-0000-0000-000054000000}"/>
    <cellStyle name="Input cel new 3 2 2 2 5 2 4 3" xfId="11935" xr:uid="{00000000-0005-0000-0000-000054000000}"/>
    <cellStyle name="Input cel new 3 2 2 2 5 2 4 4" xfId="32396" xr:uid="{00000000-0005-0000-0000-000054000000}"/>
    <cellStyle name="Input cel new 3 2 2 2 5 2 5" xfId="5059" xr:uid="{00000000-0005-0000-0000-000054000000}"/>
    <cellStyle name="Input cel new 3 2 2 2 5 2 5 2" xfId="25360" xr:uid="{00000000-0005-0000-0000-000054000000}"/>
    <cellStyle name="Input cel new 3 2 2 2 5 2 5 3" xfId="20774" xr:uid="{00000000-0005-0000-0000-000054000000}"/>
    <cellStyle name="Input cel new 3 2 2 2 5 2 5 4" xfId="36530" xr:uid="{00000000-0005-0000-0000-000054000000}"/>
    <cellStyle name="Input cel new 3 2 2 2 5 2 6" xfId="15333" xr:uid="{00000000-0005-0000-0000-000054000000}"/>
    <cellStyle name="Input cel new 3 2 2 2 5 2 7" xfId="14380" xr:uid="{00000000-0005-0000-0000-000054000000}"/>
    <cellStyle name="Input cel new 3 2 2 2 5 2 8" xfId="30879" xr:uid="{00000000-0005-0000-0000-000054000000}"/>
    <cellStyle name="Input cel new 3 2 2 2 5 3" xfId="1649" xr:uid="{00000000-0005-0000-0000-000054000000}"/>
    <cellStyle name="Input cel new 3 2 2 2 5 3 2" xfId="2888" xr:uid="{00000000-0005-0000-0000-000054000000}"/>
    <cellStyle name="Input cel new 3 2 2 2 5 3 2 2" xfId="7546" xr:uid="{00000000-0005-0000-0000-000054000000}"/>
    <cellStyle name="Input cel new 3 2 2 2 5 3 2 2 2" xfId="27842" xr:uid="{00000000-0005-0000-0000-000054000000}"/>
    <cellStyle name="Input cel new 3 2 2 2 5 3 2 2 3" xfId="23252" xr:uid="{00000000-0005-0000-0000-000054000000}"/>
    <cellStyle name="Input cel new 3 2 2 2 5 3 2 2 4" xfId="38018" xr:uid="{00000000-0005-0000-0000-000054000000}"/>
    <cellStyle name="Input cel new 3 2 2 2 5 3 2 3" xfId="16761" xr:uid="{00000000-0005-0000-0000-000054000000}"/>
    <cellStyle name="Input cel new 3 2 2 2 5 3 2 4" xfId="11028" xr:uid="{00000000-0005-0000-0000-000054000000}"/>
    <cellStyle name="Input cel new 3 2 2 2 5 3 2 5" xfId="33312" xr:uid="{00000000-0005-0000-0000-000054000000}"/>
    <cellStyle name="Input cel new 3 2 2 2 5 3 3" xfId="8958" xr:uid="{00000000-0005-0000-0000-000054000000}"/>
    <cellStyle name="Input cel new 3 2 2 2 5 3 3 2" xfId="24619" xr:uid="{00000000-0005-0000-0000-000054000000}"/>
    <cellStyle name="Input cel new 3 2 2 2 5 3 3 2 2" xfId="29207" xr:uid="{00000000-0005-0000-0000-000054000000}"/>
    <cellStyle name="Input cel new 3 2 2 2 5 3 3 2 3" xfId="39312" xr:uid="{00000000-0005-0000-0000-000054000000}"/>
    <cellStyle name="Input cel new 3 2 2 2 5 3 3 3" xfId="24954" xr:uid="{00000000-0005-0000-0000-000054000000}"/>
    <cellStyle name="Input cel new 3 2 2 2 5 3 3 4" xfId="10928" xr:uid="{00000000-0005-0000-0000-000054000000}"/>
    <cellStyle name="Input cel new 3 2 2 2 5 3 3 5" xfId="34723" xr:uid="{00000000-0005-0000-0000-000054000000}"/>
    <cellStyle name="Input cel new 3 2 2 2 5 3 4" xfId="6341" xr:uid="{00000000-0005-0000-0000-000054000000}"/>
    <cellStyle name="Input cel new 3 2 2 2 5 3 4 2" xfId="26637" xr:uid="{00000000-0005-0000-0000-000054000000}"/>
    <cellStyle name="Input cel new 3 2 2 2 5 3 4 3" xfId="10883" xr:uid="{00000000-0005-0000-0000-000054000000}"/>
    <cellStyle name="Input cel new 3 2 2 2 5 3 4 4" xfId="32107" xr:uid="{00000000-0005-0000-0000-000054000000}"/>
    <cellStyle name="Input cel new 3 2 2 2 5 3 5" xfId="4737" xr:uid="{00000000-0005-0000-0000-000054000000}"/>
    <cellStyle name="Input cel new 3 2 2 2 5 3 5 2" xfId="25058" xr:uid="{00000000-0005-0000-0000-000054000000}"/>
    <cellStyle name="Input cel new 3 2 2 2 5 3 5 3" xfId="20470" xr:uid="{00000000-0005-0000-0000-000054000000}"/>
    <cellStyle name="Input cel new 3 2 2 2 5 3 5 4" xfId="36228" xr:uid="{00000000-0005-0000-0000-000054000000}"/>
    <cellStyle name="Input cel new 3 2 2 2 5 3 6" xfId="16861" xr:uid="{00000000-0005-0000-0000-000054000000}"/>
    <cellStyle name="Input cel new 3 2 2 2 5 3 7" xfId="11764" xr:uid="{00000000-0005-0000-0000-000054000000}"/>
    <cellStyle name="Input cel new 3 2 2 2 5 3 8" xfId="30557" xr:uid="{00000000-0005-0000-0000-000054000000}"/>
    <cellStyle name="Input cel new 3 2 2 2 5 4" xfId="1045" xr:uid="{00000000-0005-0000-0000-000054000000}"/>
    <cellStyle name="Input cel new 3 2 2 2 5 4 2" xfId="5790" xr:uid="{00000000-0005-0000-0000-000054000000}"/>
    <cellStyle name="Input cel new 3 2 2 2 5 4 2 2" xfId="26086" xr:uid="{00000000-0005-0000-0000-000054000000}"/>
    <cellStyle name="Input cel new 3 2 2 2 5 4 2 3" xfId="21500" xr:uid="{00000000-0005-0000-0000-000054000000}"/>
    <cellStyle name="Input cel new 3 2 2 2 5 4 2 4" xfId="37014" xr:uid="{00000000-0005-0000-0000-000054000000}"/>
    <cellStyle name="Input cel new 3 2 2 2 5 4 3" xfId="18837" xr:uid="{00000000-0005-0000-0000-000054000000}"/>
    <cellStyle name="Input cel new 3 2 2 2 5 4 4" xfId="13232" xr:uid="{00000000-0005-0000-0000-000054000000}"/>
    <cellStyle name="Input cel new 3 2 2 2 5 4 5" xfId="31556" xr:uid="{00000000-0005-0000-0000-000054000000}"/>
    <cellStyle name="Input cel new 3 2 2 2 5 5" xfId="2288" xr:uid="{00000000-0005-0000-0000-000054000000}"/>
    <cellStyle name="Input cel new 3 2 2 2 5 5 2" xfId="6946" xr:uid="{00000000-0005-0000-0000-000054000000}"/>
    <cellStyle name="Input cel new 3 2 2 2 5 5 2 2" xfId="27242" xr:uid="{00000000-0005-0000-0000-000054000000}"/>
    <cellStyle name="Input cel new 3 2 2 2 5 5 2 3" xfId="22652" xr:uid="{00000000-0005-0000-0000-000054000000}"/>
    <cellStyle name="Input cel new 3 2 2 2 5 5 2 4" xfId="37437" xr:uid="{00000000-0005-0000-0000-000054000000}"/>
    <cellStyle name="Input cel new 3 2 2 2 5 5 3" xfId="18849" xr:uid="{00000000-0005-0000-0000-000054000000}"/>
    <cellStyle name="Input cel new 3 2 2 2 5 5 4" xfId="10480" xr:uid="{00000000-0005-0000-0000-000054000000}"/>
    <cellStyle name="Input cel new 3 2 2 2 5 5 5" xfId="32712" xr:uid="{00000000-0005-0000-0000-000054000000}"/>
    <cellStyle name="Input cel new 3 2 2 2 5 6" xfId="8371" xr:uid="{00000000-0005-0000-0000-000054000000}"/>
    <cellStyle name="Input cel new 3 2 2 2 5 6 2" xfId="24068" xr:uid="{00000000-0005-0000-0000-000054000000}"/>
    <cellStyle name="Input cel new 3 2 2 2 5 6 2 2" xfId="28657" xr:uid="{00000000-0005-0000-0000-000054000000}"/>
    <cellStyle name="Input cel new 3 2 2 2 5 6 2 3" xfId="38762" xr:uid="{00000000-0005-0000-0000-000054000000}"/>
    <cellStyle name="Input cel new 3 2 2 2 5 6 3" xfId="18801" xr:uid="{00000000-0005-0000-0000-000054000000}"/>
    <cellStyle name="Input cel new 3 2 2 2 5 6 4" xfId="10083" xr:uid="{00000000-0005-0000-0000-000054000000}"/>
    <cellStyle name="Input cel new 3 2 2 2 5 6 5" xfId="34136" xr:uid="{00000000-0005-0000-0000-000054000000}"/>
    <cellStyle name="Input cel new 3 2 2 2 5 7" xfId="5494" xr:uid="{00000000-0005-0000-0000-000054000000}"/>
    <cellStyle name="Input cel new 3 2 2 2 5 7 2" xfId="21205" xr:uid="{00000000-0005-0000-0000-000054000000}"/>
    <cellStyle name="Input cel new 3 2 2 2 5 7 2 2" xfId="25790" xr:uid="{00000000-0005-0000-0000-000054000000}"/>
    <cellStyle name="Input cel new 3 2 2 2 5 7 2 3" xfId="36854" xr:uid="{00000000-0005-0000-0000-000054000000}"/>
    <cellStyle name="Input cel new 3 2 2 2 5 7 3" xfId="14963" xr:uid="{00000000-0005-0000-0000-000054000000}"/>
    <cellStyle name="Input cel new 3 2 2 2 5 7 4" xfId="11259" xr:uid="{00000000-0005-0000-0000-000054000000}"/>
    <cellStyle name="Input cel new 3 2 2 2 5 7 5" xfId="31260" xr:uid="{00000000-0005-0000-0000-000054000000}"/>
    <cellStyle name="Input cel new 3 2 2 2 5 8" xfId="4146" xr:uid="{00000000-0005-0000-0000-000054000000}"/>
    <cellStyle name="Input cel new 3 2 2 2 5 8 2" xfId="17541" xr:uid="{00000000-0005-0000-0000-000054000000}"/>
    <cellStyle name="Input cel new 3 2 2 2 5 8 3" xfId="19924" xr:uid="{00000000-0005-0000-0000-000054000000}"/>
    <cellStyle name="Input cel new 3 2 2 2 5 8 4" xfId="35682" xr:uid="{00000000-0005-0000-0000-000054000000}"/>
    <cellStyle name="Input cel new 3 2 2 2 5 9" xfId="18617" xr:uid="{00000000-0005-0000-0000-000054000000}"/>
    <cellStyle name="Input cel new 3 2 2 2 6" xfId="546" xr:uid="{00000000-0005-0000-0000-000054000000}"/>
    <cellStyle name="Input cel new 3 2 2 2 6 2" xfId="1473" xr:uid="{00000000-0005-0000-0000-000054000000}"/>
    <cellStyle name="Input cel new 3 2 2 2 6 2 2" xfId="6171" xr:uid="{00000000-0005-0000-0000-000054000000}"/>
    <cellStyle name="Input cel new 3 2 2 2 6 2 2 2" xfId="26467" xr:uid="{00000000-0005-0000-0000-000054000000}"/>
    <cellStyle name="Input cel new 3 2 2 2 6 2 2 3" xfId="21879" xr:uid="{00000000-0005-0000-0000-000054000000}"/>
    <cellStyle name="Input cel new 3 2 2 2 6 2 2 4" xfId="37100" xr:uid="{00000000-0005-0000-0000-000054000000}"/>
    <cellStyle name="Input cel new 3 2 2 2 6 2 3" xfId="17061" xr:uid="{00000000-0005-0000-0000-000054000000}"/>
    <cellStyle name="Input cel new 3 2 2 2 6 2 4" xfId="13015" xr:uid="{00000000-0005-0000-0000-000054000000}"/>
    <cellStyle name="Input cel new 3 2 2 2 6 2 5" xfId="31937" xr:uid="{00000000-0005-0000-0000-000054000000}"/>
    <cellStyle name="Input cel new 3 2 2 2 6 3" xfId="2713" xr:uid="{00000000-0005-0000-0000-000054000000}"/>
    <cellStyle name="Input cel new 3 2 2 2 6 3 2" xfId="7371" xr:uid="{00000000-0005-0000-0000-000054000000}"/>
    <cellStyle name="Input cel new 3 2 2 2 6 3 2 2" xfId="27667" xr:uid="{00000000-0005-0000-0000-000054000000}"/>
    <cellStyle name="Input cel new 3 2 2 2 6 3 2 3" xfId="23077" xr:uid="{00000000-0005-0000-0000-000054000000}"/>
    <cellStyle name="Input cel new 3 2 2 2 6 3 2 4" xfId="37843" xr:uid="{00000000-0005-0000-0000-000054000000}"/>
    <cellStyle name="Input cel new 3 2 2 2 6 3 3" xfId="22362" xr:uid="{00000000-0005-0000-0000-000054000000}"/>
    <cellStyle name="Input cel new 3 2 2 2 6 3 4" xfId="11676" xr:uid="{00000000-0005-0000-0000-000054000000}"/>
    <cellStyle name="Input cel new 3 2 2 2 6 3 5" xfId="33137" xr:uid="{00000000-0005-0000-0000-000054000000}"/>
    <cellStyle name="Input cel new 3 2 2 2 6 4" xfId="8785" xr:uid="{00000000-0005-0000-0000-000054000000}"/>
    <cellStyle name="Input cel new 3 2 2 2 6 4 2" xfId="24453" xr:uid="{00000000-0005-0000-0000-000054000000}"/>
    <cellStyle name="Input cel new 3 2 2 2 6 4 2 2" xfId="29041" xr:uid="{00000000-0005-0000-0000-000054000000}"/>
    <cellStyle name="Input cel new 3 2 2 2 6 4 2 3" xfId="39146" xr:uid="{00000000-0005-0000-0000-000054000000}"/>
    <cellStyle name="Input cel new 3 2 2 2 6 4 3" xfId="17287" xr:uid="{00000000-0005-0000-0000-000054000000}"/>
    <cellStyle name="Input cel new 3 2 2 2 6 4 4" xfId="13146" xr:uid="{00000000-0005-0000-0000-000054000000}"/>
    <cellStyle name="Input cel new 3 2 2 2 6 4 5" xfId="34550" xr:uid="{00000000-0005-0000-0000-000054000000}"/>
    <cellStyle name="Input cel new 3 2 2 2 6 5" xfId="5334" xr:uid="{00000000-0005-0000-0000-000054000000}"/>
    <cellStyle name="Input cel new 3 2 2 2 6 5 2" xfId="25630" xr:uid="{00000000-0005-0000-0000-000054000000}"/>
    <cellStyle name="Input cel new 3 2 2 2 6 5 3" xfId="11529" xr:uid="{00000000-0005-0000-0000-000054000000}"/>
    <cellStyle name="Input cel new 3 2 2 2 6 5 4" xfId="31100" xr:uid="{00000000-0005-0000-0000-000054000000}"/>
    <cellStyle name="Input cel new 3 2 2 2 6 6" xfId="4563" xr:uid="{00000000-0005-0000-0000-000054000000}"/>
    <cellStyle name="Input cel new 3 2 2 2 6 6 2" xfId="16622" xr:uid="{00000000-0005-0000-0000-000054000000}"/>
    <cellStyle name="Input cel new 3 2 2 2 6 6 3" xfId="20306" xr:uid="{00000000-0005-0000-0000-000054000000}"/>
    <cellStyle name="Input cel new 3 2 2 2 6 6 4" xfId="36064" xr:uid="{00000000-0005-0000-0000-000054000000}"/>
    <cellStyle name="Input cel new 3 2 2 2 6 7" xfId="16438" xr:uid="{00000000-0005-0000-0000-000054000000}"/>
    <cellStyle name="Input cel new 3 2 2 2 6 8" xfId="12632" xr:uid="{00000000-0005-0000-0000-000054000000}"/>
    <cellStyle name="Input cel new 3 2 2 2 6 9" xfId="30384" xr:uid="{00000000-0005-0000-0000-000054000000}"/>
    <cellStyle name="Input cel new 3 2 2 2 7" xfId="1119" xr:uid="{00000000-0005-0000-0000-000054000000}"/>
    <cellStyle name="Input cel new 3 2 2 2 7 2" xfId="2361" xr:uid="{00000000-0005-0000-0000-000054000000}"/>
    <cellStyle name="Input cel new 3 2 2 2 7 2 2" xfId="7019" xr:uid="{00000000-0005-0000-0000-000054000000}"/>
    <cellStyle name="Input cel new 3 2 2 2 7 2 2 2" xfId="27315" xr:uid="{00000000-0005-0000-0000-000054000000}"/>
    <cellStyle name="Input cel new 3 2 2 2 7 2 2 3" xfId="22725" xr:uid="{00000000-0005-0000-0000-000054000000}"/>
    <cellStyle name="Input cel new 3 2 2 2 7 2 2 4" xfId="37510" xr:uid="{00000000-0005-0000-0000-000054000000}"/>
    <cellStyle name="Input cel new 3 2 2 2 7 2 3" xfId="15584" xr:uid="{00000000-0005-0000-0000-000054000000}"/>
    <cellStyle name="Input cel new 3 2 2 2 7 2 4" xfId="12349" xr:uid="{00000000-0005-0000-0000-000054000000}"/>
    <cellStyle name="Input cel new 3 2 2 2 7 2 5" xfId="32785" xr:uid="{00000000-0005-0000-0000-000054000000}"/>
    <cellStyle name="Input cel new 3 2 2 2 7 3" xfId="8443" xr:uid="{00000000-0005-0000-0000-000054000000}"/>
    <cellStyle name="Input cel new 3 2 2 2 7 3 2" xfId="24138" xr:uid="{00000000-0005-0000-0000-000054000000}"/>
    <cellStyle name="Input cel new 3 2 2 2 7 3 2 2" xfId="28727" xr:uid="{00000000-0005-0000-0000-000054000000}"/>
    <cellStyle name="Input cel new 3 2 2 2 7 3 2 3" xfId="38832" xr:uid="{00000000-0005-0000-0000-000054000000}"/>
    <cellStyle name="Input cel new 3 2 2 2 7 3 3" xfId="17288" xr:uid="{00000000-0005-0000-0000-000054000000}"/>
    <cellStyle name="Input cel new 3 2 2 2 7 3 4" xfId="13269" xr:uid="{00000000-0005-0000-0000-000054000000}"/>
    <cellStyle name="Input cel new 3 2 2 2 7 3 5" xfId="34208" xr:uid="{00000000-0005-0000-0000-000054000000}"/>
    <cellStyle name="Input cel new 3 2 2 2 7 4" xfId="5861" xr:uid="{00000000-0005-0000-0000-000054000000}"/>
    <cellStyle name="Input cel new 3 2 2 2 7 4 2" xfId="26157" xr:uid="{00000000-0005-0000-0000-000054000000}"/>
    <cellStyle name="Input cel new 3 2 2 2 7 4 3" xfId="12677" xr:uid="{00000000-0005-0000-0000-000054000000}"/>
    <cellStyle name="Input cel new 3 2 2 2 7 4 4" xfId="31627" xr:uid="{00000000-0005-0000-0000-000054000000}"/>
    <cellStyle name="Input cel new 3 2 2 2 7 5" xfId="4219" xr:uid="{00000000-0005-0000-0000-000054000000}"/>
    <cellStyle name="Input cel new 3 2 2 2 7 5 2" xfId="22238" xr:uid="{00000000-0005-0000-0000-000054000000}"/>
    <cellStyle name="Input cel new 3 2 2 2 7 5 3" xfId="19993" xr:uid="{00000000-0005-0000-0000-000054000000}"/>
    <cellStyle name="Input cel new 3 2 2 2 7 5 4" xfId="35751" xr:uid="{00000000-0005-0000-0000-000054000000}"/>
    <cellStyle name="Input cel new 3 2 2 2 7 6" xfId="14818" xr:uid="{00000000-0005-0000-0000-000054000000}"/>
    <cellStyle name="Input cel new 3 2 2 2 7 7" xfId="9871" xr:uid="{00000000-0005-0000-0000-000054000000}"/>
    <cellStyle name="Input cel new 3 2 2 2 7 8" xfId="30042" xr:uid="{00000000-0005-0000-0000-000054000000}"/>
    <cellStyle name="Input cel new 3 2 2 2 8" xfId="847" xr:uid="{00000000-0005-0000-0000-000054000000}"/>
    <cellStyle name="Input cel new 3 2 2 2 8 2" xfId="3256" xr:uid="{00000000-0005-0000-0000-000054000000}"/>
    <cellStyle name="Input cel new 3 2 2 2 8 2 2" xfId="7919" xr:uid="{00000000-0005-0000-0000-000054000000}"/>
    <cellStyle name="Input cel new 3 2 2 2 8 2 2 2" xfId="28214" xr:uid="{00000000-0005-0000-0000-000054000000}"/>
    <cellStyle name="Input cel new 3 2 2 2 8 2 2 3" xfId="23624" xr:uid="{00000000-0005-0000-0000-000054000000}"/>
    <cellStyle name="Input cel new 3 2 2 2 8 2 2 4" xfId="38366" xr:uid="{00000000-0005-0000-0000-000054000000}"/>
    <cellStyle name="Input cel new 3 2 2 2 8 2 3" xfId="16944" xr:uid="{00000000-0005-0000-0000-000054000000}"/>
    <cellStyle name="Input cel new 3 2 2 2 8 2 4" xfId="12331" xr:uid="{00000000-0005-0000-0000-000054000000}"/>
    <cellStyle name="Input cel new 3 2 2 2 8 2 5" xfId="33685" xr:uid="{00000000-0005-0000-0000-000054000000}"/>
    <cellStyle name="Input cel new 3 2 2 2 8 3" xfId="5596" xr:uid="{00000000-0005-0000-0000-000054000000}"/>
    <cellStyle name="Input cel new 3 2 2 2 8 3 2" xfId="25892" xr:uid="{00000000-0005-0000-0000-000054000000}"/>
    <cellStyle name="Input cel new 3 2 2 2 8 3 3" xfId="10217" xr:uid="{00000000-0005-0000-0000-000054000000}"/>
    <cellStyle name="Input cel new 3 2 2 2 8 3 4" xfId="31362" xr:uid="{00000000-0005-0000-0000-000054000000}"/>
    <cellStyle name="Input cel new 3 2 2 2 8 4" xfId="3673" xr:uid="{00000000-0005-0000-0000-000054000000}"/>
    <cellStyle name="Input cel new 3 2 2 2 8 4 2" xfId="21080" xr:uid="{00000000-0005-0000-0000-000054000000}"/>
    <cellStyle name="Input cel new 3 2 2 2 8 4 3" xfId="19470" xr:uid="{00000000-0005-0000-0000-000054000000}"/>
    <cellStyle name="Input cel new 3 2 2 2 8 4 4" xfId="35230" xr:uid="{00000000-0005-0000-0000-000054000000}"/>
    <cellStyle name="Input cel new 3 2 2 2 8 5" xfId="18906" xr:uid="{00000000-0005-0000-0000-000054000000}"/>
    <cellStyle name="Input cel new 3 2 2 2 8 6" xfId="3477" xr:uid="{00000000-0005-0000-0000-000054000000}"/>
    <cellStyle name="Input cel new 3 2 2 2 8 7" xfId="10035" xr:uid="{00000000-0005-0000-0000-000054000000}"/>
    <cellStyle name="Input cel new 3 2 2 2 9" xfId="2091" xr:uid="{00000000-0005-0000-0000-000054000000}"/>
    <cellStyle name="Input cel new 3 2 2 2 9 2" xfId="6749" xr:uid="{00000000-0005-0000-0000-000054000000}"/>
    <cellStyle name="Input cel new 3 2 2 2 9 2 2" xfId="27045" xr:uid="{00000000-0005-0000-0000-000054000000}"/>
    <cellStyle name="Input cel new 3 2 2 2 9 2 3" xfId="22455" xr:uid="{00000000-0005-0000-0000-000054000000}"/>
    <cellStyle name="Input cel new 3 2 2 2 9 2 4" xfId="37240" xr:uid="{00000000-0005-0000-0000-000054000000}"/>
    <cellStyle name="Input cel new 3 2 2 2 9 3" xfId="23748" xr:uid="{00000000-0005-0000-0000-000054000000}"/>
    <cellStyle name="Input cel new 3 2 2 2 9 4" xfId="14084" xr:uid="{00000000-0005-0000-0000-000054000000}"/>
    <cellStyle name="Input cel new 3 2 2 2 9 5" xfId="32515" xr:uid="{00000000-0005-0000-0000-000054000000}"/>
    <cellStyle name="Input cel new 3 2 2 3" xfId="390" xr:uid="{00000000-0005-0000-0000-000054000000}"/>
    <cellStyle name="Input cel new 3 2 2 3 10" xfId="2073" xr:uid="{00000000-0005-0000-0000-000054000000}"/>
    <cellStyle name="Input cel new 3 2 2 3 10 2" xfId="6731" xr:uid="{00000000-0005-0000-0000-000054000000}"/>
    <cellStyle name="Input cel new 3 2 2 3 10 2 2" xfId="27027" xr:uid="{00000000-0005-0000-0000-000054000000}"/>
    <cellStyle name="Input cel new 3 2 2 3 10 2 3" xfId="22437" xr:uid="{00000000-0005-0000-0000-000054000000}"/>
    <cellStyle name="Input cel new 3 2 2 3 10 2 4" xfId="37222" xr:uid="{00000000-0005-0000-0000-000054000000}"/>
    <cellStyle name="Input cel new 3 2 2 3 10 3" xfId="21708" xr:uid="{00000000-0005-0000-0000-000054000000}"/>
    <cellStyle name="Input cel new 3 2 2 3 10 4" xfId="11954" xr:uid="{00000000-0005-0000-0000-000054000000}"/>
    <cellStyle name="Input cel new 3 2 2 3 10 5" xfId="32497" xr:uid="{00000000-0005-0000-0000-000054000000}"/>
    <cellStyle name="Input cel new 3 2 2 3 11" xfId="5226" xr:uid="{00000000-0005-0000-0000-000054000000}"/>
    <cellStyle name="Input cel new 3 2 2 3 11 2" xfId="20939" xr:uid="{00000000-0005-0000-0000-000054000000}"/>
    <cellStyle name="Input cel new 3 2 2 3 11 2 2" xfId="25524" xr:uid="{00000000-0005-0000-0000-000054000000}"/>
    <cellStyle name="Input cel new 3 2 2 3 11 2 3" xfId="36666" xr:uid="{00000000-0005-0000-0000-000054000000}"/>
    <cellStyle name="Input cel new 3 2 2 3 11 3" xfId="15079" xr:uid="{00000000-0005-0000-0000-000054000000}"/>
    <cellStyle name="Input cel new 3 2 2 3 11 4" xfId="14528" xr:uid="{00000000-0005-0000-0000-000054000000}"/>
    <cellStyle name="Input cel new 3 2 2 3 11 5" xfId="30993" xr:uid="{00000000-0005-0000-0000-000054000000}"/>
    <cellStyle name="Input cel new 3 2 2 3 12" xfId="8049" xr:uid="{00000000-0005-0000-0000-000054000000}"/>
    <cellStyle name="Input cel new 3 2 2 3 12 2" xfId="28340" xr:uid="{00000000-0005-0000-0000-000054000000}"/>
    <cellStyle name="Input cel new 3 2 2 3 12 3" xfId="14269" xr:uid="{00000000-0005-0000-0000-000054000000}"/>
    <cellStyle name="Input cel new 3 2 2 3 12 4" xfId="33814" xr:uid="{00000000-0005-0000-0000-000054000000}"/>
    <cellStyle name="Input cel new 3 2 2 3 13" xfId="3822" xr:uid="{00000000-0005-0000-0000-000054000000}"/>
    <cellStyle name="Input cel new 3 2 2 3 13 2" xfId="17262" xr:uid="{00000000-0005-0000-0000-000054000000}"/>
    <cellStyle name="Input cel new 3 2 2 3 13 3" xfId="19612" xr:uid="{00000000-0005-0000-0000-000054000000}"/>
    <cellStyle name="Input cel new 3 2 2 3 13 4" xfId="35370" xr:uid="{00000000-0005-0000-0000-000054000000}"/>
    <cellStyle name="Input cel new 3 2 2 3 14" xfId="22087" xr:uid="{00000000-0005-0000-0000-000054000000}"/>
    <cellStyle name="Input cel new 3 2 2 3 15" xfId="12701" xr:uid="{00000000-0005-0000-0000-000054000000}"/>
    <cellStyle name="Input cel new 3 2 2 3 16" xfId="29647" xr:uid="{00000000-0005-0000-0000-000054000000}"/>
    <cellStyle name="Input cel new 3 2 2 3 2" xfId="449" xr:uid="{00000000-0005-0000-0000-000054000000}"/>
    <cellStyle name="Input cel new 3 2 2 3 2 10" xfId="9531" xr:uid="{00000000-0005-0000-0000-000054000000}"/>
    <cellStyle name="Input cel new 3 2 2 3 2 11" xfId="29740" xr:uid="{00000000-0005-0000-0000-000054000000}"/>
    <cellStyle name="Input cel new 3 2 2 3 2 2" xfId="598" xr:uid="{00000000-0005-0000-0000-000054000000}"/>
    <cellStyle name="Input cel new 3 2 2 3 2 2 10" xfId="30434" xr:uid="{00000000-0005-0000-0000-000054000000}"/>
    <cellStyle name="Input cel new 3 2 2 3 2 2 2" xfId="1828" xr:uid="{00000000-0005-0000-0000-000054000000}"/>
    <cellStyle name="Input cel new 3 2 2 3 2 2 2 2" xfId="3067" xr:uid="{00000000-0005-0000-0000-000054000000}"/>
    <cellStyle name="Input cel new 3 2 2 3 2 2 2 2 2" xfId="7725" xr:uid="{00000000-0005-0000-0000-000054000000}"/>
    <cellStyle name="Input cel new 3 2 2 3 2 2 2 2 2 2" xfId="28021" xr:uid="{00000000-0005-0000-0000-000054000000}"/>
    <cellStyle name="Input cel new 3 2 2 3 2 2 2 2 2 3" xfId="23431" xr:uid="{00000000-0005-0000-0000-000054000000}"/>
    <cellStyle name="Input cel new 3 2 2 3 2 2 2 2 2 4" xfId="38173" xr:uid="{00000000-0005-0000-0000-000054000000}"/>
    <cellStyle name="Input cel new 3 2 2 3 2 2 2 2 3" xfId="15322" xr:uid="{00000000-0005-0000-0000-000054000000}"/>
    <cellStyle name="Input cel new 3 2 2 3 2 2 2 2 4" xfId="11963" xr:uid="{00000000-0005-0000-0000-000054000000}"/>
    <cellStyle name="Input cel new 3 2 2 3 2 2 2 2 5" xfId="33491" xr:uid="{00000000-0005-0000-0000-000054000000}"/>
    <cellStyle name="Input cel new 3 2 2 3 2 2 2 3" xfId="9137" xr:uid="{00000000-0005-0000-0000-000054000000}"/>
    <cellStyle name="Input cel new 3 2 2 3 2 2 2 3 2" xfId="24786" xr:uid="{00000000-0005-0000-0000-000054000000}"/>
    <cellStyle name="Input cel new 3 2 2 3 2 2 2 3 2 2" xfId="29373" xr:uid="{00000000-0005-0000-0000-000054000000}"/>
    <cellStyle name="Input cel new 3 2 2 3 2 2 2 3 2 3" xfId="39478" xr:uid="{00000000-0005-0000-0000-000054000000}"/>
    <cellStyle name="Input cel new 3 2 2 3 2 2 2 3 3" xfId="16852" xr:uid="{00000000-0005-0000-0000-000054000000}"/>
    <cellStyle name="Input cel new 3 2 2 3 2 2 2 3 4" xfId="12802" xr:uid="{00000000-0005-0000-0000-000054000000}"/>
    <cellStyle name="Input cel new 3 2 2 3 2 2 2 3 5" xfId="34902" xr:uid="{00000000-0005-0000-0000-000054000000}"/>
    <cellStyle name="Input cel new 3 2 2 3 2 2 2 4" xfId="6494" xr:uid="{00000000-0005-0000-0000-000054000000}"/>
    <cellStyle name="Input cel new 3 2 2 3 2 2 2 4 2" xfId="26790" xr:uid="{00000000-0005-0000-0000-000054000000}"/>
    <cellStyle name="Input cel new 3 2 2 3 2 2 2 4 3" xfId="10931" xr:uid="{00000000-0005-0000-0000-000054000000}"/>
    <cellStyle name="Input cel new 3 2 2 3 2 2 2 4 4" xfId="32260" xr:uid="{00000000-0005-0000-0000-000054000000}"/>
    <cellStyle name="Input cel new 3 2 2 3 2 2 2 5" xfId="4916" xr:uid="{00000000-0005-0000-0000-000054000000}"/>
    <cellStyle name="Input cel new 3 2 2 3 2 2 2 5 2" xfId="25224" xr:uid="{00000000-0005-0000-0000-000054000000}"/>
    <cellStyle name="Input cel new 3 2 2 3 2 2 2 5 3" xfId="20638" xr:uid="{00000000-0005-0000-0000-000054000000}"/>
    <cellStyle name="Input cel new 3 2 2 3 2 2 2 5 4" xfId="36394" xr:uid="{00000000-0005-0000-0000-000054000000}"/>
    <cellStyle name="Input cel new 3 2 2 3 2 2 2 6" xfId="17649" xr:uid="{00000000-0005-0000-0000-000054000000}"/>
    <cellStyle name="Input cel new 3 2 2 3 2 2 2 7" xfId="13078" xr:uid="{00000000-0005-0000-0000-000054000000}"/>
    <cellStyle name="Input cel new 3 2 2 3 2 2 2 8" xfId="30736" xr:uid="{00000000-0005-0000-0000-000054000000}"/>
    <cellStyle name="Input cel new 3 2 2 3 2 2 3" xfId="1523" xr:uid="{00000000-0005-0000-0000-000054000000}"/>
    <cellStyle name="Input cel new 3 2 2 3 2 2 3 2" xfId="6221" xr:uid="{00000000-0005-0000-0000-000054000000}"/>
    <cellStyle name="Input cel new 3 2 2 3 2 2 3 2 2" xfId="26517" xr:uid="{00000000-0005-0000-0000-000054000000}"/>
    <cellStyle name="Input cel new 3 2 2 3 2 2 3 2 3" xfId="21929" xr:uid="{00000000-0005-0000-0000-000054000000}"/>
    <cellStyle name="Input cel new 3 2 2 3 2 2 3 2 4" xfId="37148" xr:uid="{00000000-0005-0000-0000-000054000000}"/>
    <cellStyle name="Input cel new 3 2 2 3 2 2 3 3" xfId="17528" xr:uid="{00000000-0005-0000-0000-000054000000}"/>
    <cellStyle name="Input cel new 3 2 2 3 2 2 3 4" xfId="10769" xr:uid="{00000000-0005-0000-0000-000054000000}"/>
    <cellStyle name="Input cel new 3 2 2 3 2 2 3 5" xfId="31987" xr:uid="{00000000-0005-0000-0000-000054000000}"/>
    <cellStyle name="Input cel new 3 2 2 3 2 2 4" xfId="2763" xr:uid="{00000000-0005-0000-0000-000054000000}"/>
    <cellStyle name="Input cel new 3 2 2 3 2 2 4 2" xfId="7421" xr:uid="{00000000-0005-0000-0000-000054000000}"/>
    <cellStyle name="Input cel new 3 2 2 3 2 2 4 2 2" xfId="27717" xr:uid="{00000000-0005-0000-0000-000054000000}"/>
    <cellStyle name="Input cel new 3 2 2 3 2 2 4 2 3" xfId="23127" xr:uid="{00000000-0005-0000-0000-000054000000}"/>
    <cellStyle name="Input cel new 3 2 2 3 2 2 4 2 4" xfId="37893" xr:uid="{00000000-0005-0000-0000-000054000000}"/>
    <cellStyle name="Input cel new 3 2 2 3 2 2 4 3" xfId="17677" xr:uid="{00000000-0005-0000-0000-000054000000}"/>
    <cellStyle name="Input cel new 3 2 2 3 2 2 4 4" xfId="14093" xr:uid="{00000000-0005-0000-0000-000054000000}"/>
    <cellStyle name="Input cel new 3 2 2 3 2 2 4 5" xfId="33187" xr:uid="{00000000-0005-0000-0000-000054000000}"/>
    <cellStyle name="Input cel new 3 2 2 3 2 2 5" xfId="8835" xr:uid="{00000000-0005-0000-0000-000054000000}"/>
    <cellStyle name="Input cel new 3 2 2 3 2 2 5 2" xfId="24502" xr:uid="{00000000-0005-0000-0000-000054000000}"/>
    <cellStyle name="Input cel new 3 2 2 3 2 2 5 2 2" xfId="29090" xr:uid="{00000000-0005-0000-0000-000054000000}"/>
    <cellStyle name="Input cel new 3 2 2 3 2 2 5 2 3" xfId="39195" xr:uid="{00000000-0005-0000-0000-000054000000}"/>
    <cellStyle name="Input cel new 3 2 2 3 2 2 5 3" xfId="18983" xr:uid="{00000000-0005-0000-0000-000054000000}"/>
    <cellStyle name="Input cel new 3 2 2 3 2 2 5 4" xfId="9979" xr:uid="{00000000-0005-0000-0000-000054000000}"/>
    <cellStyle name="Input cel new 3 2 2 3 2 2 5 5" xfId="34600" xr:uid="{00000000-0005-0000-0000-000054000000}"/>
    <cellStyle name="Input cel new 3 2 2 3 2 2 6" xfId="5384" xr:uid="{00000000-0005-0000-0000-000054000000}"/>
    <cellStyle name="Input cel new 3 2 2 3 2 2 6 2" xfId="25680" xr:uid="{00000000-0005-0000-0000-000054000000}"/>
    <cellStyle name="Input cel new 3 2 2 3 2 2 6 3" xfId="12539" xr:uid="{00000000-0005-0000-0000-000054000000}"/>
    <cellStyle name="Input cel new 3 2 2 3 2 2 6 4" xfId="31150" xr:uid="{00000000-0005-0000-0000-000054000000}"/>
    <cellStyle name="Input cel new 3 2 2 3 2 2 7" xfId="4613" xr:uid="{00000000-0005-0000-0000-000054000000}"/>
    <cellStyle name="Input cel new 3 2 2 3 2 2 7 2" xfId="18908" xr:uid="{00000000-0005-0000-0000-000054000000}"/>
    <cellStyle name="Input cel new 3 2 2 3 2 2 7 3" xfId="20355" xr:uid="{00000000-0005-0000-0000-000054000000}"/>
    <cellStyle name="Input cel new 3 2 2 3 2 2 7 4" xfId="36113" xr:uid="{00000000-0005-0000-0000-000054000000}"/>
    <cellStyle name="Input cel new 3 2 2 3 2 2 8" xfId="22126" xr:uid="{00000000-0005-0000-0000-000054000000}"/>
    <cellStyle name="Input cel new 3 2 2 3 2 2 9" xfId="14364" xr:uid="{00000000-0005-0000-0000-000054000000}"/>
    <cellStyle name="Input cel new 3 2 2 3 2 3" xfId="1743" xr:uid="{00000000-0005-0000-0000-000054000000}"/>
    <cellStyle name="Input cel new 3 2 2 3 2 3 2" xfId="2982" xr:uid="{00000000-0005-0000-0000-000054000000}"/>
    <cellStyle name="Input cel new 3 2 2 3 2 3 2 2" xfId="7640" xr:uid="{00000000-0005-0000-0000-000054000000}"/>
    <cellStyle name="Input cel new 3 2 2 3 2 3 2 2 2" xfId="27936" xr:uid="{00000000-0005-0000-0000-000054000000}"/>
    <cellStyle name="Input cel new 3 2 2 3 2 3 2 2 3" xfId="23346" xr:uid="{00000000-0005-0000-0000-000054000000}"/>
    <cellStyle name="Input cel new 3 2 2 3 2 3 2 2 4" xfId="38112" xr:uid="{00000000-0005-0000-0000-000054000000}"/>
    <cellStyle name="Input cel new 3 2 2 3 2 3 2 3" xfId="17424" xr:uid="{00000000-0005-0000-0000-000054000000}"/>
    <cellStyle name="Input cel new 3 2 2 3 2 3 2 4" xfId="11215" xr:uid="{00000000-0005-0000-0000-000054000000}"/>
    <cellStyle name="Input cel new 3 2 2 3 2 3 2 5" xfId="33406" xr:uid="{00000000-0005-0000-0000-000054000000}"/>
    <cellStyle name="Input cel new 3 2 2 3 2 3 3" xfId="9052" xr:uid="{00000000-0005-0000-0000-000054000000}"/>
    <cellStyle name="Input cel new 3 2 2 3 2 3 3 2" xfId="24708" xr:uid="{00000000-0005-0000-0000-000054000000}"/>
    <cellStyle name="Input cel new 3 2 2 3 2 3 3 2 2" xfId="29296" xr:uid="{00000000-0005-0000-0000-000054000000}"/>
    <cellStyle name="Input cel new 3 2 2 3 2 3 3 2 3" xfId="39401" xr:uid="{00000000-0005-0000-0000-000054000000}"/>
    <cellStyle name="Input cel new 3 2 2 3 2 3 3 3" xfId="19076" xr:uid="{00000000-0005-0000-0000-000054000000}"/>
    <cellStyle name="Input cel new 3 2 2 3 2 3 3 4" xfId="3542" xr:uid="{00000000-0005-0000-0000-000054000000}"/>
    <cellStyle name="Input cel new 3 2 2 3 2 3 3 5" xfId="34817" xr:uid="{00000000-0005-0000-0000-000054000000}"/>
    <cellStyle name="Input cel new 3 2 2 3 2 3 4" xfId="6430" xr:uid="{00000000-0005-0000-0000-000054000000}"/>
    <cellStyle name="Input cel new 3 2 2 3 2 3 4 2" xfId="26726" xr:uid="{00000000-0005-0000-0000-000054000000}"/>
    <cellStyle name="Input cel new 3 2 2 3 2 3 4 3" xfId="13825" xr:uid="{00000000-0005-0000-0000-000054000000}"/>
    <cellStyle name="Input cel new 3 2 2 3 2 3 4 4" xfId="32196" xr:uid="{00000000-0005-0000-0000-000054000000}"/>
    <cellStyle name="Input cel new 3 2 2 3 2 3 5" xfId="4831" xr:uid="{00000000-0005-0000-0000-000054000000}"/>
    <cellStyle name="Input cel new 3 2 2 3 2 3 5 2" xfId="25147" xr:uid="{00000000-0005-0000-0000-000054000000}"/>
    <cellStyle name="Input cel new 3 2 2 3 2 3 5 3" xfId="20560" xr:uid="{00000000-0005-0000-0000-000054000000}"/>
    <cellStyle name="Input cel new 3 2 2 3 2 3 5 4" xfId="36317" xr:uid="{00000000-0005-0000-0000-000054000000}"/>
    <cellStyle name="Input cel new 3 2 2 3 2 3 6" xfId="22199" xr:uid="{00000000-0005-0000-0000-000054000000}"/>
    <cellStyle name="Input cel new 3 2 2 3 2 3 7" xfId="3603" xr:uid="{00000000-0005-0000-0000-000054000000}"/>
    <cellStyle name="Input cel new 3 2 2 3 2 3 8" xfId="30651" xr:uid="{00000000-0005-0000-0000-000054000000}"/>
    <cellStyle name="Input cel new 3 2 2 3 2 4" xfId="1276" xr:uid="{00000000-0005-0000-0000-000054000000}"/>
    <cellStyle name="Input cel new 3 2 2 3 2 4 2" xfId="2517" xr:uid="{00000000-0005-0000-0000-000054000000}"/>
    <cellStyle name="Input cel new 3 2 2 3 2 4 2 2" xfId="7175" xr:uid="{00000000-0005-0000-0000-000054000000}"/>
    <cellStyle name="Input cel new 3 2 2 3 2 4 2 2 2" xfId="27471" xr:uid="{00000000-0005-0000-0000-000054000000}"/>
    <cellStyle name="Input cel new 3 2 2 3 2 4 2 2 3" xfId="22881" xr:uid="{00000000-0005-0000-0000-000054000000}"/>
    <cellStyle name="Input cel new 3 2 2 3 2 4 2 2 4" xfId="37661" xr:uid="{00000000-0005-0000-0000-000054000000}"/>
    <cellStyle name="Input cel new 3 2 2 3 2 4 2 3" xfId="14800" xr:uid="{00000000-0005-0000-0000-000054000000}"/>
    <cellStyle name="Input cel new 3 2 2 3 2 4 2 4" xfId="12310" xr:uid="{00000000-0005-0000-0000-000054000000}"/>
    <cellStyle name="Input cel new 3 2 2 3 2 4 2 5" xfId="32941" xr:uid="{00000000-0005-0000-0000-000054000000}"/>
    <cellStyle name="Input cel new 3 2 2 3 2 4 3" xfId="8595" xr:uid="{00000000-0005-0000-0000-000054000000}"/>
    <cellStyle name="Input cel new 3 2 2 3 2 4 3 2" xfId="24275" xr:uid="{00000000-0005-0000-0000-000054000000}"/>
    <cellStyle name="Input cel new 3 2 2 3 2 4 3 2 2" xfId="28864" xr:uid="{00000000-0005-0000-0000-000054000000}"/>
    <cellStyle name="Input cel new 3 2 2 3 2 4 3 2 3" xfId="38969" xr:uid="{00000000-0005-0000-0000-000054000000}"/>
    <cellStyle name="Input cel new 3 2 2 3 2 4 3 3" xfId="17646" xr:uid="{00000000-0005-0000-0000-000054000000}"/>
    <cellStyle name="Input cel new 3 2 2 3 2 4 3 4" xfId="14284" xr:uid="{00000000-0005-0000-0000-000054000000}"/>
    <cellStyle name="Input cel new 3 2 2 3 2 4 3 5" xfId="34360" xr:uid="{00000000-0005-0000-0000-000054000000}"/>
    <cellStyle name="Input cel new 3 2 2 3 2 4 4" xfId="6001" xr:uid="{00000000-0005-0000-0000-000054000000}"/>
    <cellStyle name="Input cel new 3 2 2 3 2 4 4 2" xfId="26297" xr:uid="{00000000-0005-0000-0000-000054000000}"/>
    <cellStyle name="Input cel new 3 2 2 3 2 4 4 3" xfId="10401" xr:uid="{00000000-0005-0000-0000-000054000000}"/>
    <cellStyle name="Input cel new 3 2 2 3 2 4 4 4" xfId="31767" xr:uid="{00000000-0005-0000-0000-000054000000}"/>
    <cellStyle name="Input cel new 3 2 2 3 2 4 5" xfId="4372" xr:uid="{00000000-0005-0000-0000-000054000000}"/>
    <cellStyle name="Input cel new 3 2 2 3 2 4 5 2" xfId="14951" xr:uid="{00000000-0005-0000-0000-000054000000}"/>
    <cellStyle name="Input cel new 3 2 2 3 2 4 5 3" xfId="20130" xr:uid="{00000000-0005-0000-0000-000054000000}"/>
    <cellStyle name="Input cel new 3 2 2 3 2 4 5 4" xfId="35888" xr:uid="{00000000-0005-0000-0000-000054000000}"/>
    <cellStyle name="Input cel new 3 2 2 3 2 4 6" xfId="18602" xr:uid="{00000000-0005-0000-0000-000054000000}"/>
    <cellStyle name="Input cel new 3 2 2 3 2 4 7" xfId="13576" xr:uid="{00000000-0005-0000-0000-000054000000}"/>
    <cellStyle name="Input cel new 3 2 2 3 2 4 8" xfId="30194" xr:uid="{00000000-0005-0000-0000-000054000000}"/>
    <cellStyle name="Input cel new 3 2 2 3 2 5" xfId="902" xr:uid="{00000000-0005-0000-0000-000054000000}"/>
    <cellStyle name="Input cel new 3 2 2 3 2 5 2" xfId="3375" xr:uid="{00000000-0005-0000-0000-000054000000}"/>
    <cellStyle name="Input cel new 3 2 2 3 2 5 2 2" xfId="8228" xr:uid="{00000000-0005-0000-0000-000054000000}"/>
    <cellStyle name="Input cel new 3 2 2 3 2 5 2 2 2" xfId="28517" xr:uid="{00000000-0005-0000-0000-000054000000}"/>
    <cellStyle name="Input cel new 3 2 2 3 2 5 2 2 3" xfId="23928" xr:uid="{00000000-0005-0000-0000-000054000000}"/>
    <cellStyle name="Input cel new 3 2 2 3 2 5 2 2 4" xfId="38622" xr:uid="{00000000-0005-0000-0000-000054000000}"/>
    <cellStyle name="Input cel new 3 2 2 3 2 5 2 3" xfId="17457" xr:uid="{00000000-0005-0000-0000-000054000000}"/>
    <cellStyle name="Input cel new 3 2 2 3 2 5 2 4" xfId="14317" xr:uid="{00000000-0005-0000-0000-000054000000}"/>
    <cellStyle name="Input cel new 3 2 2 3 2 5 2 5" xfId="33993" xr:uid="{00000000-0005-0000-0000-000054000000}"/>
    <cellStyle name="Input cel new 3 2 2 3 2 5 3" xfId="5650" xr:uid="{00000000-0005-0000-0000-000054000000}"/>
    <cellStyle name="Input cel new 3 2 2 3 2 5 3 2" xfId="25946" xr:uid="{00000000-0005-0000-0000-000054000000}"/>
    <cellStyle name="Input cel new 3 2 2 3 2 5 3 3" xfId="10801" xr:uid="{00000000-0005-0000-0000-000054000000}"/>
    <cellStyle name="Input cel new 3 2 2 3 2 5 3 4" xfId="31416" xr:uid="{00000000-0005-0000-0000-000054000000}"/>
    <cellStyle name="Input cel new 3 2 2 3 2 5 4" xfId="4003" xr:uid="{00000000-0005-0000-0000-000054000000}"/>
    <cellStyle name="Input cel new 3 2 2 3 2 5 4 2" xfId="18714" xr:uid="{00000000-0005-0000-0000-000054000000}"/>
    <cellStyle name="Input cel new 3 2 2 3 2 5 4 3" xfId="19788" xr:uid="{00000000-0005-0000-0000-000054000000}"/>
    <cellStyle name="Input cel new 3 2 2 3 2 5 4 4" xfId="35546" xr:uid="{00000000-0005-0000-0000-000054000000}"/>
    <cellStyle name="Input cel new 3 2 2 3 2 5 5" xfId="17684" xr:uid="{00000000-0005-0000-0000-000054000000}"/>
    <cellStyle name="Input cel new 3 2 2 3 2 5 6" xfId="9845" xr:uid="{00000000-0005-0000-0000-000054000000}"/>
    <cellStyle name="Input cel new 3 2 2 3 2 5 7" xfId="29827" xr:uid="{00000000-0005-0000-0000-000054000000}"/>
    <cellStyle name="Input cel new 3 2 2 3 2 6" xfId="2145" xr:uid="{00000000-0005-0000-0000-000054000000}"/>
    <cellStyle name="Input cel new 3 2 2 3 2 6 2" xfId="6803" xr:uid="{00000000-0005-0000-0000-000054000000}"/>
    <cellStyle name="Input cel new 3 2 2 3 2 6 2 2" xfId="27099" xr:uid="{00000000-0005-0000-0000-000054000000}"/>
    <cellStyle name="Input cel new 3 2 2 3 2 6 2 3" xfId="22509" xr:uid="{00000000-0005-0000-0000-000054000000}"/>
    <cellStyle name="Input cel new 3 2 2 3 2 6 2 4" xfId="37294" xr:uid="{00000000-0005-0000-0000-000054000000}"/>
    <cellStyle name="Input cel new 3 2 2 3 2 6 3" xfId="16526" xr:uid="{00000000-0005-0000-0000-000054000000}"/>
    <cellStyle name="Input cel new 3 2 2 3 2 6 4" xfId="13719" xr:uid="{00000000-0005-0000-0000-000054000000}"/>
    <cellStyle name="Input cel new 3 2 2 3 2 6 5" xfId="32569" xr:uid="{00000000-0005-0000-0000-000054000000}"/>
    <cellStyle name="Input cel new 3 2 2 3 2 7" xfId="8141" xr:uid="{00000000-0005-0000-0000-000054000000}"/>
    <cellStyle name="Input cel new 3 2 2 3 2 7 2" xfId="23842" xr:uid="{00000000-0005-0000-0000-000054000000}"/>
    <cellStyle name="Input cel new 3 2 2 3 2 7 2 2" xfId="28431" xr:uid="{00000000-0005-0000-0000-000054000000}"/>
    <cellStyle name="Input cel new 3 2 2 3 2 7 2 3" xfId="38536" xr:uid="{00000000-0005-0000-0000-000054000000}"/>
    <cellStyle name="Input cel new 3 2 2 3 2 7 3" xfId="18335" xr:uid="{00000000-0005-0000-0000-000054000000}"/>
    <cellStyle name="Input cel new 3 2 2 3 2 7 4" xfId="11554" xr:uid="{00000000-0005-0000-0000-000054000000}"/>
    <cellStyle name="Input cel new 3 2 2 3 2 7 5" xfId="33906" xr:uid="{00000000-0005-0000-0000-000054000000}"/>
    <cellStyle name="Input cel new 3 2 2 3 2 8" xfId="3916" xr:uid="{00000000-0005-0000-0000-000054000000}"/>
    <cellStyle name="Input cel new 3 2 2 3 2 8 2" xfId="16930" xr:uid="{00000000-0005-0000-0000-000054000000}"/>
    <cellStyle name="Input cel new 3 2 2 3 2 8 3" xfId="19704" xr:uid="{00000000-0005-0000-0000-000054000000}"/>
    <cellStyle name="Input cel new 3 2 2 3 2 8 4" xfId="35462" xr:uid="{00000000-0005-0000-0000-000054000000}"/>
    <cellStyle name="Input cel new 3 2 2 3 2 9" xfId="16325" xr:uid="{00000000-0005-0000-0000-000054000000}"/>
    <cellStyle name="Input cel new 3 2 2 3 3" xfId="647" xr:uid="{00000000-0005-0000-0000-000054000000}"/>
    <cellStyle name="Input cel new 3 2 2 3 3 10" xfId="22270" xr:uid="{00000000-0005-0000-0000-000054000000}"/>
    <cellStyle name="Input cel new 3 2 2 3 3 11" xfId="14313" xr:uid="{00000000-0005-0000-0000-000054000000}"/>
    <cellStyle name="Input cel new 3 2 2 3 3 12" xfId="29876" xr:uid="{00000000-0005-0000-0000-000054000000}"/>
    <cellStyle name="Input cel new 3 2 2 3 3 2" xfId="1562" xr:uid="{00000000-0005-0000-0000-000054000000}"/>
    <cellStyle name="Input cel new 3 2 2 3 3 2 2" xfId="2802" xr:uid="{00000000-0005-0000-0000-000054000000}"/>
    <cellStyle name="Input cel new 3 2 2 3 3 2 2 2" xfId="7460" xr:uid="{00000000-0005-0000-0000-000054000000}"/>
    <cellStyle name="Input cel new 3 2 2 3 3 2 2 2 2" xfId="27756" xr:uid="{00000000-0005-0000-0000-000054000000}"/>
    <cellStyle name="Input cel new 3 2 2 3 3 2 2 2 3" xfId="23166" xr:uid="{00000000-0005-0000-0000-000054000000}"/>
    <cellStyle name="Input cel new 3 2 2 3 3 2 2 2 4" xfId="37932" xr:uid="{00000000-0005-0000-0000-000054000000}"/>
    <cellStyle name="Input cel new 3 2 2 3 3 2 2 3" xfId="15725" xr:uid="{00000000-0005-0000-0000-000054000000}"/>
    <cellStyle name="Input cel new 3 2 2 3 3 2 2 4" xfId="13397" xr:uid="{00000000-0005-0000-0000-000054000000}"/>
    <cellStyle name="Input cel new 3 2 2 3 3 2 2 5" xfId="33226" xr:uid="{00000000-0005-0000-0000-000054000000}"/>
    <cellStyle name="Input cel new 3 2 2 3 3 2 3" xfId="8873" xr:uid="{00000000-0005-0000-0000-000054000000}"/>
    <cellStyle name="Input cel new 3 2 2 3 3 2 3 2" xfId="24538" xr:uid="{00000000-0005-0000-0000-000054000000}"/>
    <cellStyle name="Input cel new 3 2 2 3 3 2 3 2 2" xfId="29126" xr:uid="{00000000-0005-0000-0000-000054000000}"/>
    <cellStyle name="Input cel new 3 2 2 3 3 2 3 2 3" xfId="39231" xr:uid="{00000000-0005-0000-0000-000054000000}"/>
    <cellStyle name="Input cel new 3 2 2 3 3 2 3 3" xfId="16139" xr:uid="{00000000-0005-0000-0000-000054000000}"/>
    <cellStyle name="Input cel new 3 2 2 3 3 2 3 4" xfId="12630" xr:uid="{00000000-0005-0000-0000-000054000000}"/>
    <cellStyle name="Input cel new 3 2 2 3 3 2 3 5" xfId="34638" xr:uid="{00000000-0005-0000-0000-000054000000}"/>
    <cellStyle name="Input cel new 3 2 2 3 3 2 4" xfId="6258" xr:uid="{00000000-0005-0000-0000-000054000000}"/>
    <cellStyle name="Input cel new 3 2 2 3 3 2 4 2" xfId="26554" xr:uid="{00000000-0005-0000-0000-000054000000}"/>
    <cellStyle name="Input cel new 3 2 2 3 3 2 4 3" xfId="13566" xr:uid="{00000000-0005-0000-0000-000054000000}"/>
    <cellStyle name="Input cel new 3 2 2 3 3 2 4 4" xfId="32024" xr:uid="{00000000-0005-0000-0000-000054000000}"/>
    <cellStyle name="Input cel new 3 2 2 3 3 2 5" xfId="4651" xr:uid="{00000000-0005-0000-0000-000054000000}"/>
    <cellStyle name="Input cel new 3 2 2 3 3 2 5 2" xfId="24978" xr:uid="{00000000-0005-0000-0000-000054000000}"/>
    <cellStyle name="Input cel new 3 2 2 3 3 2 5 3" xfId="20390" xr:uid="{00000000-0005-0000-0000-000054000000}"/>
    <cellStyle name="Input cel new 3 2 2 3 3 2 5 4" xfId="36148" xr:uid="{00000000-0005-0000-0000-000054000000}"/>
    <cellStyle name="Input cel new 3 2 2 3 3 2 6" xfId="18113" xr:uid="{00000000-0005-0000-0000-000054000000}"/>
    <cellStyle name="Input cel new 3 2 2 3 3 2 7" xfId="11976" xr:uid="{00000000-0005-0000-0000-000054000000}"/>
    <cellStyle name="Input cel new 3 2 2 3 3 2 8" xfId="30472" xr:uid="{00000000-0005-0000-0000-000054000000}"/>
    <cellStyle name="Input cel new 3 2 2 3 3 3" xfId="1877" xr:uid="{00000000-0005-0000-0000-000054000000}"/>
    <cellStyle name="Input cel new 3 2 2 3 3 3 2" xfId="3116" xr:uid="{00000000-0005-0000-0000-000054000000}"/>
    <cellStyle name="Input cel new 3 2 2 3 3 3 2 2" xfId="7774" xr:uid="{00000000-0005-0000-0000-000054000000}"/>
    <cellStyle name="Input cel new 3 2 2 3 3 3 2 2 2" xfId="28070" xr:uid="{00000000-0005-0000-0000-000054000000}"/>
    <cellStyle name="Input cel new 3 2 2 3 3 3 2 2 3" xfId="23480" xr:uid="{00000000-0005-0000-0000-000054000000}"/>
    <cellStyle name="Input cel new 3 2 2 3 3 3 2 2 4" xfId="38222" xr:uid="{00000000-0005-0000-0000-000054000000}"/>
    <cellStyle name="Input cel new 3 2 2 3 3 3 2 3" xfId="21618" xr:uid="{00000000-0005-0000-0000-000054000000}"/>
    <cellStyle name="Input cel new 3 2 2 3 3 3 2 4" xfId="12035" xr:uid="{00000000-0005-0000-0000-000054000000}"/>
    <cellStyle name="Input cel new 3 2 2 3 3 3 2 5" xfId="33540" xr:uid="{00000000-0005-0000-0000-000054000000}"/>
    <cellStyle name="Input cel new 3 2 2 3 3 3 3" xfId="9186" xr:uid="{00000000-0005-0000-0000-000054000000}"/>
    <cellStyle name="Input cel new 3 2 2 3 3 3 3 2" xfId="24833" xr:uid="{00000000-0005-0000-0000-000054000000}"/>
    <cellStyle name="Input cel new 3 2 2 3 3 3 3 2 2" xfId="29420" xr:uid="{00000000-0005-0000-0000-000054000000}"/>
    <cellStyle name="Input cel new 3 2 2 3 3 3 3 2 3" xfId="39525" xr:uid="{00000000-0005-0000-0000-000054000000}"/>
    <cellStyle name="Input cel new 3 2 2 3 3 3 3 3" xfId="22355" xr:uid="{00000000-0005-0000-0000-000054000000}"/>
    <cellStyle name="Input cel new 3 2 2 3 3 3 3 4" xfId="14602" xr:uid="{00000000-0005-0000-0000-000054000000}"/>
    <cellStyle name="Input cel new 3 2 2 3 3 3 3 5" xfId="34951" xr:uid="{00000000-0005-0000-0000-000054000000}"/>
    <cellStyle name="Input cel new 3 2 2 3 3 3 4" xfId="6541" xr:uid="{00000000-0005-0000-0000-000054000000}"/>
    <cellStyle name="Input cel new 3 2 2 3 3 3 4 2" xfId="26837" xr:uid="{00000000-0005-0000-0000-000054000000}"/>
    <cellStyle name="Input cel new 3 2 2 3 3 3 4 3" xfId="9682" xr:uid="{00000000-0005-0000-0000-000054000000}"/>
    <cellStyle name="Input cel new 3 2 2 3 3 3 4 4" xfId="32307" xr:uid="{00000000-0005-0000-0000-000054000000}"/>
    <cellStyle name="Input cel new 3 2 2 3 3 3 5" xfId="4965" xr:uid="{00000000-0005-0000-0000-000054000000}"/>
    <cellStyle name="Input cel new 3 2 2 3 3 3 5 2" xfId="25271" xr:uid="{00000000-0005-0000-0000-000054000000}"/>
    <cellStyle name="Input cel new 3 2 2 3 3 3 5 3" xfId="20685" xr:uid="{00000000-0005-0000-0000-000054000000}"/>
    <cellStyle name="Input cel new 3 2 2 3 3 3 5 4" xfId="36441" xr:uid="{00000000-0005-0000-0000-000054000000}"/>
    <cellStyle name="Input cel new 3 2 2 3 3 3 6" xfId="21560" xr:uid="{00000000-0005-0000-0000-000054000000}"/>
    <cellStyle name="Input cel new 3 2 2 3 3 3 7" xfId="9590" xr:uid="{00000000-0005-0000-0000-000054000000}"/>
    <cellStyle name="Input cel new 3 2 2 3 3 3 8" xfId="30785" xr:uid="{00000000-0005-0000-0000-000054000000}"/>
    <cellStyle name="Input cel new 3 2 2 3 3 4" xfId="1336" xr:uid="{00000000-0005-0000-0000-000054000000}"/>
    <cellStyle name="Input cel new 3 2 2 3 3 4 2" xfId="2577" xr:uid="{00000000-0005-0000-0000-000054000000}"/>
    <cellStyle name="Input cel new 3 2 2 3 3 4 2 2" xfId="7235" xr:uid="{00000000-0005-0000-0000-000054000000}"/>
    <cellStyle name="Input cel new 3 2 2 3 3 4 2 2 2" xfId="27531" xr:uid="{00000000-0005-0000-0000-000054000000}"/>
    <cellStyle name="Input cel new 3 2 2 3 3 4 2 2 3" xfId="22941" xr:uid="{00000000-0005-0000-0000-000054000000}"/>
    <cellStyle name="Input cel new 3 2 2 3 3 4 2 2 4" xfId="37721" xr:uid="{00000000-0005-0000-0000-000054000000}"/>
    <cellStyle name="Input cel new 3 2 2 3 3 4 2 3" xfId="16080" xr:uid="{00000000-0005-0000-0000-000054000000}"/>
    <cellStyle name="Input cel new 3 2 2 3 3 4 2 4" xfId="9963" xr:uid="{00000000-0005-0000-0000-000054000000}"/>
    <cellStyle name="Input cel new 3 2 2 3 3 4 2 5" xfId="33001" xr:uid="{00000000-0005-0000-0000-000054000000}"/>
    <cellStyle name="Input cel new 3 2 2 3 3 4 3" xfId="8655" xr:uid="{00000000-0005-0000-0000-000054000000}"/>
    <cellStyle name="Input cel new 3 2 2 3 3 4 3 2" xfId="24333" xr:uid="{00000000-0005-0000-0000-000054000000}"/>
    <cellStyle name="Input cel new 3 2 2 3 3 4 3 2 2" xfId="28922" xr:uid="{00000000-0005-0000-0000-000054000000}"/>
    <cellStyle name="Input cel new 3 2 2 3 3 4 3 2 3" xfId="39027" xr:uid="{00000000-0005-0000-0000-000054000000}"/>
    <cellStyle name="Input cel new 3 2 2 3 3 4 3 3" xfId="16417" xr:uid="{00000000-0005-0000-0000-000054000000}"/>
    <cellStyle name="Input cel new 3 2 2 3 3 4 3 4" xfId="9677" xr:uid="{00000000-0005-0000-0000-000054000000}"/>
    <cellStyle name="Input cel new 3 2 2 3 3 4 3 5" xfId="34420" xr:uid="{00000000-0005-0000-0000-000054000000}"/>
    <cellStyle name="Input cel new 3 2 2 3 3 4 4" xfId="6059" xr:uid="{00000000-0005-0000-0000-000054000000}"/>
    <cellStyle name="Input cel new 3 2 2 3 3 4 4 2" xfId="26355" xr:uid="{00000000-0005-0000-0000-000054000000}"/>
    <cellStyle name="Input cel new 3 2 2 3 3 4 4 3" xfId="9858" xr:uid="{00000000-0005-0000-0000-000054000000}"/>
    <cellStyle name="Input cel new 3 2 2 3 3 4 4 4" xfId="31825" xr:uid="{00000000-0005-0000-0000-000054000000}"/>
    <cellStyle name="Input cel new 3 2 2 3 3 4 5" xfId="4432" xr:uid="{00000000-0005-0000-0000-000054000000}"/>
    <cellStyle name="Input cel new 3 2 2 3 3 4 5 2" xfId="17836" xr:uid="{00000000-0005-0000-0000-000054000000}"/>
    <cellStyle name="Input cel new 3 2 2 3 3 4 5 3" xfId="20188" xr:uid="{00000000-0005-0000-0000-000054000000}"/>
    <cellStyle name="Input cel new 3 2 2 3 3 4 5 4" xfId="35946" xr:uid="{00000000-0005-0000-0000-000054000000}"/>
    <cellStyle name="Input cel new 3 2 2 3 3 4 6" xfId="16124" xr:uid="{00000000-0005-0000-0000-000054000000}"/>
    <cellStyle name="Input cel new 3 2 2 3 3 4 7" xfId="10089" xr:uid="{00000000-0005-0000-0000-000054000000}"/>
    <cellStyle name="Input cel new 3 2 2 3 3 4 8" xfId="30254" xr:uid="{00000000-0005-0000-0000-000054000000}"/>
    <cellStyle name="Input cel new 3 2 2 3 3 5" xfId="951" xr:uid="{00000000-0005-0000-0000-000054000000}"/>
    <cellStyle name="Input cel new 3 2 2 3 3 5 2" xfId="5698" xr:uid="{00000000-0005-0000-0000-000054000000}"/>
    <cellStyle name="Input cel new 3 2 2 3 3 5 2 2" xfId="25994" xr:uid="{00000000-0005-0000-0000-000054000000}"/>
    <cellStyle name="Input cel new 3 2 2 3 3 5 2 3" xfId="21408" xr:uid="{00000000-0005-0000-0000-000054000000}"/>
    <cellStyle name="Input cel new 3 2 2 3 3 5 2 4" xfId="36935" xr:uid="{00000000-0005-0000-0000-000054000000}"/>
    <cellStyle name="Input cel new 3 2 2 3 3 5 3" xfId="19262" xr:uid="{00000000-0005-0000-0000-000054000000}"/>
    <cellStyle name="Input cel new 3 2 2 3 3 5 4" xfId="12277" xr:uid="{00000000-0005-0000-0000-000054000000}"/>
    <cellStyle name="Input cel new 3 2 2 3 3 5 5" xfId="31464" xr:uid="{00000000-0005-0000-0000-000054000000}"/>
    <cellStyle name="Input cel new 3 2 2 3 3 6" xfId="2194" xr:uid="{00000000-0005-0000-0000-000054000000}"/>
    <cellStyle name="Input cel new 3 2 2 3 3 6 2" xfId="6852" xr:uid="{00000000-0005-0000-0000-000054000000}"/>
    <cellStyle name="Input cel new 3 2 2 3 3 6 2 2" xfId="27148" xr:uid="{00000000-0005-0000-0000-000054000000}"/>
    <cellStyle name="Input cel new 3 2 2 3 3 6 2 3" xfId="22558" xr:uid="{00000000-0005-0000-0000-000054000000}"/>
    <cellStyle name="Input cel new 3 2 2 3 3 6 2 4" xfId="37343" xr:uid="{00000000-0005-0000-0000-000054000000}"/>
    <cellStyle name="Input cel new 3 2 2 3 3 6 3" xfId="15243" xr:uid="{00000000-0005-0000-0000-000054000000}"/>
    <cellStyle name="Input cel new 3 2 2 3 3 6 4" xfId="9803" xr:uid="{00000000-0005-0000-0000-000054000000}"/>
    <cellStyle name="Input cel new 3 2 2 3 3 6 5" xfId="32618" xr:uid="{00000000-0005-0000-0000-000054000000}"/>
    <cellStyle name="Input cel new 3 2 2 3 3 7" xfId="8277" xr:uid="{00000000-0005-0000-0000-000054000000}"/>
    <cellStyle name="Input cel new 3 2 2 3 3 7 2" xfId="23976" xr:uid="{00000000-0005-0000-0000-000054000000}"/>
    <cellStyle name="Input cel new 3 2 2 3 3 7 2 2" xfId="28565" xr:uid="{00000000-0005-0000-0000-000054000000}"/>
    <cellStyle name="Input cel new 3 2 2 3 3 7 2 3" xfId="38670" xr:uid="{00000000-0005-0000-0000-000054000000}"/>
    <cellStyle name="Input cel new 3 2 2 3 3 7 3" xfId="18508" xr:uid="{00000000-0005-0000-0000-000054000000}"/>
    <cellStyle name="Input cel new 3 2 2 3 3 7 4" xfId="14402" xr:uid="{00000000-0005-0000-0000-000054000000}"/>
    <cellStyle name="Input cel new 3 2 2 3 3 7 5" xfId="34042" xr:uid="{00000000-0005-0000-0000-000054000000}"/>
    <cellStyle name="Input cel new 3 2 2 3 3 8" xfId="5418" xr:uid="{00000000-0005-0000-0000-000054000000}"/>
    <cellStyle name="Input cel new 3 2 2 3 3 8 2" xfId="21129" xr:uid="{00000000-0005-0000-0000-000054000000}"/>
    <cellStyle name="Input cel new 3 2 2 3 3 8 2 2" xfId="25714" xr:uid="{00000000-0005-0000-0000-000054000000}"/>
    <cellStyle name="Input cel new 3 2 2 3 3 8 2 3" xfId="36778" xr:uid="{00000000-0005-0000-0000-000054000000}"/>
    <cellStyle name="Input cel new 3 2 2 3 3 8 3" xfId="16419" xr:uid="{00000000-0005-0000-0000-000054000000}"/>
    <cellStyle name="Input cel new 3 2 2 3 3 8 4" xfId="13281" xr:uid="{00000000-0005-0000-0000-000054000000}"/>
    <cellStyle name="Input cel new 3 2 2 3 3 8 5" xfId="31184" xr:uid="{00000000-0005-0000-0000-000054000000}"/>
    <cellStyle name="Input cel new 3 2 2 3 3 9" xfId="4052" xr:uid="{00000000-0005-0000-0000-000054000000}"/>
    <cellStyle name="Input cel new 3 2 2 3 3 9 2" xfId="15746" xr:uid="{00000000-0005-0000-0000-000054000000}"/>
    <cellStyle name="Input cel new 3 2 2 3 3 9 3" xfId="19835" xr:uid="{00000000-0005-0000-0000-000054000000}"/>
    <cellStyle name="Input cel new 3 2 2 3 3 9 4" xfId="35593" xr:uid="{00000000-0005-0000-0000-000054000000}"/>
    <cellStyle name="Input cel new 3 2 2 3 4" xfId="711" xr:uid="{00000000-0005-0000-0000-000054000000}"/>
    <cellStyle name="Input cel new 3 2 2 3 4 10" xfId="10293" xr:uid="{00000000-0005-0000-0000-000054000000}"/>
    <cellStyle name="Input cel new 3 2 2 3 4 11" xfId="29940" xr:uid="{00000000-0005-0000-0000-000054000000}"/>
    <cellStyle name="Input cel new 3 2 2 3 4 2" xfId="1941" xr:uid="{00000000-0005-0000-0000-000054000000}"/>
    <cellStyle name="Input cel new 3 2 2 3 4 2 2" xfId="3180" xr:uid="{00000000-0005-0000-0000-000054000000}"/>
    <cellStyle name="Input cel new 3 2 2 3 4 2 2 2" xfId="7838" xr:uid="{00000000-0005-0000-0000-000054000000}"/>
    <cellStyle name="Input cel new 3 2 2 3 4 2 2 2 2" xfId="28134" xr:uid="{00000000-0005-0000-0000-000054000000}"/>
    <cellStyle name="Input cel new 3 2 2 3 4 2 2 2 3" xfId="23544" xr:uid="{00000000-0005-0000-0000-000054000000}"/>
    <cellStyle name="Input cel new 3 2 2 3 4 2 2 2 4" xfId="38286" xr:uid="{00000000-0005-0000-0000-000054000000}"/>
    <cellStyle name="Input cel new 3 2 2 3 4 2 2 3" xfId="16690" xr:uid="{00000000-0005-0000-0000-000054000000}"/>
    <cellStyle name="Input cel new 3 2 2 3 4 2 2 4" xfId="14614" xr:uid="{00000000-0005-0000-0000-000054000000}"/>
    <cellStyle name="Input cel new 3 2 2 3 4 2 2 5" xfId="33604" xr:uid="{00000000-0005-0000-0000-000054000000}"/>
    <cellStyle name="Input cel new 3 2 2 3 4 2 3" xfId="9250" xr:uid="{00000000-0005-0000-0000-000054000000}"/>
    <cellStyle name="Input cel new 3 2 2 3 4 2 3 2" xfId="24893" xr:uid="{00000000-0005-0000-0000-000054000000}"/>
    <cellStyle name="Input cel new 3 2 2 3 4 2 3 2 2" xfId="29480" xr:uid="{00000000-0005-0000-0000-000054000000}"/>
    <cellStyle name="Input cel new 3 2 2 3 4 2 3 2 3" xfId="39585" xr:uid="{00000000-0005-0000-0000-000054000000}"/>
    <cellStyle name="Input cel new 3 2 2 3 4 2 3 3" xfId="18157" xr:uid="{00000000-0005-0000-0000-000054000000}"/>
    <cellStyle name="Input cel new 3 2 2 3 4 2 3 4" xfId="13298" xr:uid="{00000000-0005-0000-0000-000054000000}"/>
    <cellStyle name="Input cel new 3 2 2 3 4 2 3 5" xfId="35015" xr:uid="{00000000-0005-0000-0000-000054000000}"/>
    <cellStyle name="Input cel new 3 2 2 3 4 2 4" xfId="6601" xr:uid="{00000000-0005-0000-0000-000054000000}"/>
    <cellStyle name="Input cel new 3 2 2 3 4 2 4 2" xfId="26897" xr:uid="{00000000-0005-0000-0000-000054000000}"/>
    <cellStyle name="Input cel new 3 2 2 3 4 2 4 3" xfId="14530" xr:uid="{00000000-0005-0000-0000-000054000000}"/>
    <cellStyle name="Input cel new 3 2 2 3 4 2 4 4" xfId="32367" xr:uid="{00000000-0005-0000-0000-000054000000}"/>
    <cellStyle name="Input cel new 3 2 2 3 4 2 5" xfId="5029" xr:uid="{00000000-0005-0000-0000-000054000000}"/>
    <cellStyle name="Input cel new 3 2 2 3 4 2 5 2" xfId="25331" xr:uid="{00000000-0005-0000-0000-000054000000}"/>
    <cellStyle name="Input cel new 3 2 2 3 4 2 5 3" xfId="20745" xr:uid="{00000000-0005-0000-0000-000054000000}"/>
    <cellStyle name="Input cel new 3 2 2 3 4 2 5 4" xfId="36501" xr:uid="{00000000-0005-0000-0000-000054000000}"/>
    <cellStyle name="Input cel new 3 2 2 3 4 2 6" xfId="15056" xr:uid="{00000000-0005-0000-0000-000054000000}"/>
    <cellStyle name="Input cel new 3 2 2 3 4 2 7" xfId="13906" xr:uid="{00000000-0005-0000-0000-000054000000}"/>
    <cellStyle name="Input cel new 3 2 2 3 4 2 8" xfId="30849" xr:uid="{00000000-0005-0000-0000-000054000000}"/>
    <cellStyle name="Input cel new 3 2 2 3 4 3" xfId="1623" xr:uid="{00000000-0005-0000-0000-000054000000}"/>
    <cellStyle name="Input cel new 3 2 2 3 4 3 2" xfId="2863" xr:uid="{00000000-0005-0000-0000-000054000000}"/>
    <cellStyle name="Input cel new 3 2 2 3 4 3 2 2" xfId="7521" xr:uid="{00000000-0005-0000-0000-000054000000}"/>
    <cellStyle name="Input cel new 3 2 2 3 4 3 2 2 2" xfId="27817" xr:uid="{00000000-0005-0000-0000-000054000000}"/>
    <cellStyle name="Input cel new 3 2 2 3 4 3 2 2 3" xfId="23227" xr:uid="{00000000-0005-0000-0000-000054000000}"/>
    <cellStyle name="Input cel new 3 2 2 3 4 3 2 2 4" xfId="37993" xr:uid="{00000000-0005-0000-0000-000054000000}"/>
    <cellStyle name="Input cel new 3 2 2 3 4 3 2 3" xfId="17002" xr:uid="{00000000-0005-0000-0000-000054000000}"/>
    <cellStyle name="Input cel new 3 2 2 3 4 3 2 4" xfId="11185" xr:uid="{00000000-0005-0000-0000-000054000000}"/>
    <cellStyle name="Input cel new 3 2 2 3 4 3 2 5" xfId="33287" xr:uid="{00000000-0005-0000-0000-000054000000}"/>
    <cellStyle name="Input cel new 3 2 2 3 4 3 3" xfId="8934" xr:uid="{00000000-0005-0000-0000-000054000000}"/>
    <cellStyle name="Input cel new 3 2 2 3 4 3 3 2" xfId="24596" xr:uid="{00000000-0005-0000-0000-000054000000}"/>
    <cellStyle name="Input cel new 3 2 2 3 4 3 3 2 2" xfId="29184" xr:uid="{00000000-0005-0000-0000-000054000000}"/>
    <cellStyle name="Input cel new 3 2 2 3 4 3 3 2 3" xfId="39289" xr:uid="{00000000-0005-0000-0000-000054000000}"/>
    <cellStyle name="Input cel new 3 2 2 3 4 3 3 3" xfId="16402" xr:uid="{00000000-0005-0000-0000-000054000000}"/>
    <cellStyle name="Input cel new 3 2 2 3 4 3 3 4" xfId="12710" xr:uid="{00000000-0005-0000-0000-000054000000}"/>
    <cellStyle name="Input cel new 3 2 2 3 4 3 3 5" xfId="34699" xr:uid="{00000000-0005-0000-0000-000054000000}"/>
    <cellStyle name="Input cel new 3 2 2 3 4 3 4" xfId="6317" xr:uid="{00000000-0005-0000-0000-000054000000}"/>
    <cellStyle name="Input cel new 3 2 2 3 4 3 4 2" xfId="26613" xr:uid="{00000000-0005-0000-0000-000054000000}"/>
    <cellStyle name="Input cel new 3 2 2 3 4 3 4 3" xfId="14097" xr:uid="{00000000-0005-0000-0000-000054000000}"/>
    <cellStyle name="Input cel new 3 2 2 3 4 3 4 4" xfId="32083" xr:uid="{00000000-0005-0000-0000-000054000000}"/>
    <cellStyle name="Input cel new 3 2 2 3 4 3 5" xfId="4712" xr:uid="{00000000-0005-0000-0000-000054000000}"/>
    <cellStyle name="Input cel new 3 2 2 3 4 3 5 2" xfId="25035" xr:uid="{00000000-0005-0000-0000-000054000000}"/>
    <cellStyle name="Input cel new 3 2 2 3 4 3 5 3" xfId="20447" xr:uid="{00000000-0005-0000-0000-000054000000}"/>
    <cellStyle name="Input cel new 3 2 2 3 4 3 5 4" xfId="36205" xr:uid="{00000000-0005-0000-0000-000054000000}"/>
    <cellStyle name="Input cel new 3 2 2 3 4 3 6" xfId="17423" xr:uid="{00000000-0005-0000-0000-000054000000}"/>
    <cellStyle name="Input cel new 3 2 2 3 4 3 7" xfId="12080" xr:uid="{00000000-0005-0000-0000-000054000000}"/>
    <cellStyle name="Input cel new 3 2 2 3 4 3 8" xfId="30533" xr:uid="{00000000-0005-0000-0000-000054000000}"/>
    <cellStyle name="Input cel new 3 2 2 3 4 4" xfId="1015" xr:uid="{00000000-0005-0000-0000-000054000000}"/>
    <cellStyle name="Input cel new 3 2 2 3 4 4 2" xfId="5760" xr:uid="{00000000-0005-0000-0000-000054000000}"/>
    <cellStyle name="Input cel new 3 2 2 3 4 4 2 2" xfId="26056" xr:uid="{00000000-0005-0000-0000-000054000000}"/>
    <cellStyle name="Input cel new 3 2 2 3 4 4 2 3" xfId="21470" xr:uid="{00000000-0005-0000-0000-000054000000}"/>
    <cellStyle name="Input cel new 3 2 2 3 4 4 2 4" xfId="36984" xr:uid="{00000000-0005-0000-0000-000054000000}"/>
    <cellStyle name="Input cel new 3 2 2 3 4 4 3" xfId="18029" xr:uid="{00000000-0005-0000-0000-000054000000}"/>
    <cellStyle name="Input cel new 3 2 2 3 4 4 4" xfId="12776" xr:uid="{00000000-0005-0000-0000-000054000000}"/>
    <cellStyle name="Input cel new 3 2 2 3 4 4 5" xfId="31526" xr:uid="{00000000-0005-0000-0000-000054000000}"/>
    <cellStyle name="Input cel new 3 2 2 3 4 5" xfId="2258" xr:uid="{00000000-0005-0000-0000-000054000000}"/>
    <cellStyle name="Input cel new 3 2 2 3 4 5 2" xfId="6916" xr:uid="{00000000-0005-0000-0000-000054000000}"/>
    <cellStyle name="Input cel new 3 2 2 3 4 5 2 2" xfId="27212" xr:uid="{00000000-0005-0000-0000-000054000000}"/>
    <cellStyle name="Input cel new 3 2 2 3 4 5 2 3" xfId="22622" xr:uid="{00000000-0005-0000-0000-000054000000}"/>
    <cellStyle name="Input cel new 3 2 2 3 4 5 2 4" xfId="37407" xr:uid="{00000000-0005-0000-0000-000054000000}"/>
    <cellStyle name="Input cel new 3 2 2 3 4 5 3" xfId="17134" xr:uid="{00000000-0005-0000-0000-000054000000}"/>
    <cellStyle name="Input cel new 3 2 2 3 4 5 4" xfId="10729" xr:uid="{00000000-0005-0000-0000-000054000000}"/>
    <cellStyle name="Input cel new 3 2 2 3 4 5 5" xfId="32682" xr:uid="{00000000-0005-0000-0000-000054000000}"/>
    <cellStyle name="Input cel new 3 2 2 3 4 6" xfId="8341" xr:uid="{00000000-0005-0000-0000-000054000000}"/>
    <cellStyle name="Input cel new 3 2 2 3 4 6 2" xfId="24038" xr:uid="{00000000-0005-0000-0000-000054000000}"/>
    <cellStyle name="Input cel new 3 2 2 3 4 6 2 2" xfId="28627" xr:uid="{00000000-0005-0000-0000-000054000000}"/>
    <cellStyle name="Input cel new 3 2 2 3 4 6 2 3" xfId="38732" xr:uid="{00000000-0005-0000-0000-000054000000}"/>
    <cellStyle name="Input cel new 3 2 2 3 4 6 3" xfId="15226" xr:uid="{00000000-0005-0000-0000-000054000000}"/>
    <cellStyle name="Input cel new 3 2 2 3 4 6 4" xfId="10757" xr:uid="{00000000-0005-0000-0000-000054000000}"/>
    <cellStyle name="Input cel new 3 2 2 3 4 6 5" xfId="34106" xr:uid="{00000000-0005-0000-0000-000054000000}"/>
    <cellStyle name="Input cel new 3 2 2 3 4 7" xfId="5465" xr:uid="{00000000-0005-0000-0000-000054000000}"/>
    <cellStyle name="Input cel new 3 2 2 3 4 7 2" xfId="21176" xr:uid="{00000000-0005-0000-0000-000054000000}"/>
    <cellStyle name="Input cel new 3 2 2 3 4 7 2 2" xfId="25761" xr:uid="{00000000-0005-0000-0000-000054000000}"/>
    <cellStyle name="Input cel new 3 2 2 3 4 7 2 3" xfId="36825" xr:uid="{00000000-0005-0000-0000-000054000000}"/>
    <cellStyle name="Input cel new 3 2 2 3 4 7 3" xfId="19025" xr:uid="{00000000-0005-0000-0000-000054000000}"/>
    <cellStyle name="Input cel new 3 2 2 3 4 7 4" xfId="11089" xr:uid="{00000000-0005-0000-0000-000054000000}"/>
    <cellStyle name="Input cel new 3 2 2 3 4 7 5" xfId="31231" xr:uid="{00000000-0005-0000-0000-000054000000}"/>
    <cellStyle name="Input cel new 3 2 2 3 4 8" xfId="4116" xr:uid="{00000000-0005-0000-0000-000054000000}"/>
    <cellStyle name="Input cel new 3 2 2 3 4 8 2" xfId="19345" xr:uid="{00000000-0005-0000-0000-000054000000}"/>
    <cellStyle name="Input cel new 3 2 2 3 4 8 3" xfId="19895" xr:uid="{00000000-0005-0000-0000-000054000000}"/>
    <cellStyle name="Input cel new 3 2 2 3 4 8 4" xfId="35653" xr:uid="{00000000-0005-0000-0000-000054000000}"/>
    <cellStyle name="Input cel new 3 2 2 3 4 9" xfId="17353" xr:uid="{00000000-0005-0000-0000-000054000000}"/>
    <cellStyle name="Input cel new 3 2 2 3 5" xfId="772" xr:uid="{00000000-0005-0000-0000-000054000000}"/>
    <cellStyle name="Input cel new 3 2 2 3 5 10" xfId="12783" xr:uid="{00000000-0005-0000-0000-000054000000}"/>
    <cellStyle name="Input cel new 3 2 2 3 5 11" xfId="30001" xr:uid="{00000000-0005-0000-0000-000054000000}"/>
    <cellStyle name="Input cel new 3 2 2 3 5 2" xfId="2002" xr:uid="{00000000-0005-0000-0000-000054000000}"/>
    <cellStyle name="Input cel new 3 2 2 3 5 2 2" xfId="3241" xr:uid="{00000000-0005-0000-0000-000054000000}"/>
    <cellStyle name="Input cel new 3 2 2 3 5 2 2 2" xfId="7899" xr:uid="{00000000-0005-0000-0000-000054000000}"/>
    <cellStyle name="Input cel new 3 2 2 3 5 2 2 2 2" xfId="28195" xr:uid="{00000000-0005-0000-0000-000054000000}"/>
    <cellStyle name="Input cel new 3 2 2 3 5 2 2 2 3" xfId="23605" xr:uid="{00000000-0005-0000-0000-000054000000}"/>
    <cellStyle name="Input cel new 3 2 2 3 5 2 2 2 4" xfId="38347" xr:uid="{00000000-0005-0000-0000-000054000000}"/>
    <cellStyle name="Input cel new 3 2 2 3 5 2 2 3" xfId="21837" xr:uid="{00000000-0005-0000-0000-000054000000}"/>
    <cellStyle name="Input cel new 3 2 2 3 5 2 2 4" xfId="10296" xr:uid="{00000000-0005-0000-0000-000054000000}"/>
    <cellStyle name="Input cel new 3 2 2 3 5 2 2 5" xfId="33665" xr:uid="{00000000-0005-0000-0000-000054000000}"/>
    <cellStyle name="Input cel new 3 2 2 3 5 2 3" xfId="9311" xr:uid="{00000000-0005-0000-0000-000054000000}"/>
    <cellStyle name="Input cel new 3 2 2 3 5 2 3 2" xfId="24952" xr:uid="{00000000-0005-0000-0000-000054000000}"/>
    <cellStyle name="Input cel new 3 2 2 3 5 2 3 2 2" xfId="29539" xr:uid="{00000000-0005-0000-0000-000054000000}"/>
    <cellStyle name="Input cel new 3 2 2 3 5 2 3 2 3" xfId="39644" xr:uid="{00000000-0005-0000-0000-000054000000}"/>
    <cellStyle name="Input cel new 3 2 2 3 5 2 3 3" xfId="17720" xr:uid="{00000000-0005-0000-0000-000054000000}"/>
    <cellStyle name="Input cel new 3 2 2 3 5 2 3 4" xfId="14766" xr:uid="{00000000-0005-0000-0000-000054000000}"/>
    <cellStyle name="Input cel new 3 2 2 3 5 2 3 5" xfId="35076" xr:uid="{00000000-0005-0000-0000-000054000000}"/>
    <cellStyle name="Input cel new 3 2 2 3 5 2 4" xfId="6660" xr:uid="{00000000-0005-0000-0000-000054000000}"/>
    <cellStyle name="Input cel new 3 2 2 3 5 2 4 2" xfId="26956" xr:uid="{00000000-0005-0000-0000-000054000000}"/>
    <cellStyle name="Input cel new 3 2 2 3 5 2 4 3" xfId="10054" xr:uid="{00000000-0005-0000-0000-000054000000}"/>
    <cellStyle name="Input cel new 3 2 2 3 5 2 4 4" xfId="32426" xr:uid="{00000000-0005-0000-0000-000054000000}"/>
    <cellStyle name="Input cel new 3 2 2 3 5 2 5" xfId="5090" xr:uid="{00000000-0005-0000-0000-000054000000}"/>
    <cellStyle name="Input cel new 3 2 2 3 5 2 5 2" xfId="25390" xr:uid="{00000000-0005-0000-0000-000054000000}"/>
    <cellStyle name="Input cel new 3 2 2 3 5 2 5 3" xfId="20804" xr:uid="{00000000-0005-0000-0000-000054000000}"/>
    <cellStyle name="Input cel new 3 2 2 3 5 2 5 4" xfId="36560" xr:uid="{00000000-0005-0000-0000-000054000000}"/>
    <cellStyle name="Input cel new 3 2 2 3 5 2 6" xfId="16141" xr:uid="{00000000-0005-0000-0000-000054000000}"/>
    <cellStyle name="Input cel new 3 2 2 3 5 2 7" xfId="14061" xr:uid="{00000000-0005-0000-0000-000054000000}"/>
    <cellStyle name="Input cel new 3 2 2 3 5 2 8" xfId="30910" xr:uid="{00000000-0005-0000-0000-000054000000}"/>
    <cellStyle name="Input cel new 3 2 2 3 5 3" xfId="1680" xr:uid="{00000000-0005-0000-0000-000054000000}"/>
    <cellStyle name="Input cel new 3 2 2 3 5 3 2" xfId="2919" xr:uid="{00000000-0005-0000-0000-000054000000}"/>
    <cellStyle name="Input cel new 3 2 2 3 5 3 2 2" xfId="7577" xr:uid="{00000000-0005-0000-0000-000054000000}"/>
    <cellStyle name="Input cel new 3 2 2 3 5 3 2 2 2" xfId="27873" xr:uid="{00000000-0005-0000-0000-000054000000}"/>
    <cellStyle name="Input cel new 3 2 2 3 5 3 2 2 3" xfId="23283" xr:uid="{00000000-0005-0000-0000-000054000000}"/>
    <cellStyle name="Input cel new 3 2 2 3 5 3 2 2 4" xfId="38049" xr:uid="{00000000-0005-0000-0000-000054000000}"/>
    <cellStyle name="Input cel new 3 2 2 3 5 3 2 3" xfId="22349" xr:uid="{00000000-0005-0000-0000-000054000000}"/>
    <cellStyle name="Input cel new 3 2 2 3 5 3 2 4" xfId="11545" xr:uid="{00000000-0005-0000-0000-000054000000}"/>
    <cellStyle name="Input cel new 3 2 2 3 5 3 2 5" xfId="33343" xr:uid="{00000000-0005-0000-0000-000054000000}"/>
    <cellStyle name="Input cel new 3 2 2 3 5 3 3" xfId="8989" xr:uid="{00000000-0005-0000-0000-000054000000}"/>
    <cellStyle name="Input cel new 3 2 2 3 5 3 3 2" xfId="24649" xr:uid="{00000000-0005-0000-0000-000054000000}"/>
    <cellStyle name="Input cel new 3 2 2 3 5 3 3 2 2" xfId="29237" xr:uid="{00000000-0005-0000-0000-000054000000}"/>
    <cellStyle name="Input cel new 3 2 2 3 5 3 3 2 3" xfId="39342" xr:uid="{00000000-0005-0000-0000-000054000000}"/>
    <cellStyle name="Input cel new 3 2 2 3 5 3 3 3" xfId="14790" xr:uid="{00000000-0005-0000-0000-000054000000}"/>
    <cellStyle name="Input cel new 3 2 2 3 5 3 3 4" xfId="10993" xr:uid="{00000000-0005-0000-0000-000054000000}"/>
    <cellStyle name="Input cel new 3 2 2 3 5 3 3 5" xfId="34754" xr:uid="{00000000-0005-0000-0000-000054000000}"/>
    <cellStyle name="Input cel new 3 2 2 3 5 3 4" xfId="6371" xr:uid="{00000000-0005-0000-0000-000054000000}"/>
    <cellStyle name="Input cel new 3 2 2 3 5 3 4 2" xfId="26667" xr:uid="{00000000-0005-0000-0000-000054000000}"/>
    <cellStyle name="Input cel new 3 2 2 3 5 3 4 3" xfId="9951" xr:uid="{00000000-0005-0000-0000-000054000000}"/>
    <cellStyle name="Input cel new 3 2 2 3 5 3 4 4" xfId="32137" xr:uid="{00000000-0005-0000-0000-000054000000}"/>
    <cellStyle name="Input cel new 3 2 2 3 5 3 5" xfId="4768" xr:uid="{00000000-0005-0000-0000-000054000000}"/>
    <cellStyle name="Input cel new 3 2 2 3 5 3 5 2" xfId="25088" xr:uid="{00000000-0005-0000-0000-000054000000}"/>
    <cellStyle name="Input cel new 3 2 2 3 5 3 5 3" xfId="20500" xr:uid="{00000000-0005-0000-0000-000054000000}"/>
    <cellStyle name="Input cel new 3 2 2 3 5 3 5 4" xfId="36258" xr:uid="{00000000-0005-0000-0000-000054000000}"/>
    <cellStyle name="Input cel new 3 2 2 3 5 3 6" xfId="17612" xr:uid="{00000000-0005-0000-0000-000054000000}"/>
    <cellStyle name="Input cel new 3 2 2 3 5 3 7" xfId="3438" xr:uid="{00000000-0005-0000-0000-000054000000}"/>
    <cellStyle name="Input cel new 3 2 2 3 5 3 8" xfId="30588" xr:uid="{00000000-0005-0000-0000-000054000000}"/>
    <cellStyle name="Input cel new 3 2 2 3 5 4" xfId="1076" xr:uid="{00000000-0005-0000-0000-000054000000}"/>
    <cellStyle name="Input cel new 3 2 2 3 5 4 2" xfId="5821" xr:uid="{00000000-0005-0000-0000-000054000000}"/>
    <cellStyle name="Input cel new 3 2 2 3 5 4 2 2" xfId="26117" xr:uid="{00000000-0005-0000-0000-000054000000}"/>
    <cellStyle name="Input cel new 3 2 2 3 5 4 2 3" xfId="21531" xr:uid="{00000000-0005-0000-0000-000054000000}"/>
    <cellStyle name="Input cel new 3 2 2 3 5 4 2 4" xfId="37045" xr:uid="{00000000-0005-0000-0000-000054000000}"/>
    <cellStyle name="Input cel new 3 2 2 3 5 4 3" xfId="14858" xr:uid="{00000000-0005-0000-0000-000054000000}"/>
    <cellStyle name="Input cel new 3 2 2 3 5 4 4" xfId="13370" xr:uid="{00000000-0005-0000-0000-000054000000}"/>
    <cellStyle name="Input cel new 3 2 2 3 5 4 5" xfId="31587" xr:uid="{00000000-0005-0000-0000-000054000000}"/>
    <cellStyle name="Input cel new 3 2 2 3 5 5" xfId="2319" xr:uid="{00000000-0005-0000-0000-000054000000}"/>
    <cellStyle name="Input cel new 3 2 2 3 5 5 2" xfId="6977" xr:uid="{00000000-0005-0000-0000-000054000000}"/>
    <cellStyle name="Input cel new 3 2 2 3 5 5 2 2" xfId="27273" xr:uid="{00000000-0005-0000-0000-000054000000}"/>
    <cellStyle name="Input cel new 3 2 2 3 5 5 2 3" xfId="22683" xr:uid="{00000000-0005-0000-0000-000054000000}"/>
    <cellStyle name="Input cel new 3 2 2 3 5 5 2 4" xfId="37468" xr:uid="{00000000-0005-0000-0000-000054000000}"/>
    <cellStyle name="Input cel new 3 2 2 3 5 5 3" xfId="19114" xr:uid="{00000000-0005-0000-0000-000054000000}"/>
    <cellStyle name="Input cel new 3 2 2 3 5 5 4" xfId="11927" xr:uid="{00000000-0005-0000-0000-000054000000}"/>
    <cellStyle name="Input cel new 3 2 2 3 5 5 5" xfId="32743" xr:uid="{00000000-0005-0000-0000-000054000000}"/>
    <cellStyle name="Input cel new 3 2 2 3 5 6" xfId="8402" xr:uid="{00000000-0005-0000-0000-000054000000}"/>
    <cellStyle name="Input cel new 3 2 2 3 5 6 2" xfId="24099" xr:uid="{00000000-0005-0000-0000-000054000000}"/>
    <cellStyle name="Input cel new 3 2 2 3 5 6 2 2" xfId="28688" xr:uid="{00000000-0005-0000-0000-000054000000}"/>
    <cellStyle name="Input cel new 3 2 2 3 5 6 2 3" xfId="38793" xr:uid="{00000000-0005-0000-0000-000054000000}"/>
    <cellStyle name="Input cel new 3 2 2 3 5 6 3" xfId="16786" xr:uid="{00000000-0005-0000-0000-000054000000}"/>
    <cellStyle name="Input cel new 3 2 2 3 5 6 4" xfId="11107" xr:uid="{00000000-0005-0000-0000-000054000000}"/>
    <cellStyle name="Input cel new 3 2 2 3 5 6 5" xfId="34167" xr:uid="{00000000-0005-0000-0000-000054000000}"/>
    <cellStyle name="Input cel new 3 2 2 3 5 7" xfId="5524" xr:uid="{00000000-0005-0000-0000-000054000000}"/>
    <cellStyle name="Input cel new 3 2 2 3 5 7 2" xfId="21235" xr:uid="{00000000-0005-0000-0000-000054000000}"/>
    <cellStyle name="Input cel new 3 2 2 3 5 7 2 2" xfId="25820" xr:uid="{00000000-0005-0000-0000-000054000000}"/>
    <cellStyle name="Input cel new 3 2 2 3 5 7 2 3" xfId="36884" xr:uid="{00000000-0005-0000-0000-000054000000}"/>
    <cellStyle name="Input cel new 3 2 2 3 5 7 3" xfId="17160" xr:uid="{00000000-0005-0000-0000-000054000000}"/>
    <cellStyle name="Input cel new 3 2 2 3 5 7 4" xfId="10135" xr:uid="{00000000-0005-0000-0000-000054000000}"/>
    <cellStyle name="Input cel new 3 2 2 3 5 7 5" xfId="31290" xr:uid="{00000000-0005-0000-0000-000054000000}"/>
    <cellStyle name="Input cel new 3 2 2 3 5 8" xfId="4177" xr:uid="{00000000-0005-0000-0000-000054000000}"/>
    <cellStyle name="Input cel new 3 2 2 3 5 8 2" xfId="17261" xr:uid="{00000000-0005-0000-0000-000054000000}"/>
    <cellStyle name="Input cel new 3 2 2 3 5 8 3" xfId="19954" xr:uid="{00000000-0005-0000-0000-000054000000}"/>
    <cellStyle name="Input cel new 3 2 2 3 5 8 4" xfId="35712" xr:uid="{00000000-0005-0000-0000-000054000000}"/>
    <cellStyle name="Input cel new 3 2 2 3 5 9" xfId="21256" xr:uid="{00000000-0005-0000-0000-000054000000}"/>
    <cellStyle name="Input cel new 3 2 2 3 6" xfId="528" xr:uid="{00000000-0005-0000-0000-000054000000}"/>
    <cellStyle name="Input cel new 3 2 2 3 6 2" xfId="1455" xr:uid="{00000000-0005-0000-0000-000054000000}"/>
    <cellStyle name="Input cel new 3 2 2 3 6 2 2" xfId="6154" xr:uid="{00000000-0005-0000-0000-000054000000}"/>
    <cellStyle name="Input cel new 3 2 2 3 6 2 2 2" xfId="26450" xr:uid="{00000000-0005-0000-0000-000054000000}"/>
    <cellStyle name="Input cel new 3 2 2 3 6 2 2 3" xfId="21862" xr:uid="{00000000-0005-0000-0000-000054000000}"/>
    <cellStyle name="Input cel new 3 2 2 3 6 2 2 4" xfId="37083" xr:uid="{00000000-0005-0000-0000-000054000000}"/>
    <cellStyle name="Input cel new 3 2 2 3 6 2 3" xfId="18384" xr:uid="{00000000-0005-0000-0000-000054000000}"/>
    <cellStyle name="Input cel new 3 2 2 3 6 2 4" xfId="12511" xr:uid="{00000000-0005-0000-0000-000054000000}"/>
    <cellStyle name="Input cel new 3 2 2 3 6 2 5" xfId="31920" xr:uid="{00000000-0005-0000-0000-000054000000}"/>
    <cellStyle name="Input cel new 3 2 2 3 6 3" xfId="2695" xr:uid="{00000000-0005-0000-0000-000054000000}"/>
    <cellStyle name="Input cel new 3 2 2 3 6 3 2" xfId="7353" xr:uid="{00000000-0005-0000-0000-000054000000}"/>
    <cellStyle name="Input cel new 3 2 2 3 6 3 2 2" xfId="27649" xr:uid="{00000000-0005-0000-0000-000054000000}"/>
    <cellStyle name="Input cel new 3 2 2 3 6 3 2 3" xfId="23059" xr:uid="{00000000-0005-0000-0000-000054000000}"/>
    <cellStyle name="Input cel new 3 2 2 3 6 3 2 4" xfId="37826" xr:uid="{00000000-0005-0000-0000-000054000000}"/>
    <cellStyle name="Input cel new 3 2 2 3 6 3 3" xfId="16125" xr:uid="{00000000-0005-0000-0000-000054000000}"/>
    <cellStyle name="Input cel new 3 2 2 3 6 3 4" xfId="11965" xr:uid="{00000000-0005-0000-0000-000054000000}"/>
    <cellStyle name="Input cel new 3 2 2 3 6 3 5" xfId="33119" xr:uid="{00000000-0005-0000-0000-000054000000}"/>
    <cellStyle name="Input cel new 3 2 2 3 6 4" xfId="8767" xr:uid="{00000000-0005-0000-0000-000054000000}"/>
    <cellStyle name="Input cel new 3 2 2 3 6 4 2" xfId="24435" xr:uid="{00000000-0005-0000-0000-000054000000}"/>
    <cellStyle name="Input cel new 3 2 2 3 6 4 2 2" xfId="29023" xr:uid="{00000000-0005-0000-0000-000054000000}"/>
    <cellStyle name="Input cel new 3 2 2 3 6 4 2 3" xfId="39128" xr:uid="{00000000-0005-0000-0000-000054000000}"/>
    <cellStyle name="Input cel new 3 2 2 3 6 4 3" xfId="19141" xr:uid="{00000000-0005-0000-0000-000054000000}"/>
    <cellStyle name="Input cel new 3 2 2 3 6 4 4" xfId="13032" xr:uid="{00000000-0005-0000-0000-000054000000}"/>
    <cellStyle name="Input cel new 3 2 2 3 6 4 5" xfId="34532" xr:uid="{00000000-0005-0000-0000-000054000000}"/>
    <cellStyle name="Input cel new 3 2 2 3 6 5" xfId="5316" xr:uid="{00000000-0005-0000-0000-000054000000}"/>
    <cellStyle name="Input cel new 3 2 2 3 6 5 2" xfId="25612" xr:uid="{00000000-0005-0000-0000-000054000000}"/>
    <cellStyle name="Input cel new 3 2 2 3 6 5 3" xfId="11073" xr:uid="{00000000-0005-0000-0000-000054000000}"/>
    <cellStyle name="Input cel new 3 2 2 3 6 5 4" xfId="31082" xr:uid="{00000000-0005-0000-0000-000054000000}"/>
    <cellStyle name="Input cel new 3 2 2 3 6 6" xfId="4545" xr:uid="{00000000-0005-0000-0000-000054000000}"/>
    <cellStyle name="Input cel new 3 2 2 3 6 6 2" xfId="18201" xr:uid="{00000000-0005-0000-0000-000054000000}"/>
    <cellStyle name="Input cel new 3 2 2 3 6 6 3" xfId="20288" xr:uid="{00000000-0005-0000-0000-000054000000}"/>
    <cellStyle name="Input cel new 3 2 2 3 6 6 4" xfId="36046" xr:uid="{00000000-0005-0000-0000-000054000000}"/>
    <cellStyle name="Input cel new 3 2 2 3 6 7" xfId="18136" xr:uid="{00000000-0005-0000-0000-000054000000}"/>
    <cellStyle name="Input cel new 3 2 2 3 6 8" xfId="13673" xr:uid="{00000000-0005-0000-0000-000054000000}"/>
    <cellStyle name="Input cel new 3 2 2 3 6 9" xfId="30366" xr:uid="{00000000-0005-0000-0000-000054000000}"/>
    <cellStyle name="Input cel new 3 2 2 3 7" xfId="1299" xr:uid="{00000000-0005-0000-0000-000054000000}"/>
    <cellStyle name="Input cel new 3 2 2 3 7 2" xfId="2540" xr:uid="{00000000-0005-0000-0000-000054000000}"/>
    <cellStyle name="Input cel new 3 2 2 3 7 2 2" xfId="7198" xr:uid="{00000000-0005-0000-0000-000054000000}"/>
    <cellStyle name="Input cel new 3 2 2 3 7 2 2 2" xfId="27494" xr:uid="{00000000-0005-0000-0000-000054000000}"/>
    <cellStyle name="Input cel new 3 2 2 3 7 2 2 3" xfId="22904" xr:uid="{00000000-0005-0000-0000-000054000000}"/>
    <cellStyle name="Input cel new 3 2 2 3 7 2 2 4" xfId="37684" xr:uid="{00000000-0005-0000-0000-000054000000}"/>
    <cellStyle name="Input cel new 3 2 2 3 7 2 3" xfId="21275" xr:uid="{00000000-0005-0000-0000-000054000000}"/>
    <cellStyle name="Input cel new 3 2 2 3 7 2 4" xfId="13363" xr:uid="{00000000-0005-0000-0000-000054000000}"/>
    <cellStyle name="Input cel new 3 2 2 3 7 2 5" xfId="32964" xr:uid="{00000000-0005-0000-0000-000054000000}"/>
    <cellStyle name="Input cel new 3 2 2 3 7 3" xfId="8618" xr:uid="{00000000-0005-0000-0000-000054000000}"/>
    <cellStyle name="Input cel new 3 2 2 3 7 3 2" xfId="24297" xr:uid="{00000000-0005-0000-0000-000054000000}"/>
    <cellStyle name="Input cel new 3 2 2 3 7 3 2 2" xfId="28886" xr:uid="{00000000-0005-0000-0000-000054000000}"/>
    <cellStyle name="Input cel new 3 2 2 3 7 3 2 3" xfId="38991" xr:uid="{00000000-0005-0000-0000-000054000000}"/>
    <cellStyle name="Input cel new 3 2 2 3 7 3 3" xfId="17393" xr:uid="{00000000-0005-0000-0000-000054000000}"/>
    <cellStyle name="Input cel new 3 2 2 3 7 3 4" xfId="13849" xr:uid="{00000000-0005-0000-0000-000054000000}"/>
    <cellStyle name="Input cel new 3 2 2 3 7 3 5" xfId="34383" xr:uid="{00000000-0005-0000-0000-000054000000}"/>
    <cellStyle name="Input cel new 3 2 2 3 7 4" xfId="6023" xr:uid="{00000000-0005-0000-0000-000054000000}"/>
    <cellStyle name="Input cel new 3 2 2 3 7 4 2" xfId="26319" xr:uid="{00000000-0005-0000-0000-000054000000}"/>
    <cellStyle name="Input cel new 3 2 2 3 7 4 3" xfId="12661" xr:uid="{00000000-0005-0000-0000-000054000000}"/>
    <cellStyle name="Input cel new 3 2 2 3 7 4 4" xfId="31789" xr:uid="{00000000-0005-0000-0000-000054000000}"/>
    <cellStyle name="Input cel new 3 2 2 3 7 5" xfId="4395" xr:uid="{00000000-0005-0000-0000-000054000000}"/>
    <cellStyle name="Input cel new 3 2 2 3 7 5 2" xfId="16977" xr:uid="{00000000-0005-0000-0000-000054000000}"/>
    <cellStyle name="Input cel new 3 2 2 3 7 5 3" xfId="20152" xr:uid="{00000000-0005-0000-0000-000054000000}"/>
    <cellStyle name="Input cel new 3 2 2 3 7 5 4" xfId="35910" xr:uid="{00000000-0005-0000-0000-000054000000}"/>
    <cellStyle name="Input cel new 3 2 2 3 7 6" xfId="18665" xr:uid="{00000000-0005-0000-0000-000054000000}"/>
    <cellStyle name="Input cel new 3 2 2 3 7 7" xfId="13207" xr:uid="{00000000-0005-0000-0000-000054000000}"/>
    <cellStyle name="Input cel new 3 2 2 3 7 8" xfId="30217" xr:uid="{00000000-0005-0000-0000-000054000000}"/>
    <cellStyle name="Input cel new 3 2 2 3 8" xfId="1100" xr:uid="{00000000-0005-0000-0000-000054000000}"/>
    <cellStyle name="Input cel new 3 2 2 3 8 2" xfId="2343" xr:uid="{00000000-0005-0000-0000-000054000000}"/>
    <cellStyle name="Input cel new 3 2 2 3 8 2 2" xfId="7001" xr:uid="{00000000-0005-0000-0000-000054000000}"/>
    <cellStyle name="Input cel new 3 2 2 3 8 2 2 2" xfId="27297" xr:uid="{00000000-0005-0000-0000-000054000000}"/>
    <cellStyle name="Input cel new 3 2 2 3 8 2 2 3" xfId="22707" xr:uid="{00000000-0005-0000-0000-000054000000}"/>
    <cellStyle name="Input cel new 3 2 2 3 8 2 2 4" xfId="37492" xr:uid="{00000000-0005-0000-0000-000054000000}"/>
    <cellStyle name="Input cel new 3 2 2 3 8 2 3" xfId="17544" xr:uid="{00000000-0005-0000-0000-000054000000}"/>
    <cellStyle name="Input cel new 3 2 2 3 8 2 4" xfId="11267" xr:uid="{00000000-0005-0000-0000-000054000000}"/>
    <cellStyle name="Input cel new 3 2 2 3 8 2 5" xfId="32767" xr:uid="{00000000-0005-0000-0000-000054000000}"/>
    <cellStyle name="Input cel new 3 2 2 3 8 3" xfId="8426" xr:uid="{00000000-0005-0000-0000-000054000000}"/>
    <cellStyle name="Input cel new 3 2 2 3 8 3 2" xfId="24122" xr:uid="{00000000-0005-0000-0000-000054000000}"/>
    <cellStyle name="Input cel new 3 2 2 3 8 3 2 2" xfId="28711" xr:uid="{00000000-0005-0000-0000-000054000000}"/>
    <cellStyle name="Input cel new 3 2 2 3 8 3 2 3" xfId="38816" xr:uid="{00000000-0005-0000-0000-000054000000}"/>
    <cellStyle name="Input cel new 3 2 2 3 8 3 3" xfId="17476" xr:uid="{00000000-0005-0000-0000-000054000000}"/>
    <cellStyle name="Input cel new 3 2 2 3 8 3 4" xfId="10625" xr:uid="{00000000-0005-0000-0000-000054000000}"/>
    <cellStyle name="Input cel new 3 2 2 3 8 3 5" xfId="34191" xr:uid="{00000000-0005-0000-0000-000054000000}"/>
    <cellStyle name="Input cel new 3 2 2 3 8 4" xfId="5844" xr:uid="{00000000-0005-0000-0000-000054000000}"/>
    <cellStyle name="Input cel new 3 2 2 3 8 4 2" xfId="26140" xr:uid="{00000000-0005-0000-0000-000054000000}"/>
    <cellStyle name="Input cel new 3 2 2 3 8 4 3" xfId="10028" xr:uid="{00000000-0005-0000-0000-000054000000}"/>
    <cellStyle name="Input cel new 3 2 2 3 8 4 4" xfId="31610" xr:uid="{00000000-0005-0000-0000-000054000000}"/>
    <cellStyle name="Input cel new 3 2 2 3 8 5" xfId="4201" xr:uid="{00000000-0005-0000-0000-000054000000}"/>
    <cellStyle name="Input cel new 3 2 2 3 8 5 2" xfId="15313" xr:uid="{00000000-0005-0000-0000-000054000000}"/>
    <cellStyle name="Input cel new 3 2 2 3 8 5 3" xfId="19977" xr:uid="{00000000-0005-0000-0000-000054000000}"/>
    <cellStyle name="Input cel new 3 2 2 3 8 5 4" xfId="35735" xr:uid="{00000000-0005-0000-0000-000054000000}"/>
    <cellStyle name="Input cel new 3 2 2 3 8 6" xfId="14834" xr:uid="{00000000-0005-0000-0000-000054000000}"/>
    <cellStyle name="Input cel new 3 2 2 3 8 7" xfId="9349" xr:uid="{00000000-0005-0000-0000-000054000000}"/>
    <cellStyle name="Input cel new 3 2 2 3 8 8" xfId="30025" xr:uid="{00000000-0005-0000-0000-000054000000}"/>
    <cellStyle name="Input cel new 3 2 2 3 9" xfId="829" xr:uid="{00000000-0005-0000-0000-000054000000}"/>
    <cellStyle name="Input cel new 3 2 2 3 9 2" xfId="3277" xr:uid="{00000000-0005-0000-0000-000054000000}"/>
    <cellStyle name="Input cel new 3 2 2 3 9 2 2" xfId="7963" xr:uid="{00000000-0005-0000-0000-000054000000}"/>
    <cellStyle name="Input cel new 3 2 2 3 9 2 2 2" xfId="28256" xr:uid="{00000000-0005-0000-0000-000054000000}"/>
    <cellStyle name="Input cel new 3 2 2 3 9 2 2 3" xfId="23667" xr:uid="{00000000-0005-0000-0000-000054000000}"/>
    <cellStyle name="Input cel new 3 2 2 3 9 2 2 4" xfId="38408" xr:uid="{00000000-0005-0000-0000-000054000000}"/>
    <cellStyle name="Input cel new 3 2 2 3 9 2 3" xfId="15537" xr:uid="{00000000-0005-0000-0000-000054000000}"/>
    <cellStyle name="Input cel new 3 2 2 3 9 2 4" xfId="5142" xr:uid="{00000000-0005-0000-0000-000054000000}"/>
    <cellStyle name="Input cel new 3 2 2 3 9 2 5" xfId="33728" xr:uid="{00000000-0005-0000-0000-000054000000}"/>
    <cellStyle name="Input cel new 3 2 2 3 9 3" xfId="5578" xr:uid="{00000000-0005-0000-0000-000054000000}"/>
    <cellStyle name="Input cel new 3 2 2 3 9 3 2" xfId="25874" xr:uid="{00000000-0005-0000-0000-000054000000}"/>
    <cellStyle name="Input cel new 3 2 2 3 9 3 3" xfId="13693" xr:uid="{00000000-0005-0000-0000-000054000000}"/>
    <cellStyle name="Input cel new 3 2 2 3 9 3 4" xfId="31344" xr:uid="{00000000-0005-0000-0000-000054000000}"/>
    <cellStyle name="Input cel new 3 2 2 3 9 4" xfId="3717" xr:uid="{00000000-0005-0000-0000-000054000000}"/>
    <cellStyle name="Input cel new 3 2 2 3 9 4 2" xfId="16543" xr:uid="{00000000-0005-0000-0000-000054000000}"/>
    <cellStyle name="Input cel new 3 2 2 3 9 4 3" xfId="19513" xr:uid="{00000000-0005-0000-0000-000054000000}"/>
    <cellStyle name="Input cel new 3 2 2 3 9 4 4" xfId="35272" xr:uid="{00000000-0005-0000-0000-000054000000}"/>
    <cellStyle name="Input cel new 3 2 2 3 9 5" xfId="21558" xr:uid="{00000000-0005-0000-0000-000054000000}"/>
    <cellStyle name="Input cel new 3 2 2 3 9 6" xfId="11293" xr:uid="{00000000-0005-0000-0000-000054000000}"/>
    <cellStyle name="Input cel new 3 2 2 3 9 7" xfId="29544" xr:uid="{00000000-0005-0000-0000-000054000000}"/>
    <cellStyle name="Input cel new 3 2 2 4" xfId="413" xr:uid="{00000000-0005-0000-0000-000054000000}"/>
    <cellStyle name="Input cel new 3 2 2 4 10" xfId="14418" xr:uid="{00000000-0005-0000-0000-000054000000}"/>
    <cellStyle name="Input cel new 3 2 2 4 11" xfId="29600" xr:uid="{00000000-0005-0000-0000-000054000000}"/>
    <cellStyle name="Input cel new 3 2 2 4 2" xfId="1375" xr:uid="{00000000-0005-0000-0000-000054000000}"/>
    <cellStyle name="Input cel new 3 2 2 4 2 2" xfId="2616" xr:uid="{00000000-0005-0000-0000-000054000000}"/>
    <cellStyle name="Input cel new 3 2 2 4 2 2 2" xfId="8691" xr:uid="{00000000-0005-0000-0000-000054000000}"/>
    <cellStyle name="Input cel new 3 2 2 4 2 2 2 2" xfId="24366" xr:uid="{00000000-0005-0000-0000-000054000000}"/>
    <cellStyle name="Input cel new 3 2 2 4 2 2 2 2 2" xfId="28955" xr:uid="{00000000-0005-0000-0000-000054000000}"/>
    <cellStyle name="Input cel new 3 2 2 4 2 2 2 2 3" xfId="39060" xr:uid="{00000000-0005-0000-0000-000054000000}"/>
    <cellStyle name="Input cel new 3 2 2 4 2 2 2 3" xfId="15670" xr:uid="{00000000-0005-0000-0000-000054000000}"/>
    <cellStyle name="Input cel new 3 2 2 4 2 2 2 4" xfId="10805" xr:uid="{00000000-0005-0000-0000-000054000000}"/>
    <cellStyle name="Input cel new 3 2 2 4 2 2 2 5" xfId="34456" xr:uid="{00000000-0005-0000-0000-000054000000}"/>
    <cellStyle name="Input cel new 3 2 2 4 2 2 3" xfId="7274" xr:uid="{00000000-0005-0000-0000-000054000000}"/>
    <cellStyle name="Input cel new 3 2 2 4 2 2 3 2" xfId="27570" xr:uid="{00000000-0005-0000-0000-000054000000}"/>
    <cellStyle name="Input cel new 3 2 2 4 2 2 3 3" xfId="13450" xr:uid="{00000000-0005-0000-0000-000054000000}"/>
    <cellStyle name="Input cel new 3 2 2 4 2 2 3 4" xfId="33040" xr:uid="{00000000-0005-0000-0000-000054000000}"/>
    <cellStyle name="Input cel new 3 2 2 4 2 2 4" xfId="4468" xr:uid="{00000000-0005-0000-0000-000054000000}"/>
    <cellStyle name="Input cel new 3 2 2 4 2 2 4 2" xfId="19081" xr:uid="{00000000-0005-0000-0000-000054000000}"/>
    <cellStyle name="Input cel new 3 2 2 4 2 2 4 3" xfId="20221" xr:uid="{00000000-0005-0000-0000-000054000000}"/>
    <cellStyle name="Input cel new 3 2 2 4 2 2 4 4" xfId="35979" xr:uid="{00000000-0005-0000-0000-000054000000}"/>
    <cellStyle name="Input cel new 3 2 2 4 2 2 5" xfId="22222" xr:uid="{00000000-0005-0000-0000-000054000000}"/>
    <cellStyle name="Input cel new 3 2 2 4 2 2 6" xfId="14410" xr:uid="{00000000-0005-0000-0000-000054000000}"/>
    <cellStyle name="Input cel new 3 2 2 4 2 2 7" xfId="30290" xr:uid="{00000000-0005-0000-0000-000054000000}"/>
    <cellStyle name="Input cel new 3 2 2 4 2 3" xfId="8093" xr:uid="{00000000-0005-0000-0000-000054000000}"/>
    <cellStyle name="Input cel new 3 2 2 4 2 3 2" xfId="23795" xr:uid="{00000000-0005-0000-0000-000054000000}"/>
    <cellStyle name="Input cel new 3 2 2 4 2 3 2 2" xfId="28384" xr:uid="{00000000-0005-0000-0000-000054000000}"/>
    <cellStyle name="Input cel new 3 2 2 4 2 3 2 3" xfId="38489" xr:uid="{00000000-0005-0000-0000-000054000000}"/>
    <cellStyle name="Input cel new 3 2 2 4 2 3 3" xfId="17263" xr:uid="{00000000-0005-0000-0000-000054000000}"/>
    <cellStyle name="Input cel new 3 2 2 4 2 3 4" xfId="14450" xr:uid="{00000000-0005-0000-0000-000054000000}"/>
    <cellStyle name="Input cel new 3 2 2 4 2 3 5" xfId="33858" xr:uid="{00000000-0005-0000-0000-000054000000}"/>
    <cellStyle name="Input cel new 3 2 2 4 2 4" xfId="3868" xr:uid="{00000000-0005-0000-0000-000054000000}"/>
    <cellStyle name="Input cel new 3 2 2 4 2 4 2" xfId="15502" xr:uid="{00000000-0005-0000-0000-000054000000}"/>
    <cellStyle name="Input cel new 3 2 2 4 2 4 3" xfId="19657" xr:uid="{00000000-0005-0000-0000-000054000000}"/>
    <cellStyle name="Input cel new 3 2 2 4 2 4 4" xfId="35415" xr:uid="{00000000-0005-0000-0000-000054000000}"/>
    <cellStyle name="Input cel new 3 2 2 4 2 5" xfId="15982" xr:uid="{00000000-0005-0000-0000-000054000000}"/>
    <cellStyle name="Input cel new 3 2 2 4 2 6" xfId="11860" xr:uid="{00000000-0005-0000-0000-000054000000}"/>
    <cellStyle name="Input cel new 3 2 2 4 2 7" xfId="29692" xr:uid="{00000000-0005-0000-0000-000054000000}"/>
    <cellStyle name="Input cel new 3 2 2 4 3" xfId="1683" xr:uid="{00000000-0005-0000-0000-000054000000}"/>
    <cellStyle name="Input cel new 3 2 2 4 3 2" xfId="2922" xr:uid="{00000000-0005-0000-0000-000054000000}"/>
    <cellStyle name="Input cel new 3 2 2 4 3 2 2" xfId="7580" xr:uid="{00000000-0005-0000-0000-000054000000}"/>
    <cellStyle name="Input cel new 3 2 2 4 3 2 2 2" xfId="27876" xr:uid="{00000000-0005-0000-0000-000054000000}"/>
    <cellStyle name="Input cel new 3 2 2 4 3 2 2 3" xfId="23286" xr:uid="{00000000-0005-0000-0000-000054000000}"/>
    <cellStyle name="Input cel new 3 2 2 4 3 2 2 4" xfId="38052" xr:uid="{00000000-0005-0000-0000-000054000000}"/>
    <cellStyle name="Input cel new 3 2 2 4 3 2 3" xfId="16952" xr:uid="{00000000-0005-0000-0000-000054000000}"/>
    <cellStyle name="Input cel new 3 2 2 4 3 2 4" xfId="9968" xr:uid="{00000000-0005-0000-0000-000054000000}"/>
    <cellStyle name="Input cel new 3 2 2 4 3 2 5" xfId="33346" xr:uid="{00000000-0005-0000-0000-000054000000}"/>
    <cellStyle name="Input cel new 3 2 2 4 3 3" xfId="8992" xr:uid="{00000000-0005-0000-0000-000054000000}"/>
    <cellStyle name="Input cel new 3 2 2 4 3 3 2" xfId="24652" xr:uid="{00000000-0005-0000-0000-000054000000}"/>
    <cellStyle name="Input cel new 3 2 2 4 3 3 2 2" xfId="29240" xr:uid="{00000000-0005-0000-0000-000054000000}"/>
    <cellStyle name="Input cel new 3 2 2 4 3 3 2 3" xfId="39345" xr:uid="{00000000-0005-0000-0000-000054000000}"/>
    <cellStyle name="Input cel new 3 2 2 4 3 3 3" xfId="16989" xr:uid="{00000000-0005-0000-0000-000054000000}"/>
    <cellStyle name="Input cel new 3 2 2 4 3 3 4" xfId="11254" xr:uid="{00000000-0005-0000-0000-000054000000}"/>
    <cellStyle name="Input cel new 3 2 2 4 3 3 5" xfId="34757" xr:uid="{00000000-0005-0000-0000-000054000000}"/>
    <cellStyle name="Input cel new 3 2 2 4 3 4" xfId="6374" xr:uid="{00000000-0005-0000-0000-000054000000}"/>
    <cellStyle name="Input cel new 3 2 2 4 3 4 2" xfId="26670" xr:uid="{00000000-0005-0000-0000-000054000000}"/>
    <cellStyle name="Input cel new 3 2 2 4 3 4 3" xfId="12638" xr:uid="{00000000-0005-0000-0000-000054000000}"/>
    <cellStyle name="Input cel new 3 2 2 4 3 4 4" xfId="32140" xr:uid="{00000000-0005-0000-0000-000054000000}"/>
    <cellStyle name="Input cel new 3 2 2 4 3 5" xfId="4771" xr:uid="{00000000-0005-0000-0000-000054000000}"/>
    <cellStyle name="Input cel new 3 2 2 4 3 5 2" xfId="25091" xr:uid="{00000000-0005-0000-0000-000054000000}"/>
    <cellStyle name="Input cel new 3 2 2 4 3 5 3" xfId="20503" xr:uid="{00000000-0005-0000-0000-000054000000}"/>
    <cellStyle name="Input cel new 3 2 2 4 3 5 4" xfId="36261" xr:uid="{00000000-0005-0000-0000-000054000000}"/>
    <cellStyle name="Input cel new 3 2 2 4 3 6" xfId="18550" xr:uid="{00000000-0005-0000-0000-000054000000}"/>
    <cellStyle name="Input cel new 3 2 2 4 3 7" xfId="3553" xr:uid="{00000000-0005-0000-0000-000054000000}"/>
    <cellStyle name="Input cel new 3 2 2 4 3 8" xfId="30591" xr:uid="{00000000-0005-0000-0000-000054000000}"/>
    <cellStyle name="Input cel new 3 2 2 4 4" xfId="781" xr:uid="{00000000-0005-0000-0000-000054000000}"/>
    <cellStyle name="Input cel new 3 2 2 4 4 2" xfId="3298" xr:uid="{00000000-0005-0000-0000-000054000000}"/>
    <cellStyle name="Input cel new 3 2 2 4 4 2 2" xfId="8101" xr:uid="{00000000-0005-0000-0000-000054000000}"/>
    <cellStyle name="Input cel new 3 2 2 4 4 2 2 2" xfId="28392" xr:uid="{00000000-0005-0000-0000-000054000000}"/>
    <cellStyle name="Input cel new 3 2 2 4 4 2 2 3" xfId="23803" xr:uid="{00000000-0005-0000-0000-000054000000}"/>
    <cellStyle name="Input cel new 3 2 2 4 4 2 2 4" xfId="38497" xr:uid="{00000000-0005-0000-0000-000054000000}"/>
    <cellStyle name="Input cel new 3 2 2 4 4 2 3" xfId="19092" xr:uid="{00000000-0005-0000-0000-000054000000}"/>
    <cellStyle name="Input cel new 3 2 2 4 4 2 4" xfId="13521" xr:uid="{00000000-0005-0000-0000-000054000000}"/>
    <cellStyle name="Input cel new 3 2 2 4 4 2 5" xfId="33866" xr:uid="{00000000-0005-0000-0000-000054000000}"/>
    <cellStyle name="Input cel new 3 2 2 4 4 3" xfId="5533" xr:uid="{00000000-0005-0000-0000-000054000000}"/>
    <cellStyle name="Input cel new 3 2 2 4 4 3 2" xfId="25829" xr:uid="{00000000-0005-0000-0000-000054000000}"/>
    <cellStyle name="Input cel new 3 2 2 4 4 3 3" xfId="9452" xr:uid="{00000000-0005-0000-0000-000054000000}"/>
    <cellStyle name="Input cel new 3 2 2 4 4 3 4" xfId="31299" xr:uid="{00000000-0005-0000-0000-000054000000}"/>
    <cellStyle name="Input cel new 3 2 2 4 4 4" xfId="3876" xr:uid="{00000000-0005-0000-0000-000054000000}"/>
    <cellStyle name="Input cel new 3 2 2 4 4 4 2" xfId="16280" xr:uid="{00000000-0005-0000-0000-000054000000}"/>
    <cellStyle name="Input cel new 3 2 2 4 4 4 3" xfId="19665" xr:uid="{00000000-0005-0000-0000-000054000000}"/>
    <cellStyle name="Input cel new 3 2 2 4 4 4 4" xfId="35423" xr:uid="{00000000-0005-0000-0000-000054000000}"/>
    <cellStyle name="Input cel new 3 2 2 4 4 5" xfId="16640" xr:uid="{00000000-0005-0000-0000-000054000000}"/>
    <cellStyle name="Input cel new 3 2 2 4 4 6" xfId="9739" xr:uid="{00000000-0005-0000-0000-000054000000}"/>
    <cellStyle name="Input cel new 3 2 2 4 4 7" xfId="29700" xr:uid="{00000000-0005-0000-0000-000054000000}"/>
    <cellStyle name="Input cel new 3 2 2 4 5" xfId="2029" xr:uid="{00000000-0005-0000-0000-000054000000}"/>
    <cellStyle name="Input cel new 3 2 2 4 5 2" xfId="6687" xr:uid="{00000000-0005-0000-0000-000054000000}"/>
    <cellStyle name="Input cel new 3 2 2 4 5 2 2" xfId="26983" xr:uid="{00000000-0005-0000-0000-000054000000}"/>
    <cellStyle name="Input cel new 3 2 2 4 5 2 3" xfId="22393" xr:uid="{00000000-0005-0000-0000-000054000000}"/>
    <cellStyle name="Input cel new 3 2 2 4 5 2 4" xfId="37178" xr:uid="{00000000-0005-0000-0000-000054000000}"/>
    <cellStyle name="Input cel new 3 2 2 4 5 3" xfId="22076" xr:uid="{00000000-0005-0000-0000-000054000000}"/>
    <cellStyle name="Input cel new 3 2 2 4 5 4" xfId="14444" xr:uid="{00000000-0005-0000-0000-000054000000}"/>
    <cellStyle name="Input cel new 3 2 2 4 5 5" xfId="32453" xr:uid="{00000000-0005-0000-0000-000054000000}"/>
    <cellStyle name="Input cel new 3 2 2 4 6" xfId="5248" xr:uid="{00000000-0005-0000-0000-000054000000}"/>
    <cellStyle name="Input cel new 3 2 2 4 6 2" xfId="20961" xr:uid="{00000000-0005-0000-0000-000054000000}"/>
    <cellStyle name="Input cel new 3 2 2 4 6 2 2" xfId="25546" xr:uid="{00000000-0005-0000-0000-000054000000}"/>
    <cellStyle name="Input cel new 3 2 2 4 6 2 3" xfId="36686" xr:uid="{00000000-0005-0000-0000-000054000000}"/>
    <cellStyle name="Input cel new 3 2 2 4 6 3" xfId="19357" xr:uid="{00000000-0005-0000-0000-000054000000}"/>
    <cellStyle name="Input cel new 3 2 2 4 6 4" xfId="13228" xr:uid="{00000000-0005-0000-0000-000054000000}"/>
    <cellStyle name="Input cel new 3 2 2 4 6 5" xfId="31014" xr:uid="{00000000-0005-0000-0000-000054000000}"/>
    <cellStyle name="Input cel new 3 2 2 4 7" xfId="3773" xr:uid="{00000000-0005-0000-0000-000054000000}"/>
    <cellStyle name="Input cel new 3 2 2 4 7 2" xfId="16256" xr:uid="{00000000-0005-0000-0000-000054000000}"/>
    <cellStyle name="Input cel new 3 2 2 4 7 3" xfId="18224" xr:uid="{00000000-0005-0000-0000-000054000000}"/>
    <cellStyle name="Input cel new 3 2 2 4 7 4" xfId="35116" xr:uid="{00000000-0005-0000-0000-000054000000}"/>
    <cellStyle name="Input cel new 3 2 2 4 8" xfId="19565" xr:uid="{00000000-0005-0000-0000-000054000000}"/>
    <cellStyle name="Input cel new 3 2 2 4 8 2" xfId="16255" xr:uid="{00000000-0005-0000-0000-000054000000}"/>
    <cellStyle name="Input cel new 3 2 2 4 8 3" xfId="35324" xr:uid="{00000000-0005-0000-0000-000054000000}"/>
    <cellStyle name="Input cel new 3 2 2 4 9" xfId="15427" xr:uid="{00000000-0005-0000-0000-000054000000}"/>
    <cellStyle name="Input cel new 3 2 2 5" xfId="661" xr:uid="{00000000-0005-0000-0000-000054000000}"/>
    <cellStyle name="Input cel new 3 2 2 5 10" xfId="19245" xr:uid="{00000000-0005-0000-0000-000054000000}"/>
    <cellStyle name="Input cel new 3 2 2 5 11" xfId="12312" xr:uid="{00000000-0005-0000-0000-000054000000}"/>
    <cellStyle name="Input cel new 3 2 2 5 12" xfId="29662" xr:uid="{00000000-0005-0000-0000-000054000000}"/>
    <cellStyle name="Input cel new 3 2 2 5 2" xfId="1573" xr:uid="{00000000-0005-0000-0000-000054000000}"/>
    <cellStyle name="Input cel new 3 2 2 5 2 2" xfId="1891" xr:uid="{00000000-0005-0000-0000-000054000000}"/>
    <cellStyle name="Input cel new 3 2 2 5 2 2 2" xfId="3130" xr:uid="{00000000-0005-0000-0000-000054000000}"/>
    <cellStyle name="Input cel new 3 2 2 5 2 2 2 2" xfId="7788" xr:uid="{00000000-0005-0000-0000-000054000000}"/>
    <cellStyle name="Input cel new 3 2 2 5 2 2 2 2 2" xfId="28084" xr:uid="{00000000-0005-0000-0000-000054000000}"/>
    <cellStyle name="Input cel new 3 2 2 5 2 2 2 2 3" xfId="23494" xr:uid="{00000000-0005-0000-0000-000054000000}"/>
    <cellStyle name="Input cel new 3 2 2 5 2 2 2 2 4" xfId="38236" xr:uid="{00000000-0005-0000-0000-000054000000}"/>
    <cellStyle name="Input cel new 3 2 2 5 2 2 2 3" xfId="19069" xr:uid="{00000000-0005-0000-0000-000054000000}"/>
    <cellStyle name="Input cel new 3 2 2 5 2 2 2 4" xfId="13933" xr:uid="{00000000-0005-0000-0000-000054000000}"/>
    <cellStyle name="Input cel new 3 2 2 5 2 2 2 5" xfId="33554" xr:uid="{00000000-0005-0000-0000-000054000000}"/>
    <cellStyle name="Input cel new 3 2 2 5 2 2 3" xfId="9200" xr:uid="{00000000-0005-0000-0000-000054000000}"/>
    <cellStyle name="Input cel new 3 2 2 5 2 2 3 2" xfId="24846" xr:uid="{00000000-0005-0000-0000-000054000000}"/>
    <cellStyle name="Input cel new 3 2 2 5 2 2 3 2 2" xfId="29433" xr:uid="{00000000-0005-0000-0000-000054000000}"/>
    <cellStyle name="Input cel new 3 2 2 5 2 2 3 2 3" xfId="39538" xr:uid="{00000000-0005-0000-0000-000054000000}"/>
    <cellStyle name="Input cel new 3 2 2 5 2 2 3 3" xfId="19332" xr:uid="{00000000-0005-0000-0000-000054000000}"/>
    <cellStyle name="Input cel new 3 2 2 5 2 2 3 4" xfId="11978" xr:uid="{00000000-0005-0000-0000-000054000000}"/>
    <cellStyle name="Input cel new 3 2 2 5 2 2 3 5" xfId="34965" xr:uid="{00000000-0005-0000-0000-000054000000}"/>
    <cellStyle name="Input cel new 3 2 2 5 2 2 4" xfId="6554" xr:uid="{00000000-0005-0000-0000-000054000000}"/>
    <cellStyle name="Input cel new 3 2 2 5 2 2 4 2" xfId="26850" xr:uid="{00000000-0005-0000-0000-000054000000}"/>
    <cellStyle name="Input cel new 3 2 2 5 2 2 4 3" xfId="10413" xr:uid="{00000000-0005-0000-0000-000054000000}"/>
    <cellStyle name="Input cel new 3 2 2 5 2 2 4 4" xfId="32320" xr:uid="{00000000-0005-0000-0000-000054000000}"/>
    <cellStyle name="Input cel new 3 2 2 5 2 2 5" xfId="4979" xr:uid="{00000000-0005-0000-0000-000054000000}"/>
    <cellStyle name="Input cel new 3 2 2 5 2 2 5 2" xfId="25284" xr:uid="{00000000-0005-0000-0000-000054000000}"/>
    <cellStyle name="Input cel new 3 2 2 5 2 2 5 3" xfId="20698" xr:uid="{00000000-0005-0000-0000-000054000000}"/>
    <cellStyle name="Input cel new 3 2 2 5 2 2 5 4" xfId="36454" xr:uid="{00000000-0005-0000-0000-000054000000}"/>
    <cellStyle name="Input cel new 3 2 2 5 2 2 6" xfId="17947" xr:uid="{00000000-0005-0000-0000-000054000000}"/>
    <cellStyle name="Input cel new 3 2 2 5 2 2 7" xfId="11560" xr:uid="{00000000-0005-0000-0000-000054000000}"/>
    <cellStyle name="Input cel new 3 2 2 5 2 2 8" xfId="30799" xr:uid="{00000000-0005-0000-0000-000054000000}"/>
    <cellStyle name="Input cel new 3 2 2 5 2 3" xfId="2813" xr:uid="{00000000-0005-0000-0000-000054000000}"/>
    <cellStyle name="Input cel new 3 2 2 5 2 3 2" xfId="7471" xr:uid="{00000000-0005-0000-0000-000054000000}"/>
    <cellStyle name="Input cel new 3 2 2 5 2 3 2 2" xfId="27767" xr:uid="{00000000-0005-0000-0000-000054000000}"/>
    <cellStyle name="Input cel new 3 2 2 5 2 3 2 3" xfId="23177" xr:uid="{00000000-0005-0000-0000-000054000000}"/>
    <cellStyle name="Input cel new 3 2 2 5 2 3 2 4" xfId="37943" xr:uid="{00000000-0005-0000-0000-000054000000}"/>
    <cellStyle name="Input cel new 3 2 2 5 2 3 3" xfId="15289" xr:uid="{00000000-0005-0000-0000-000054000000}"/>
    <cellStyle name="Input cel new 3 2 2 5 2 3 4" xfId="12174" xr:uid="{00000000-0005-0000-0000-000054000000}"/>
    <cellStyle name="Input cel new 3 2 2 5 2 3 5" xfId="33237" xr:uid="{00000000-0005-0000-0000-000054000000}"/>
    <cellStyle name="Input cel new 3 2 2 5 2 4" xfId="8884" xr:uid="{00000000-0005-0000-0000-000054000000}"/>
    <cellStyle name="Input cel new 3 2 2 5 2 4 2" xfId="24549" xr:uid="{00000000-0005-0000-0000-000054000000}"/>
    <cellStyle name="Input cel new 3 2 2 5 2 4 2 2" xfId="29137" xr:uid="{00000000-0005-0000-0000-000054000000}"/>
    <cellStyle name="Input cel new 3 2 2 5 2 4 2 3" xfId="39242" xr:uid="{00000000-0005-0000-0000-000054000000}"/>
    <cellStyle name="Input cel new 3 2 2 5 2 4 3" xfId="19058" xr:uid="{00000000-0005-0000-0000-000054000000}"/>
    <cellStyle name="Input cel new 3 2 2 5 2 4 4" xfId="11942" xr:uid="{00000000-0005-0000-0000-000054000000}"/>
    <cellStyle name="Input cel new 3 2 2 5 2 4 5" xfId="34649" xr:uid="{00000000-0005-0000-0000-000054000000}"/>
    <cellStyle name="Input cel new 3 2 2 5 2 5" xfId="6269" xr:uid="{00000000-0005-0000-0000-000054000000}"/>
    <cellStyle name="Input cel new 3 2 2 5 2 5 2" xfId="26565" xr:uid="{00000000-0005-0000-0000-000054000000}"/>
    <cellStyle name="Input cel new 3 2 2 5 2 5 3" xfId="13959" xr:uid="{00000000-0005-0000-0000-000054000000}"/>
    <cellStyle name="Input cel new 3 2 2 5 2 5 4" xfId="32035" xr:uid="{00000000-0005-0000-0000-000054000000}"/>
    <cellStyle name="Input cel new 3 2 2 5 2 6" xfId="4662" xr:uid="{00000000-0005-0000-0000-000054000000}"/>
    <cellStyle name="Input cel new 3 2 2 5 2 6 2" xfId="24988" xr:uid="{00000000-0005-0000-0000-000054000000}"/>
    <cellStyle name="Input cel new 3 2 2 5 2 6 3" xfId="20400" xr:uid="{00000000-0005-0000-0000-000054000000}"/>
    <cellStyle name="Input cel new 3 2 2 5 2 6 4" xfId="36158" xr:uid="{00000000-0005-0000-0000-000054000000}"/>
    <cellStyle name="Input cel new 3 2 2 5 2 7" xfId="22291" xr:uid="{00000000-0005-0000-0000-000054000000}"/>
    <cellStyle name="Input cel new 3 2 2 5 2 8" xfId="10797" xr:uid="{00000000-0005-0000-0000-000054000000}"/>
    <cellStyle name="Input cel new 3 2 2 5 2 9" xfId="30483" xr:uid="{00000000-0005-0000-0000-000054000000}"/>
    <cellStyle name="Input cel new 3 2 2 5 3" xfId="1695" xr:uid="{00000000-0005-0000-0000-000054000000}"/>
    <cellStyle name="Input cel new 3 2 2 5 3 2" xfId="2934" xr:uid="{00000000-0005-0000-0000-000054000000}"/>
    <cellStyle name="Input cel new 3 2 2 5 3 2 2" xfId="7592" xr:uid="{00000000-0005-0000-0000-000054000000}"/>
    <cellStyle name="Input cel new 3 2 2 5 3 2 2 2" xfId="27888" xr:uid="{00000000-0005-0000-0000-000054000000}"/>
    <cellStyle name="Input cel new 3 2 2 5 3 2 2 3" xfId="23298" xr:uid="{00000000-0005-0000-0000-000054000000}"/>
    <cellStyle name="Input cel new 3 2 2 5 3 2 2 4" xfId="38064" xr:uid="{00000000-0005-0000-0000-000054000000}"/>
    <cellStyle name="Input cel new 3 2 2 5 3 2 3" xfId="18053" xr:uid="{00000000-0005-0000-0000-000054000000}"/>
    <cellStyle name="Input cel new 3 2 2 5 3 2 4" xfId="11770" xr:uid="{00000000-0005-0000-0000-000054000000}"/>
    <cellStyle name="Input cel new 3 2 2 5 3 2 5" xfId="33358" xr:uid="{00000000-0005-0000-0000-000054000000}"/>
    <cellStyle name="Input cel new 3 2 2 5 3 3" xfId="9004" xr:uid="{00000000-0005-0000-0000-000054000000}"/>
    <cellStyle name="Input cel new 3 2 2 5 3 3 2" xfId="24663" xr:uid="{00000000-0005-0000-0000-000054000000}"/>
    <cellStyle name="Input cel new 3 2 2 5 3 3 2 2" xfId="29251" xr:uid="{00000000-0005-0000-0000-000054000000}"/>
    <cellStyle name="Input cel new 3 2 2 5 3 3 2 3" xfId="39356" xr:uid="{00000000-0005-0000-0000-000054000000}"/>
    <cellStyle name="Input cel new 3 2 2 5 3 3 3" xfId="23371" xr:uid="{00000000-0005-0000-0000-000054000000}"/>
    <cellStyle name="Input cel new 3 2 2 5 3 3 4" xfId="11206" xr:uid="{00000000-0005-0000-0000-000054000000}"/>
    <cellStyle name="Input cel new 3 2 2 5 3 3 5" xfId="34769" xr:uid="{00000000-0005-0000-0000-000054000000}"/>
    <cellStyle name="Input cel new 3 2 2 5 3 4" xfId="6385" xr:uid="{00000000-0005-0000-0000-000054000000}"/>
    <cellStyle name="Input cel new 3 2 2 5 3 4 2" xfId="26681" xr:uid="{00000000-0005-0000-0000-000054000000}"/>
    <cellStyle name="Input cel new 3 2 2 5 3 4 3" xfId="10819" xr:uid="{00000000-0005-0000-0000-000054000000}"/>
    <cellStyle name="Input cel new 3 2 2 5 3 4 4" xfId="32151" xr:uid="{00000000-0005-0000-0000-000054000000}"/>
    <cellStyle name="Input cel new 3 2 2 5 3 5" xfId="4783" xr:uid="{00000000-0005-0000-0000-000054000000}"/>
    <cellStyle name="Input cel new 3 2 2 5 3 5 2" xfId="25102" xr:uid="{00000000-0005-0000-0000-000054000000}"/>
    <cellStyle name="Input cel new 3 2 2 5 3 5 3" xfId="20514" xr:uid="{00000000-0005-0000-0000-000054000000}"/>
    <cellStyle name="Input cel new 3 2 2 5 3 5 4" xfId="36272" xr:uid="{00000000-0005-0000-0000-000054000000}"/>
    <cellStyle name="Input cel new 3 2 2 5 3 6" xfId="15381" xr:uid="{00000000-0005-0000-0000-000054000000}"/>
    <cellStyle name="Input cel new 3 2 2 5 3 7" xfId="3449" xr:uid="{00000000-0005-0000-0000-000054000000}"/>
    <cellStyle name="Input cel new 3 2 2 5 3 8" xfId="30603" xr:uid="{00000000-0005-0000-0000-000054000000}"/>
    <cellStyle name="Input cel new 3 2 2 5 4" xfId="1211" xr:uid="{00000000-0005-0000-0000-000054000000}"/>
    <cellStyle name="Input cel new 3 2 2 5 4 2" xfId="2452" xr:uid="{00000000-0005-0000-0000-000054000000}"/>
    <cellStyle name="Input cel new 3 2 2 5 4 2 2" xfId="7110" xr:uid="{00000000-0005-0000-0000-000054000000}"/>
    <cellStyle name="Input cel new 3 2 2 5 4 2 2 2" xfId="27406" xr:uid="{00000000-0005-0000-0000-000054000000}"/>
    <cellStyle name="Input cel new 3 2 2 5 4 2 2 3" xfId="22816" xr:uid="{00000000-0005-0000-0000-000054000000}"/>
    <cellStyle name="Input cel new 3 2 2 5 4 2 2 4" xfId="37598" xr:uid="{00000000-0005-0000-0000-000054000000}"/>
    <cellStyle name="Input cel new 3 2 2 5 4 2 3" xfId="16638" xr:uid="{00000000-0005-0000-0000-000054000000}"/>
    <cellStyle name="Input cel new 3 2 2 5 4 2 4" xfId="14430" xr:uid="{00000000-0005-0000-0000-000054000000}"/>
    <cellStyle name="Input cel new 3 2 2 5 4 2 5" xfId="32876" xr:uid="{00000000-0005-0000-0000-000054000000}"/>
    <cellStyle name="Input cel new 3 2 2 5 4 3" xfId="8531" xr:uid="{00000000-0005-0000-0000-000054000000}"/>
    <cellStyle name="Input cel new 3 2 2 5 4 3 2" xfId="24217" xr:uid="{00000000-0005-0000-0000-000054000000}"/>
    <cellStyle name="Input cel new 3 2 2 5 4 3 2 2" xfId="28806" xr:uid="{00000000-0005-0000-0000-000054000000}"/>
    <cellStyle name="Input cel new 3 2 2 5 4 3 2 3" xfId="38911" xr:uid="{00000000-0005-0000-0000-000054000000}"/>
    <cellStyle name="Input cel new 3 2 2 5 4 3 3" xfId="16186" xr:uid="{00000000-0005-0000-0000-000054000000}"/>
    <cellStyle name="Input cel new 3 2 2 5 4 3 4" xfId="12877" xr:uid="{00000000-0005-0000-0000-000054000000}"/>
    <cellStyle name="Input cel new 3 2 2 5 4 3 5" xfId="34296" xr:uid="{00000000-0005-0000-0000-000054000000}"/>
    <cellStyle name="Input cel new 3 2 2 5 4 4" xfId="5942" xr:uid="{00000000-0005-0000-0000-000054000000}"/>
    <cellStyle name="Input cel new 3 2 2 5 4 4 2" xfId="26238" xr:uid="{00000000-0005-0000-0000-000054000000}"/>
    <cellStyle name="Input cel new 3 2 2 5 4 4 3" xfId="11934" xr:uid="{00000000-0005-0000-0000-000054000000}"/>
    <cellStyle name="Input cel new 3 2 2 5 4 4 4" xfId="31708" xr:uid="{00000000-0005-0000-0000-000054000000}"/>
    <cellStyle name="Input cel new 3 2 2 5 4 5" xfId="4308" xr:uid="{00000000-0005-0000-0000-000054000000}"/>
    <cellStyle name="Input cel new 3 2 2 5 4 5 2" xfId="16813" xr:uid="{00000000-0005-0000-0000-000054000000}"/>
    <cellStyle name="Input cel new 3 2 2 5 4 5 3" xfId="20072" xr:uid="{00000000-0005-0000-0000-000054000000}"/>
    <cellStyle name="Input cel new 3 2 2 5 4 5 4" xfId="35830" xr:uid="{00000000-0005-0000-0000-000054000000}"/>
    <cellStyle name="Input cel new 3 2 2 5 4 6" xfId="19225" xr:uid="{00000000-0005-0000-0000-000054000000}"/>
    <cellStyle name="Input cel new 3 2 2 5 4 7" xfId="13129" xr:uid="{00000000-0005-0000-0000-000054000000}"/>
    <cellStyle name="Input cel new 3 2 2 5 4 8" xfId="30130" xr:uid="{00000000-0005-0000-0000-000054000000}"/>
    <cellStyle name="Input cel new 3 2 2 5 5" xfId="965" xr:uid="{00000000-0005-0000-0000-000054000000}"/>
    <cellStyle name="Input cel new 3 2 2 5 5 2" xfId="3403" xr:uid="{00000000-0005-0000-0000-000054000000}"/>
    <cellStyle name="Input cel new 3 2 2 5 5 2 2" xfId="8291" xr:uid="{00000000-0005-0000-0000-000054000000}"/>
    <cellStyle name="Input cel new 3 2 2 5 5 2 2 2" xfId="28578" xr:uid="{00000000-0005-0000-0000-000054000000}"/>
    <cellStyle name="Input cel new 3 2 2 5 5 2 2 3" xfId="23989" xr:uid="{00000000-0005-0000-0000-000054000000}"/>
    <cellStyle name="Input cel new 3 2 2 5 5 2 2 4" xfId="38683" xr:uid="{00000000-0005-0000-0000-000054000000}"/>
    <cellStyle name="Input cel new 3 2 2 5 5 2 3" xfId="17359" xr:uid="{00000000-0005-0000-0000-000054000000}"/>
    <cellStyle name="Input cel new 3 2 2 5 5 2 4" xfId="13009" xr:uid="{00000000-0005-0000-0000-000054000000}"/>
    <cellStyle name="Input cel new 3 2 2 5 5 2 5" xfId="34056" xr:uid="{00000000-0005-0000-0000-000054000000}"/>
    <cellStyle name="Input cel new 3 2 2 5 5 3" xfId="5711" xr:uid="{00000000-0005-0000-0000-000054000000}"/>
    <cellStyle name="Input cel new 3 2 2 5 5 3 2" xfId="26007" xr:uid="{00000000-0005-0000-0000-000054000000}"/>
    <cellStyle name="Input cel new 3 2 2 5 5 3 3" xfId="9419" xr:uid="{00000000-0005-0000-0000-000054000000}"/>
    <cellStyle name="Input cel new 3 2 2 5 5 3 4" xfId="31477" xr:uid="{00000000-0005-0000-0000-000054000000}"/>
    <cellStyle name="Input cel new 3 2 2 5 5 4" xfId="4066" xr:uid="{00000000-0005-0000-0000-000054000000}"/>
    <cellStyle name="Input cel new 3 2 2 5 5 4 2" xfId="17139" xr:uid="{00000000-0005-0000-0000-000054000000}"/>
    <cellStyle name="Input cel new 3 2 2 5 5 4 3" xfId="19848" xr:uid="{00000000-0005-0000-0000-000054000000}"/>
    <cellStyle name="Input cel new 3 2 2 5 5 4 4" xfId="35606" xr:uid="{00000000-0005-0000-0000-000054000000}"/>
    <cellStyle name="Input cel new 3 2 2 5 5 5" xfId="22103" xr:uid="{00000000-0005-0000-0000-000054000000}"/>
    <cellStyle name="Input cel new 3 2 2 5 5 6" xfId="14050" xr:uid="{00000000-0005-0000-0000-000054000000}"/>
    <cellStyle name="Input cel new 3 2 2 5 5 7" xfId="29890" xr:uid="{00000000-0005-0000-0000-000054000000}"/>
    <cellStyle name="Input cel new 3 2 2 5 6" xfId="2208" xr:uid="{00000000-0005-0000-0000-000054000000}"/>
    <cellStyle name="Input cel new 3 2 2 5 6 2" xfId="6866" xr:uid="{00000000-0005-0000-0000-000054000000}"/>
    <cellStyle name="Input cel new 3 2 2 5 6 2 2" xfId="27162" xr:uid="{00000000-0005-0000-0000-000054000000}"/>
    <cellStyle name="Input cel new 3 2 2 5 6 2 3" xfId="22572" xr:uid="{00000000-0005-0000-0000-000054000000}"/>
    <cellStyle name="Input cel new 3 2 2 5 6 2 4" xfId="37357" xr:uid="{00000000-0005-0000-0000-000054000000}"/>
    <cellStyle name="Input cel new 3 2 2 5 6 3" xfId="16762" xr:uid="{00000000-0005-0000-0000-000054000000}"/>
    <cellStyle name="Input cel new 3 2 2 5 6 4" xfId="10999" xr:uid="{00000000-0005-0000-0000-000054000000}"/>
    <cellStyle name="Input cel new 3 2 2 5 6 5" xfId="32632" xr:uid="{00000000-0005-0000-0000-000054000000}"/>
    <cellStyle name="Input cel new 3 2 2 5 7" xfId="8063" xr:uid="{00000000-0005-0000-0000-000054000000}"/>
    <cellStyle name="Input cel new 3 2 2 5 7 2" xfId="23765" xr:uid="{00000000-0005-0000-0000-000054000000}"/>
    <cellStyle name="Input cel new 3 2 2 5 7 2 2" xfId="28354" xr:uid="{00000000-0005-0000-0000-000054000000}"/>
    <cellStyle name="Input cel new 3 2 2 5 7 2 3" xfId="38459" xr:uid="{00000000-0005-0000-0000-000054000000}"/>
    <cellStyle name="Input cel new 3 2 2 5 7 3" xfId="15716" xr:uid="{00000000-0005-0000-0000-000054000000}"/>
    <cellStyle name="Input cel new 3 2 2 5 7 4" xfId="13076" xr:uid="{00000000-0005-0000-0000-000054000000}"/>
    <cellStyle name="Input cel new 3 2 2 5 7 5" xfId="33828" xr:uid="{00000000-0005-0000-0000-000054000000}"/>
    <cellStyle name="Input cel new 3 2 2 5 8" xfId="3838" xr:uid="{00000000-0005-0000-0000-000054000000}"/>
    <cellStyle name="Input cel new 3 2 2 5 8 2" xfId="21281" xr:uid="{00000000-0005-0000-0000-000054000000}"/>
    <cellStyle name="Input cel new 3 2 2 5 8 3" xfId="18251" xr:uid="{00000000-0005-0000-0000-000054000000}"/>
    <cellStyle name="Input cel new 3 2 2 5 8 4" xfId="35143" xr:uid="{00000000-0005-0000-0000-000054000000}"/>
    <cellStyle name="Input cel new 3 2 2 5 9" xfId="19627" xr:uid="{00000000-0005-0000-0000-000054000000}"/>
    <cellStyle name="Input cel new 3 2 2 5 9 2" xfId="22016" xr:uid="{00000000-0005-0000-0000-000054000000}"/>
    <cellStyle name="Input cel new 3 2 2 5 9 3" xfId="35385" xr:uid="{00000000-0005-0000-0000-000054000000}"/>
    <cellStyle name="Input cel new 3 2 2 6" xfId="724" xr:uid="{00000000-0005-0000-0000-000054000000}"/>
    <cellStyle name="Input cel new 3 2 2 6 10" xfId="10016" xr:uid="{00000000-0005-0000-0000-000054000000}"/>
    <cellStyle name="Input cel new 3 2 2 6 11" xfId="29953" xr:uid="{00000000-0005-0000-0000-000054000000}"/>
    <cellStyle name="Input cel new 3 2 2 6 2" xfId="1954" xr:uid="{00000000-0005-0000-0000-000054000000}"/>
    <cellStyle name="Input cel new 3 2 2 6 2 2" xfId="3193" xr:uid="{00000000-0005-0000-0000-000054000000}"/>
    <cellStyle name="Input cel new 3 2 2 6 2 2 2" xfId="7851" xr:uid="{00000000-0005-0000-0000-000054000000}"/>
    <cellStyle name="Input cel new 3 2 2 6 2 2 2 2" xfId="28147" xr:uid="{00000000-0005-0000-0000-000054000000}"/>
    <cellStyle name="Input cel new 3 2 2 6 2 2 2 3" xfId="23557" xr:uid="{00000000-0005-0000-0000-000054000000}"/>
    <cellStyle name="Input cel new 3 2 2 6 2 2 2 4" xfId="38299" xr:uid="{00000000-0005-0000-0000-000054000000}"/>
    <cellStyle name="Input cel new 3 2 2 6 2 2 3" xfId="15113" xr:uid="{00000000-0005-0000-0000-000054000000}"/>
    <cellStyle name="Input cel new 3 2 2 6 2 2 4" xfId="10007" xr:uid="{00000000-0005-0000-0000-000054000000}"/>
    <cellStyle name="Input cel new 3 2 2 6 2 2 5" xfId="33617" xr:uid="{00000000-0005-0000-0000-000054000000}"/>
    <cellStyle name="Input cel new 3 2 2 6 2 3" xfId="9263" xr:uid="{00000000-0005-0000-0000-000054000000}"/>
    <cellStyle name="Input cel new 3 2 2 6 2 3 2" xfId="24905" xr:uid="{00000000-0005-0000-0000-000054000000}"/>
    <cellStyle name="Input cel new 3 2 2 6 2 3 2 2" xfId="29492" xr:uid="{00000000-0005-0000-0000-000054000000}"/>
    <cellStyle name="Input cel new 3 2 2 6 2 3 2 3" xfId="39597" xr:uid="{00000000-0005-0000-0000-000054000000}"/>
    <cellStyle name="Input cel new 3 2 2 6 2 3 3" xfId="17235" xr:uid="{00000000-0005-0000-0000-000054000000}"/>
    <cellStyle name="Input cel new 3 2 2 6 2 3 4" xfId="13236" xr:uid="{00000000-0005-0000-0000-000054000000}"/>
    <cellStyle name="Input cel new 3 2 2 6 2 3 5" xfId="35028" xr:uid="{00000000-0005-0000-0000-000054000000}"/>
    <cellStyle name="Input cel new 3 2 2 6 2 4" xfId="6613" xr:uid="{00000000-0005-0000-0000-000054000000}"/>
    <cellStyle name="Input cel new 3 2 2 6 2 4 2" xfId="26909" xr:uid="{00000000-0005-0000-0000-000054000000}"/>
    <cellStyle name="Input cel new 3 2 2 6 2 4 3" xfId="11809" xr:uid="{00000000-0005-0000-0000-000054000000}"/>
    <cellStyle name="Input cel new 3 2 2 6 2 4 4" xfId="32379" xr:uid="{00000000-0005-0000-0000-000054000000}"/>
    <cellStyle name="Input cel new 3 2 2 6 2 5" xfId="5042" xr:uid="{00000000-0005-0000-0000-000054000000}"/>
    <cellStyle name="Input cel new 3 2 2 6 2 5 2" xfId="25343" xr:uid="{00000000-0005-0000-0000-000054000000}"/>
    <cellStyle name="Input cel new 3 2 2 6 2 5 3" xfId="20757" xr:uid="{00000000-0005-0000-0000-000054000000}"/>
    <cellStyle name="Input cel new 3 2 2 6 2 5 4" xfId="36513" xr:uid="{00000000-0005-0000-0000-000054000000}"/>
    <cellStyle name="Input cel new 3 2 2 6 2 6" xfId="21606" xr:uid="{00000000-0005-0000-0000-000054000000}"/>
    <cellStyle name="Input cel new 3 2 2 6 2 7" xfId="13883" xr:uid="{00000000-0005-0000-0000-000054000000}"/>
    <cellStyle name="Input cel new 3 2 2 6 2 8" xfId="30862" xr:uid="{00000000-0005-0000-0000-000054000000}"/>
    <cellStyle name="Input cel new 3 2 2 6 3" xfId="1248" xr:uid="{00000000-0005-0000-0000-000054000000}"/>
    <cellStyle name="Input cel new 3 2 2 6 3 2" xfId="2489" xr:uid="{00000000-0005-0000-0000-000054000000}"/>
    <cellStyle name="Input cel new 3 2 2 6 3 2 2" xfId="7147" xr:uid="{00000000-0005-0000-0000-000054000000}"/>
    <cellStyle name="Input cel new 3 2 2 6 3 2 2 2" xfId="27443" xr:uid="{00000000-0005-0000-0000-000054000000}"/>
    <cellStyle name="Input cel new 3 2 2 6 3 2 2 3" xfId="22853" xr:uid="{00000000-0005-0000-0000-000054000000}"/>
    <cellStyle name="Input cel new 3 2 2 6 3 2 2 4" xfId="37635" xr:uid="{00000000-0005-0000-0000-000054000000}"/>
    <cellStyle name="Input cel new 3 2 2 6 3 2 3" xfId="17075" xr:uid="{00000000-0005-0000-0000-000054000000}"/>
    <cellStyle name="Input cel new 3 2 2 6 3 2 4" xfId="14613" xr:uid="{00000000-0005-0000-0000-000054000000}"/>
    <cellStyle name="Input cel new 3 2 2 6 3 2 5" xfId="32913" xr:uid="{00000000-0005-0000-0000-000054000000}"/>
    <cellStyle name="Input cel new 3 2 2 6 3 3" xfId="8567" xr:uid="{00000000-0005-0000-0000-000054000000}"/>
    <cellStyle name="Input cel new 3 2 2 6 3 3 2" xfId="24250" xr:uid="{00000000-0005-0000-0000-000054000000}"/>
    <cellStyle name="Input cel new 3 2 2 6 3 3 2 2" xfId="28839" xr:uid="{00000000-0005-0000-0000-000054000000}"/>
    <cellStyle name="Input cel new 3 2 2 6 3 3 2 3" xfId="38944" xr:uid="{00000000-0005-0000-0000-000054000000}"/>
    <cellStyle name="Input cel new 3 2 2 6 3 3 3" xfId="21723" xr:uid="{00000000-0005-0000-0000-000054000000}"/>
    <cellStyle name="Input cel new 3 2 2 6 3 3 4" xfId="10064" xr:uid="{00000000-0005-0000-0000-000054000000}"/>
    <cellStyle name="Input cel new 3 2 2 6 3 3 5" xfId="34332" xr:uid="{00000000-0005-0000-0000-000054000000}"/>
    <cellStyle name="Input cel new 3 2 2 6 3 4" xfId="5977" xr:uid="{00000000-0005-0000-0000-000054000000}"/>
    <cellStyle name="Input cel new 3 2 2 6 3 4 2" xfId="26273" xr:uid="{00000000-0005-0000-0000-000054000000}"/>
    <cellStyle name="Input cel new 3 2 2 6 3 4 3" xfId="11823" xr:uid="{00000000-0005-0000-0000-000054000000}"/>
    <cellStyle name="Input cel new 3 2 2 6 3 4 4" xfId="31743" xr:uid="{00000000-0005-0000-0000-000054000000}"/>
    <cellStyle name="Input cel new 3 2 2 6 3 5" xfId="4344" xr:uid="{00000000-0005-0000-0000-000054000000}"/>
    <cellStyle name="Input cel new 3 2 2 6 3 5 2" xfId="15571" xr:uid="{00000000-0005-0000-0000-000054000000}"/>
    <cellStyle name="Input cel new 3 2 2 6 3 5 3" xfId="20105" xr:uid="{00000000-0005-0000-0000-000054000000}"/>
    <cellStyle name="Input cel new 3 2 2 6 3 5 4" xfId="35863" xr:uid="{00000000-0005-0000-0000-000054000000}"/>
    <cellStyle name="Input cel new 3 2 2 6 3 6" xfId="17484" xr:uid="{00000000-0005-0000-0000-000054000000}"/>
    <cellStyle name="Input cel new 3 2 2 6 3 7" xfId="10655" xr:uid="{00000000-0005-0000-0000-000054000000}"/>
    <cellStyle name="Input cel new 3 2 2 6 3 8" xfId="30166" xr:uid="{00000000-0005-0000-0000-000054000000}"/>
    <cellStyle name="Input cel new 3 2 2 6 4" xfId="1028" xr:uid="{00000000-0005-0000-0000-000054000000}"/>
    <cellStyle name="Input cel new 3 2 2 6 4 2" xfId="5773" xr:uid="{00000000-0005-0000-0000-000054000000}"/>
    <cellStyle name="Input cel new 3 2 2 6 4 2 2" xfId="26069" xr:uid="{00000000-0005-0000-0000-000054000000}"/>
    <cellStyle name="Input cel new 3 2 2 6 4 2 3" xfId="21483" xr:uid="{00000000-0005-0000-0000-000054000000}"/>
    <cellStyle name="Input cel new 3 2 2 6 4 2 4" xfId="36997" xr:uid="{00000000-0005-0000-0000-000054000000}"/>
    <cellStyle name="Input cel new 3 2 2 6 4 3" xfId="17969" xr:uid="{00000000-0005-0000-0000-000054000000}"/>
    <cellStyle name="Input cel new 3 2 2 6 4 4" xfId="11241" xr:uid="{00000000-0005-0000-0000-000054000000}"/>
    <cellStyle name="Input cel new 3 2 2 6 4 5" xfId="31539" xr:uid="{00000000-0005-0000-0000-000054000000}"/>
    <cellStyle name="Input cel new 3 2 2 6 5" xfId="2271" xr:uid="{00000000-0005-0000-0000-000054000000}"/>
    <cellStyle name="Input cel new 3 2 2 6 5 2" xfId="6929" xr:uid="{00000000-0005-0000-0000-000054000000}"/>
    <cellStyle name="Input cel new 3 2 2 6 5 2 2" xfId="27225" xr:uid="{00000000-0005-0000-0000-000054000000}"/>
    <cellStyle name="Input cel new 3 2 2 6 5 2 3" xfId="22635" xr:uid="{00000000-0005-0000-0000-000054000000}"/>
    <cellStyle name="Input cel new 3 2 2 6 5 2 4" xfId="37420" xr:uid="{00000000-0005-0000-0000-000054000000}"/>
    <cellStyle name="Input cel new 3 2 2 6 5 3" xfId="18971" xr:uid="{00000000-0005-0000-0000-000054000000}"/>
    <cellStyle name="Input cel new 3 2 2 6 5 4" xfId="13448" xr:uid="{00000000-0005-0000-0000-000054000000}"/>
    <cellStyle name="Input cel new 3 2 2 6 5 5" xfId="32695" xr:uid="{00000000-0005-0000-0000-000054000000}"/>
    <cellStyle name="Input cel new 3 2 2 6 6" xfId="8354" xr:uid="{00000000-0005-0000-0000-000054000000}"/>
    <cellStyle name="Input cel new 3 2 2 6 6 2" xfId="24051" xr:uid="{00000000-0005-0000-0000-000054000000}"/>
    <cellStyle name="Input cel new 3 2 2 6 6 2 2" xfId="28640" xr:uid="{00000000-0005-0000-0000-000054000000}"/>
    <cellStyle name="Input cel new 3 2 2 6 6 2 3" xfId="38745" xr:uid="{00000000-0005-0000-0000-000054000000}"/>
    <cellStyle name="Input cel new 3 2 2 6 6 3" xfId="16177" xr:uid="{00000000-0005-0000-0000-000054000000}"/>
    <cellStyle name="Input cel new 3 2 2 6 6 4" xfId="13432" xr:uid="{00000000-0005-0000-0000-000054000000}"/>
    <cellStyle name="Input cel new 3 2 2 6 6 5" xfId="34119" xr:uid="{00000000-0005-0000-0000-000054000000}"/>
    <cellStyle name="Input cel new 3 2 2 6 7" xfId="5477" xr:uid="{00000000-0005-0000-0000-000054000000}"/>
    <cellStyle name="Input cel new 3 2 2 6 7 2" xfId="21188" xr:uid="{00000000-0005-0000-0000-000054000000}"/>
    <cellStyle name="Input cel new 3 2 2 6 7 2 2" xfId="25773" xr:uid="{00000000-0005-0000-0000-000054000000}"/>
    <cellStyle name="Input cel new 3 2 2 6 7 2 3" xfId="36837" xr:uid="{00000000-0005-0000-0000-000054000000}"/>
    <cellStyle name="Input cel new 3 2 2 6 7 3" xfId="21942" xr:uid="{00000000-0005-0000-0000-000054000000}"/>
    <cellStyle name="Input cel new 3 2 2 6 7 4" xfId="9802" xr:uid="{00000000-0005-0000-0000-000054000000}"/>
    <cellStyle name="Input cel new 3 2 2 6 7 5" xfId="31243" xr:uid="{00000000-0005-0000-0000-000054000000}"/>
    <cellStyle name="Input cel new 3 2 2 6 8" xfId="4129" xr:uid="{00000000-0005-0000-0000-000054000000}"/>
    <cellStyle name="Input cel new 3 2 2 6 8 2" xfId="16254" xr:uid="{00000000-0005-0000-0000-000054000000}"/>
    <cellStyle name="Input cel new 3 2 2 6 8 3" xfId="19907" xr:uid="{00000000-0005-0000-0000-000054000000}"/>
    <cellStyle name="Input cel new 3 2 2 6 8 4" xfId="35665" xr:uid="{00000000-0005-0000-0000-000054000000}"/>
    <cellStyle name="Input cel new 3 2 2 6 9" xfId="17016" xr:uid="{00000000-0005-0000-0000-000054000000}"/>
    <cellStyle name="Input cel new 3 2 2 7" xfId="469" xr:uid="{00000000-0005-0000-0000-000054000000}"/>
    <cellStyle name="Input cel new 3 2 2 7 10" xfId="30324" xr:uid="{00000000-0005-0000-0000-000054000000}"/>
    <cellStyle name="Input cel new 3 2 2 7 2" xfId="1688" xr:uid="{00000000-0005-0000-0000-000054000000}"/>
    <cellStyle name="Input cel new 3 2 2 7 2 2" xfId="2927" xr:uid="{00000000-0005-0000-0000-000054000000}"/>
    <cellStyle name="Input cel new 3 2 2 7 2 2 2" xfId="7585" xr:uid="{00000000-0005-0000-0000-000054000000}"/>
    <cellStyle name="Input cel new 3 2 2 7 2 2 2 2" xfId="27881" xr:uid="{00000000-0005-0000-0000-000054000000}"/>
    <cellStyle name="Input cel new 3 2 2 7 2 2 2 3" xfId="23291" xr:uid="{00000000-0005-0000-0000-000054000000}"/>
    <cellStyle name="Input cel new 3 2 2 7 2 2 2 4" xfId="38057" xr:uid="{00000000-0005-0000-0000-000054000000}"/>
    <cellStyle name="Input cel new 3 2 2 7 2 2 3" xfId="16030" xr:uid="{00000000-0005-0000-0000-000054000000}"/>
    <cellStyle name="Input cel new 3 2 2 7 2 2 4" xfId="11704" xr:uid="{00000000-0005-0000-0000-000054000000}"/>
    <cellStyle name="Input cel new 3 2 2 7 2 2 5" xfId="33351" xr:uid="{00000000-0005-0000-0000-000054000000}"/>
    <cellStyle name="Input cel new 3 2 2 7 2 3" xfId="8997" xr:uid="{00000000-0005-0000-0000-000054000000}"/>
    <cellStyle name="Input cel new 3 2 2 7 2 3 2" xfId="24656" xr:uid="{00000000-0005-0000-0000-000054000000}"/>
    <cellStyle name="Input cel new 3 2 2 7 2 3 2 2" xfId="29244" xr:uid="{00000000-0005-0000-0000-000054000000}"/>
    <cellStyle name="Input cel new 3 2 2 7 2 3 2 3" xfId="39349" xr:uid="{00000000-0005-0000-0000-000054000000}"/>
    <cellStyle name="Input cel new 3 2 2 7 2 3 3" xfId="16212" xr:uid="{00000000-0005-0000-0000-000054000000}"/>
    <cellStyle name="Input cel new 3 2 2 7 2 3 4" xfId="12084" xr:uid="{00000000-0005-0000-0000-000054000000}"/>
    <cellStyle name="Input cel new 3 2 2 7 2 3 5" xfId="34762" xr:uid="{00000000-0005-0000-0000-000054000000}"/>
    <cellStyle name="Input cel new 3 2 2 7 2 4" xfId="6378" xr:uid="{00000000-0005-0000-0000-000054000000}"/>
    <cellStyle name="Input cel new 3 2 2 7 2 4 2" xfId="26674" xr:uid="{00000000-0005-0000-0000-000054000000}"/>
    <cellStyle name="Input cel new 3 2 2 7 2 4 3" xfId="12995" xr:uid="{00000000-0005-0000-0000-000054000000}"/>
    <cellStyle name="Input cel new 3 2 2 7 2 4 4" xfId="32144" xr:uid="{00000000-0005-0000-0000-000054000000}"/>
    <cellStyle name="Input cel new 3 2 2 7 2 5" xfId="4776" xr:uid="{00000000-0005-0000-0000-000054000000}"/>
    <cellStyle name="Input cel new 3 2 2 7 2 5 2" xfId="25095" xr:uid="{00000000-0005-0000-0000-000054000000}"/>
    <cellStyle name="Input cel new 3 2 2 7 2 5 3" xfId="20507" xr:uid="{00000000-0005-0000-0000-000054000000}"/>
    <cellStyle name="Input cel new 3 2 2 7 2 5 4" xfId="36265" xr:uid="{00000000-0005-0000-0000-000054000000}"/>
    <cellStyle name="Input cel new 3 2 2 7 2 6" xfId="19098" xr:uid="{00000000-0005-0000-0000-000054000000}"/>
    <cellStyle name="Input cel new 3 2 2 7 2 7" xfId="5139" xr:uid="{00000000-0005-0000-0000-000054000000}"/>
    <cellStyle name="Input cel new 3 2 2 7 2 8" xfId="30596" xr:uid="{00000000-0005-0000-0000-000054000000}"/>
    <cellStyle name="Input cel new 3 2 2 7 3" xfId="1411" xr:uid="{00000000-0005-0000-0000-000054000000}"/>
    <cellStyle name="Input cel new 3 2 2 7 3 2" xfId="6123" xr:uid="{00000000-0005-0000-0000-000054000000}"/>
    <cellStyle name="Input cel new 3 2 2 7 3 2 2" xfId="26419" xr:uid="{00000000-0005-0000-0000-000054000000}"/>
    <cellStyle name="Input cel new 3 2 2 7 3 2 3" xfId="21831" xr:uid="{00000000-0005-0000-0000-000054000000}"/>
    <cellStyle name="Input cel new 3 2 2 7 3 2 4" xfId="37063" xr:uid="{00000000-0005-0000-0000-000054000000}"/>
    <cellStyle name="Input cel new 3 2 2 7 3 3" xfId="15193" xr:uid="{00000000-0005-0000-0000-000054000000}"/>
    <cellStyle name="Input cel new 3 2 2 7 3 4" xfId="13158" xr:uid="{00000000-0005-0000-0000-000054000000}"/>
    <cellStyle name="Input cel new 3 2 2 7 3 5" xfId="31889" xr:uid="{00000000-0005-0000-0000-000054000000}"/>
    <cellStyle name="Input cel new 3 2 2 7 4" xfId="2651" xr:uid="{00000000-0005-0000-0000-000054000000}"/>
    <cellStyle name="Input cel new 3 2 2 7 4 2" xfId="7309" xr:uid="{00000000-0005-0000-0000-000054000000}"/>
    <cellStyle name="Input cel new 3 2 2 7 4 2 2" xfId="27605" xr:uid="{00000000-0005-0000-0000-000054000000}"/>
    <cellStyle name="Input cel new 3 2 2 7 4 2 3" xfId="23015" xr:uid="{00000000-0005-0000-0000-000054000000}"/>
    <cellStyle name="Input cel new 3 2 2 7 4 2 4" xfId="37791" xr:uid="{00000000-0005-0000-0000-000054000000}"/>
    <cellStyle name="Input cel new 3 2 2 7 4 3" xfId="15332" xr:uid="{00000000-0005-0000-0000-000054000000}"/>
    <cellStyle name="Input cel new 3 2 2 7 4 4" xfId="10961" xr:uid="{00000000-0005-0000-0000-000054000000}"/>
    <cellStyle name="Input cel new 3 2 2 7 4 5" xfId="33075" xr:uid="{00000000-0005-0000-0000-000054000000}"/>
    <cellStyle name="Input cel new 3 2 2 7 5" xfId="8725" xr:uid="{00000000-0005-0000-0000-000054000000}"/>
    <cellStyle name="Input cel new 3 2 2 7 5 2" xfId="24397" xr:uid="{00000000-0005-0000-0000-000054000000}"/>
    <cellStyle name="Input cel new 3 2 2 7 5 2 2" xfId="28986" xr:uid="{00000000-0005-0000-0000-000054000000}"/>
    <cellStyle name="Input cel new 3 2 2 7 5 2 3" xfId="39091" xr:uid="{00000000-0005-0000-0000-000054000000}"/>
    <cellStyle name="Input cel new 3 2 2 7 5 3" xfId="22090" xr:uid="{00000000-0005-0000-0000-000054000000}"/>
    <cellStyle name="Input cel new 3 2 2 7 5 4" xfId="13707" xr:uid="{00000000-0005-0000-0000-000054000000}"/>
    <cellStyle name="Input cel new 3 2 2 7 5 5" xfId="34490" xr:uid="{00000000-0005-0000-0000-000054000000}"/>
    <cellStyle name="Input cel new 3 2 2 7 6" xfId="5264" xr:uid="{00000000-0005-0000-0000-000054000000}"/>
    <cellStyle name="Input cel new 3 2 2 7 6 2" xfId="25560" xr:uid="{00000000-0005-0000-0000-000054000000}"/>
    <cellStyle name="Input cel new 3 2 2 7 6 3" xfId="11047" xr:uid="{00000000-0005-0000-0000-000054000000}"/>
    <cellStyle name="Input cel new 3 2 2 7 6 4" xfId="31030" xr:uid="{00000000-0005-0000-0000-000054000000}"/>
    <cellStyle name="Input cel new 3 2 2 7 7" xfId="4503" xr:uid="{00000000-0005-0000-0000-000054000000}"/>
    <cellStyle name="Input cel new 3 2 2 7 7 2" xfId="18655" xr:uid="{00000000-0005-0000-0000-000054000000}"/>
    <cellStyle name="Input cel new 3 2 2 7 7 3" xfId="20251" xr:uid="{00000000-0005-0000-0000-000054000000}"/>
    <cellStyle name="Input cel new 3 2 2 7 7 4" xfId="36009" xr:uid="{00000000-0005-0000-0000-000054000000}"/>
    <cellStyle name="Input cel new 3 2 2 7 8" xfId="19207" xr:uid="{00000000-0005-0000-0000-000054000000}"/>
    <cellStyle name="Input cel new 3 2 2 7 9" xfId="14593" xr:uid="{00000000-0005-0000-0000-000054000000}"/>
    <cellStyle name="Input cel new 3 2 2 8" xfId="300" xr:uid="{00000000-0005-0000-0000-000054000000}"/>
    <cellStyle name="Input cel new 3 2 2 8 2" xfId="3324" xr:uid="{00000000-0005-0000-0000-000054000000}"/>
    <cellStyle name="Input cel new 3 2 2 8 2 2" xfId="8173" xr:uid="{00000000-0005-0000-0000-000054000000}"/>
    <cellStyle name="Input cel new 3 2 2 8 2 2 2" xfId="28462" xr:uid="{00000000-0005-0000-0000-000054000000}"/>
    <cellStyle name="Input cel new 3 2 2 8 2 2 3" xfId="23873" xr:uid="{00000000-0005-0000-0000-000054000000}"/>
    <cellStyle name="Input cel new 3 2 2 8 2 2 4" xfId="38567" xr:uid="{00000000-0005-0000-0000-000054000000}"/>
    <cellStyle name="Input cel new 3 2 2 8 2 3" xfId="21087" xr:uid="{00000000-0005-0000-0000-000054000000}"/>
    <cellStyle name="Input cel new 3 2 2 8 2 4" xfId="11162" xr:uid="{00000000-0005-0000-0000-000054000000}"/>
    <cellStyle name="Input cel new 3 2 2 8 2 5" xfId="33938" xr:uid="{00000000-0005-0000-0000-000054000000}"/>
    <cellStyle name="Input cel new 3 2 2 8 3" xfId="5177" xr:uid="{00000000-0005-0000-0000-000054000000}"/>
    <cellStyle name="Input cel new 3 2 2 8 3 2" xfId="25475" xr:uid="{00000000-0005-0000-0000-000054000000}"/>
    <cellStyle name="Input cel new 3 2 2 8 3 3" xfId="14456" xr:uid="{00000000-0005-0000-0000-000054000000}"/>
    <cellStyle name="Input cel new 3 2 2 8 3 4" xfId="30945" xr:uid="{00000000-0005-0000-0000-000054000000}"/>
    <cellStyle name="Input cel new 3 2 2 8 4" xfId="3948" xr:uid="{00000000-0005-0000-0000-000054000000}"/>
    <cellStyle name="Input cel new 3 2 2 8 4 2" xfId="21321" xr:uid="{00000000-0005-0000-0000-000054000000}"/>
    <cellStyle name="Input cel new 3 2 2 8 4 3" xfId="19734" xr:uid="{00000000-0005-0000-0000-000054000000}"/>
    <cellStyle name="Input cel new 3 2 2 8 4 4" xfId="35492" xr:uid="{00000000-0005-0000-0000-000054000000}"/>
    <cellStyle name="Input cel new 3 2 2 8 5" xfId="15804" xr:uid="{00000000-0005-0000-0000-000054000000}"/>
    <cellStyle name="Input cel new 3 2 2 8 6" xfId="13664" xr:uid="{00000000-0005-0000-0000-000054000000}"/>
    <cellStyle name="Input cel new 3 2 2 8 7" xfId="29772" xr:uid="{00000000-0005-0000-0000-000054000000}"/>
    <cellStyle name="Input cel new 3 2 2 9" xfId="295" xr:uid="{00000000-0005-0000-0000-000054000000}"/>
    <cellStyle name="Input cel new 3 2 2 9 2" xfId="5176" xr:uid="{00000000-0005-0000-0000-000054000000}"/>
    <cellStyle name="Input cel new 3 2 2 9 2 2" xfId="25474" xr:uid="{00000000-0005-0000-0000-000054000000}"/>
    <cellStyle name="Input cel new 3 2 2 9 2 3" xfId="20889" xr:uid="{00000000-0005-0000-0000-000054000000}"/>
    <cellStyle name="Input cel new 3 2 2 9 2 4" xfId="36637" xr:uid="{00000000-0005-0000-0000-000054000000}"/>
    <cellStyle name="Input cel new 3 2 2 9 3" xfId="18537" xr:uid="{00000000-0005-0000-0000-000054000000}"/>
    <cellStyle name="Input cel new 3 2 2 9 4" xfId="11970" xr:uid="{00000000-0005-0000-0000-000054000000}"/>
    <cellStyle name="Input cel new 3 2 2 9 5" xfId="30944" xr:uid="{00000000-0005-0000-0000-000054000000}"/>
    <cellStyle name="Input cel new 3 2 3" xfId="333" xr:uid="{00000000-0005-0000-0000-000053000000}"/>
    <cellStyle name="Input cel new 3 2 3 10" xfId="19432" xr:uid="{00000000-0005-0000-0000-000053000000}"/>
    <cellStyle name="Input cel new 3 2 3 10 2" xfId="17542" xr:uid="{00000000-0005-0000-0000-000053000000}"/>
    <cellStyle name="Input cel new 3 2 3 10 3" xfId="35192" xr:uid="{00000000-0005-0000-0000-000053000000}"/>
    <cellStyle name="Input cel new 3 2 3 2" xfId="481" xr:uid="{00000000-0005-0000-0000-000053000000}"/>
    <cellStyle name="Input cel new 3 2 3 2 10" xfId="5275" xr:uid="{00000000-0005-0000-0000-000053000000}"/>
    <cellStyle name="Input cel new 3 2 3 2 10 2" xfId="20986" xr:uid="{00000000-0005-0000-0000-000053000000}"/>
    <cellStyle name="Input cel new 3 2 3 2 10 2 2" xfId="25571" xr:uid="{00000000-0005-0000-0000-000053000000}"/>
    <cellStyle name="Input cel new 3 2 3 2 10 2 3" xfId="36702" xr:uid="{00000000-0005-0000-0000-000053000000}"/>
    <cellStyle name="Input cel new 3 2 3 2 10 3" xfId="18316" xr:uid="{00000000-0005-0000-0000-000053000000}"/>
    <cellStyle name="Input cel new 3 2 3 2 10 4" xfId="10623" xr:uid="{00000000-0005-0000-0000-000053000000}"/>
    <cellStyle name="Input cel new 3 2 3 2 10 5" xfId="31041" xr:uid="{00000000-0005-0000-0000-000053000000}"/>
    <cellStyle name="Input cel new 3 2 3 2 11" xfId="8031" xr:uid="{00000000-0005-0000-0000-000053000000}"/>
    <cellStyle name="Input cel new 3 2 3 2 11 2" xfId="28322" xr:uid="{00000000-0005-0000-0000-000053000000}"/>
    <cellStyle name="Input cel new 3 2 3 2 11 3" xfId="9548" xr:uid="{00000000-0005-0000-0000-000053000000}"/>
    <cellStyle name="Input cel new 3 2 3 2 11 4" xfId="33796" xr:uid="{00000000-0005-0000-0000-000053000000}"/>
    <cellStyle name="Input cel new 3 2 3 2 12" xfId="3800" xr:uid="{00000000-0005-0000-0000-000053000000}"/>
    <cellStyle name="Input cel new 3 2 3 2 12 2" xfId="16757" xr:uid="{00000000-0005-0000-0000-000053000000}"/>
    <cellStyle name="Input cel new 3 2 3 2 12 3" xfId="19591" xr:uid="{00000000-0005-0000-0000-000053000000}"/>
    <cellStyle name="Input cel new 3 2 3 2 12 4" xfId="35350" xr:uid="{00000000-0005-0000-0000-000053000000}"/>
    <cellStyle name="Input cel new 3 2 3 2 13" xfId="18804" xr:uid="{00000000-0005-0000-0000-000053000000}"/>
    <cellStyle name="Input cel new 3 2 3 2 14" xfId="12757" xr:uid="{00000000-0005-0000-0000-000053000000}"/>
    <cellStyle name="Input cel new 3 2 3 2 15" xfId="29627" xr:uid="{00000000-0005-0000-0000-000053000000}"/>
    <cellStyle name="Input cel new 3 2 3 2 2" xfId="628" xr:uid="{00000000-0005-0000-0000-000053000000}"/>
    <cellStyle name="Input cel new 3 2 3 2 2 10" xfId="19187" xr:uid="{00000000-0005-0000-0000-000053000000}"/>
    <cellStyle name="Input cel new 3 2 3 2 2 11" xfId="11542" xr:uid="{00000000-0005-0000-0000-000053000000}"/>
    <cellStyle name="Input cel new 3 2 3 2 2 12" xfId="29719" xr:uid="{00000000-0005-0000-0000-000053000000}"/>
    <cellStyle name="Input cel new 3 2 3 2 2 2" xfId="1543" xr:uid="{00000000-0005-0000-0000-000053000000}"/>
    <cellStyle name="Input cel new 3 2 3 2 2 2 2" xfId="1858" xr:uid="{00000000-0005-0000-0000-000053000000}"/>
    <cellStyle name="Input cel new 3 2 3 2 2 2 2 2" xfId="3097" xr:uid="{00000000-0005-0000-0000-000053000000}"/>
    <cellStyle name="Input cel new 3 2 3 2 2 2 2 2 2" xfId="7755" xr:uid="{00000000-0005-0000-0000-000053000000}"/>
    <cellStyle name="Input cel new 3 2 3 2 2 2 2 2 2 2" xfId="28051" xr:uid="{00000000-0005-0000-0000-000053000000}"/>
    <cellStyle name="Input cel new 3 2 3 2 2 2 2 2 2 3" xfId="23461" xr:uid="{00000000-0005-0000-0000-000053000000}"/>
    <cellStyle name="Input cel new 3 2 3 2 2 2 2 2 2 4" xfId="38203" xr:uid="{00000000-0005-0000-0000-000053000000}"/>
    <cellStyle name="Input cel new 3 2 3 2 2 2 2 2 3" xfId="16726" xr:uid="{00000000-0005-0000-0000-000053000000}"/>
    <cellStyle name="Input cel new 3 2 3 2 2 2 2 2 4" xfId="10585" xr:uid="{00000000-0005-0000-0000-000053000000}"/>
    <cellStyle name="Input cel new 3 2 3 2 2 2 2 2 5" xfId="33521" xr:uid="{00000000-0005-0000-0000-000053000000}"/>
    <cellStyle name="Input cel new 3 2 3 2 2 2 2 3" xfId="9167" xr:uid="{00000000-0005-0000-0000-000053000000}"/>
    <cellStyle name="Input cel new 3 2 3 2 2 2 2 3 2" xfId="24815" xr:uid="{00000000-0005-0000-0000-000053000000}"/>
    <cellStyle name="Input cel new 3 2 3 2 2 2 2 3 2 2" xfId="29402" xr:uid="{00000000-0005-0000-0000-000053000000}"/>
    <cellStyle name="Input cel new 3 2 3 2 2 2 2 3 2 3" xfId="39507" xr:uid="{00000000-0005-0000-0000-000053000000}"/>
    <cellStyle name="Input cel new 3 2 3 2 2 2 2 3 3" xfId="17283" xr:uid="{00000000-0005-0000-0000-000053000000}"/>
    <cellStyle name="Input cel new 3 2 3 2 2 2 2 3 4" xfId="13325" xr:uid="{00000000-0005-0000-0000-000053000000}"/>
    <cellStyle name="Input cel new 3 2 3 2 2 2 2 3 5" xfId="34932" xr:uid="{00000000-0005-0000-0000-000053000000}"/>
    <cellStyle name="Input cel new 3 2 3 2 2 2 2 4" xfId="6523" xr:uid="{00000000-0005-0000-0000-000053000000}"/>
    <cellStyle name="Input cel new 3 2 3 2 2 2 2 4 2" xfId="26819" xr:uid="{00000000-0005-0000-0000-000053000000}"/>
    <cellStyle name="Input cel new 3 2 3 2 2 2 2 4 3" xfId="10605" xr:uid="{00000000-0005-0000-0000-000053000000}"/>
    <cellStyle name="Input cel new 3 2 3 2 2 2 2 4 4" xfId="32289" xr:uid="{00000000-0005-0000-0000-000053000000}"/>
    <cellStyle name="Input cel new 3 2 3 2 2 2 2 5" xfId="4946" xr:uid="{00000000-0005-0000-0000-000053000000}"/>
    <cellStyle name="Input cel new 3 2 3 2 2 2 2 5 2" xfId="25253" xr:uid="{00000000-0005-0000-0000-000053000000}"/>
    <cellStyle name="Input cel new 3 2 3 2 2 2 2 5 3" xfId="20667" xr:uid="{00000000-0005-0000-0000-000053000000}"/>
    <cellStyle name="Input cel new 3 2 3 2 2 2 2 5 4" xfId="36423" xr:uid="{00000000-0005-0000-0000-000053000000}"/>
    <cellStyle name="Input cel new 3 2 3 2 2 2 2 6" xfId="15429" xr:uid="{00000000-0005-0000-0000-000053000000}"/>
    <cellStyle name="Input cel new 3 2 3 2 2 2 2 7" xfId="14448" xr:uid="{00000000-0005-0000-0000-000053000000}"/>
    <cellStyle name="Input cel new 3 2 3 2 2 2 2 8" xfId="30766" xr:uid="{00000000-0005-0000-0000-000053000000}"/>
    <cellStyle name="Input cel new 3 2 3 2 2 2 3" xfId="2783" xr:uid="{00000000-0005-0000-0000-000053000000}"/>
    <cellStyle name="Input cel new 3 2 3 2 2 2 3 2" xfId="7441" xr:uid="{00000000-0005-0000-0000-000053000000}"/>
    <cellStyle name="Input cel new 3 2 3 2 2 2 3 2 2" xfId="27737" xr:uid="{00000000-0005-0000-0000-000053000000}"/>
    <cellStyle name="Input cel new 3 2 3 2 2 2 3 2 3" xfId="23147" xr:uid="{00000000-0005-0000-0000-000053000000}"/>
    <cellStyle name="Input cel new 3 2 3 2 2 2 3 2 4" xfId="37913" xr:uid="{00000000-0005-0000-0000-000053000000}"/>
    <cellStyle name="Input cel new 3 2 3 2 2 2 3 3" xfId="21041" xr:uid="{00000000-0005-0000-0000-000053000000}"/>
    <cellStyle name="Input cel new 3 2 3 2 2 2 3 4" xfId="11551" xr:uid="{00000000-0005-0000-0000-000053000000}"/>
    <cellStyle name="Input cel new 3 2 3 2 2 2 3 5" xfId="33207" xr:uid="{00000000-0005-0000-0000-000053000000}"/>
    <cellStyle name="Input cel new 3 2 3 2 2 2 4" xfId="8854" xr:uid="{00000000-0005-0000-0000-000053000000}"/>
    <cellStyle name="Input cel new 3 2 3 2 2 2 4 2" xfId="24519" xr:uid="{00000000-0005-0000-0000-000053000000}"/>
    <cellStyle name="Input cel new 3 2 3 2 2 2 4 2 2" xfId="29107" xr:uid="{00000000-0005-0000-0000-000053000000}"/>
    <cellStyle name="Input cel new 3 2 3 2 2 2 4 2 3" xfId="39212" xr:uid="{00000000-0005-0000-0000-000053000000}"/>
    <cellStyle name="Input cel new 3 2 3 2 2 2 4 3" xfId="17864" xr:uid="{00000000-0005-0000-0000-000053000000}"/>
    <cellStyle name="Input cel new 3 2 3 2 2 2 4 4" xfId="13603" xr:uid="{00000000-0005-0000-0000-000053000000}"/>
    <cellStyle name="Input cel new 3 2 3 2 2 2 4 5" xfId="34619" xr:uid="{00000000-0005-0000-0000-000053000000}"/>
    <cellStyle name="Input cel new 3 2 3 2 2 2 5" xfId="6239" xr:uid="{00000000-0005-0000-0000-000053000000}"/>
    <cellStyle name="Input cel new 3 2 3 2 2 2 5 2" xfId="26535" xr:uid="{00000000-0005-0000-0000-000053000000}"/>
    <cellStyle name="Input cel new 3 2 3 2 2 2 5 3" xfId="11905" xr:uid="{00000000-0005-0000-0000-000053000000}"/>
    <cellStyle name="Input cel new 3 2 3 2 2 2 5 4" xfId="32005" xr:uid="{00000000-0005-0000-0000-000053000000}"/>
    <cellStyle name="Input cel new 3 2 3 2 2 2 6" xfId="4632" xr:uid="{00000000-0005-0000-0000-000053000000}"/>
    <cellStyle name="Input cel new 3 2 3 2 2 2 6 2" xfId="14953" xr:uid="{00000000-0005-0000-0000-000053000000}"/>
    <cellStyle name="Input cel new 3 2 3 2 2 2 6 3" xfId="20372" xr:uid="{00000000-0005-0000-0000-000053000000}"/>
    <cellStyle name="Input cel new 3 2 3 2 2 2 6 4" xfId="36130" xr:uid="{00000000-0005-0000-0000-000053000000}"/>
    <cellStyle name="Input cel new 3 2 3 2 2 2 7" xfId="21078" xr:uid="{00000000-0005-0000-0000-000053000000}"/>
    <cellStyle name="Input cel new 3 2 3 2 2 2 8" xfId="9903" xr:uid="{00000000-0005-0000-0000-000053000000}"/>
    <cellStyle name="Input cel new 3 2 3 2 2 2 9" xfId="30453" xr:uid="{00000000-0005-0000-0000-000053000000}"/>
    <cellStyle name="Input cel new 3 2 3 2 2 3" xfId="1684" xr:uid="{00000000-0005-0000-0000-000053000000}"/>
    <cellStyle name="Input cel new 3 2 3 2 2 3 2" xfId="2923" xr:uid="{00000000-0005-0000-0000-000053000000}"/>
    <cellStyle name="Input cel new 3 2 3 2 2 3 2 2" xfId="7581" xr:uid="{00000000-0005-0000-0000-000053000000}"/>
    <cellStyle name="Input cel new 3 2 3 2 2 3 2 2 2" xfId="27877" xr:uid="{00000000-0005-0000-0000-000053000000}"/>
    <cellStyle name="Input cel new 3 2 3 2 2 3 2 2 3" xfId="23287" xr:uid="{00000000-0005-0000-0000-000053000000}"/>
    <cellStyle name="Input cel new 3 2 3 2 2 3 2 2 4" xfId="38053" xr:uid="{00000000-0005-0000-0000-000053000000}"/>
    <cellStyle name="Input cel new 3 2 3 2 2 3 2 3" xfId="15366" xr:uid="{00000000-0005-0000-0000-000053000000}"/>
    <cellStyle name="Input cel new 3 2 3 2 2 3 2 4" xfId="11572" xr:uid="{00000000-0005-0000-0000-000053000000}"/>
    <cellStyle name="Input cel new 3 2 3 2 2 3 2 5" xfId="33347" xr:uid="{00000000-0005-0000-0000-000053000000}"/>
    <cellStyle name="Input cel new 3 2 3 2 2 3 3" xfId="8993" xr:uid="{00000000-0005-0000-0000-000053000000}"/>
    <cellStyle name="Input cel new 3 2 3 2 2 3 3 2" xfId="24653" xr:uid="{00000000-0005-0000-0000-000053000000}"/>
    <cellStyle name="Input cel new 3 2 3 2 2 3 3 2 2" xfId="29241" xr:uid="{00000000-0005-0000-0000-000053000000}"/>
    <cellStyle name="Input cel new 3 2 3 2 2 3 3 2 3" xfId="39346" xr:uid="{00000000-0005-0000-0000-000053000000}"/>
    <cellStyle name="Input cel new 3 2 3 2 2 3 3 3" xfId="15824" xr:uid="{00000000-0005-0000-0000-000053000000}"/>
    <cellStyle name="Input cel new 3 2 3 2 2 3 3 4" xfId="11599" xr:uid="{00000000-0005-0000-0000-000053000000}"/>
    <cellStyle name="Input cel new 3 2 3 2 2 3 3 5" xfId="34758" xr:uid="{00000000-0005-0000-0000-000053000000}"/>
    <cellStyle name="Input cel new 3 2 3 2 2 3 4" xfId="6375" xr:uid="{00000000-0005-0000-0000-000053000000}"/>
    <cellStyle name="Input cel new 3 2 3 2 2 3 4 2" xfId="26671" xr:uid="{00000000-0005-0000-0000-000053000000}"/>
    <cellStyle name="Input cel new 3 2 3 2 2 3 4 3" xfId="9932" xr:uid="{00000000-0005-0000-0000-000053000000}"/>
    <cellStyle name="Input cel new 3 2 3 2 2 3 4 4" xfId="32141" xr:uid="{00000000-0005-0000-0000-000053000000}"/>
    <cellStyle name="Input cel new 3 2 3 2 2 3 5" xfId="4772" xr:uid="{00000000-0005-0000-0000-000053000000}"/>
    <cellStyle name="Input cel new 3 2 3 2 2 3 5 2" xfId="25092" xr:uid="{00000000-0005-0000-0000-000053000000}"/>
    <cellStyle name="Input cel new 3 2 3 2 2 3 5 3" xfId="20504" xr:uid="{00000000-0005-0000-0000-000053000000}"/>
    <cellStyle name="Input cel new 3 2 3 2 2 3 5 4" xfId="36262" xr:uid="{00000000-0005-0000-0000-000053000000}"/>
    <cellStyle name="Input cel new 3 2 3 2 2 3 6" xfId="15816" xr:uid="{00000000-0005-0000-0000-000053000000}"/>
    <cellStyle name="Input cel new 3 2 3 2 2 3 7" xfId="3541" xr:uid="{00000000-0005-0000-0000-000053000000}"/>
    <cellStyle name="Input cel new 3 2 3 2 2 3 8" xfId="30592" xr:uid="{00000000-0005-0000-0000-000053000000}"/>
    <cellStyle name="Input cel new 3 2 3 2 2 4" xfId="1316" xr:uid="{00000000-0005-0000-0000-000053000000}"/>
    <cellStyle name="Input cel new 3 2 3 2 2 4 2" xfId="2557" xr:uid="{00000000-0005-0000-0000-000053000000}"/>
    <cellStyle name="Input cel new 3 2 3 2 2 4 2 2" xfId="7215" xr:uid="{00000000-0005-0000-0000-000053000000}"/>
    <cellStyle name="Input cel new 3 2 3 2 2 4 2 2 2" xfId="27511" xr:uid="{00000000-0005-0000-0000-000053000000}"/>
    <cellStyle name="Input cel new 3 2 3 2 2 4 2 2 3" xfId="22921" xr:uid="{00000000-0005-0000-0000-000053000000}"/>
    <cellStyle name="Input cel new 3 2 3 2 2 4 2 2 4" xfId="37701" xr:uid="{00000000-0005-0000-0000-000053000000}"/>
    <cellStyle name="Input cel new 3 2 3 2 2 4 2 3" xfId="21601" xr:uid="{00000000-0005-0000-0000-000053000000}"/>
    <cellStyle name="Input cel new 3 2 3 2 2 4 2 4" xfId="13727" xr:uid="{00000000-0005-0000-0000-000053000000}"/>
    <cellStyle name="Input cel new 3 2 3 2 2 4 2 5" xfId="32981" xr:uid="{00000000-0005-0000-0000-000053000000}"/>
    <cellStyle name="Input cel new 3 2 3 2 2 4 3" xfId="8635" xr:uid="{00000000-0005-0000-0000-000053000000}"/>
    <cellStyle name="Input cel new 3 2 3 2 2 4 3 2" xfId="24313" xr:uid="{00000000-0005-0000-0000-000053000000}"/>
    <cellStyle name="Input cel new 3 2 3 2 2 4 3 2 2" xfId="28902" xr:uid="{00000000-0005-0000-0000-000053000000}"/>
    <cellStyle name="Input cel new 3 2 3 2 2 4 3 2 3" xfId="39007" xr:uid="{00000000-0005-0000-0000-000053000000}"/>
    <cellStyle name="Input cel new 3 2 3 2 2 4 3 3" xfId="18295" xr:uid="{00000000-0005-0000-0000-000053000000}"/>
    <cellStyle name="Input cel new 3 2 3 2 2 4 3 4" xfId="14346" xr:uid="{00000000-0005-0000-0000-000053000000}"/>
    <cellStyle name="Input cel new 3 2 3 2 2 4 3 5" xfId="34400" xr:uid="{00000000-0005-0000-0000-000053000000}"/>
    <cellStyle name="Input cel new 3 2 3 2 2 4 4" xfId="6039" xr:uid="{00000000-0005-0000-0000-000053000000}"/>
    <cellStyle name="Input cel new 3 2 3 2 2 4 4 2" xfId="26335" xr:uid="{00000000-0005-0000-0000-000053000000}"/>
    <cellStyle name="Input cel new 3 2 3 2 2 4 4 3" xfId="12262" xr:uid="{00000000-0005-0000-0000-000053000000}"/>
    <cellStyle name="Input cel new 3 2 3 2 2 4 4 4" xfId="31805" xr:uid="{00000000-0005-0000-0000-000053000000}"/>
    <cellStyle name="Input cel new 3 2 3 2 2 4 5" xfId="4412" xr:uid="{00000000-0005-0000-0000-000053000000}"/>
    <cellStyle name="Input cel new 3 2 3 2 2 4 5 2" xfId="21608" xr:uid="{00000000-0005-0000-0000-000053000000}"/>
    <cellStyle name="Input cel new 3 2 3 2 2 4 5 3" xfId="20168" xr:uid="{00000000-0005-0000-0000-000053000000}"/>
    <cellStyle name="Input cel new 3 2 3 2 2 4 5 4" xfId="35926" xr:uid="{00000000-0005-0000-0000-000053000000}"/>
    <cellStyle name="Input cel new 3 2 3 2 2 4 6" xfId="17012" xr:uid="{00000000-0005-0000-0000-000053000000}"/>
    <cellStyle name="Input cel new 3 2 3 2 2 4 7" xfId="12610" xr:uid="{00000000-0005-0000-0000-000053000000}"/>
    <cellStyle name="Input cel new 3 2 3 2 2 4 8" xfId="30234" xr:uid="{00000000-0005-0000-0000-000053000000}"/>
    <cellStyle name="Input cel new 3 2 3 2 2 5" xfId="932" xr:uid="{00000000-0005-0000-0000-000053000000}"/>
    <cellStyle name="Input cel new 3 2 3 2 2 5 2" xfId="3384" xr:uid="{00000000-0005-0000-0000-000053000000}"/>
    <cellStyle name="Input cel new 3 2 3 2 2 5 2 2" xfId="8258" xr:uid="{00000000-0005-0000-0000-000053000000}"/>
    <cellStyle name="Input cel new 3 2 3 2 2 5 2 2 2" xfId="28547" xr:uid="{00000000-0005-0000-0000-000053000000}"/>
    <cellStyle name="Input cel new 3 2 3 2 2 5 2 2 3" xfId="23958" xr:uid="{00000000-0005-0000-0000-000053000000}"/>
    <cellStyle name="Input cel new 3 2 3 2 2 5 2 2 4" xfId="38652" xr:uid="{00000000-0005-0000-0000-000053000000}"/>
    <cellStyle name="Input cel new 3 2 3 2 2 5 2 3" xfId="17938" xr:uid="{00000000-0005-0000-0000-000053000000}"/>
    <cellStyle name="Input cel new 3 2 3 2 2 5 2 4" xfId="9483" xr:uid="{00000000-0005-0000-0000-000053000000}"/>
    <cellStyle name="Input cel new 3 2 3 2 2 5 2 5" xfId="34023" xr:uid="{00000000-0005-0000-0000-000053000000}"/>
    <cellStyle name="Input cel new 3 2 3 2 2 5 3" xfId="5680" xr:uid="{00000000-0005-0000-0000-000053000000}"/>
    <cellStyle name="Input cel new 3 2 3 2 2 5 3 2" xfId="25976" xr:uid="{00000000-0005-0000-0000-000053000000}"/>
    <cellStyle name="Input cel new 3 2 3 2 2 5 3 3" xfId="11528" xr:uid="{00000000-0005-0000-0000-000053000000}"/>
    <cellStyle name="Input cel new 3 2 3 2 2 5 3 4" xfId="31446" xr:uid="{00000000-0005-0000-0000-000053000000}"/>
    <cellStyle name="Input cel new 3 2 3 2 2 5 4" xfId="4033" xr:uid="{00000000-0005-0000-0000-000053000000}"/>
    <cellStyle name="Input cel new 3 2 3 2 2 5 4 2" xfId="19230" xr:uid="{00000000-0005-0000-0000-000053000000}"/>
    <cellStyle name="Input cel new 3 2 3 2 2 5 4 3" xfId="19817" xr:uid="{00000000-0005-0000-0000-000053000000}"/>
    <cellStyle name="Input cel new 3 2 3 2 2 5 4 4" xfId="35575" xr:uid="{00000000-0005-0000-0000-000053000000}"/>
    <cellStyle name="Input cel new 3 2 3 2 2 5 5" xfId="18049" xr:uid="{00000000-0005-0000-0000-000053000000}"/>
    <cellStyle name="Input cel new 3 2 3 2 2 5 6" xfId="10324" xr:uid="{00000000-0005-0000-0000-000053000000}"/>
    <cellStyle name="Input cel new 3 2 3 2 2 5 7" xfId="29857" xr:uid="{00000000-0005-0000-0000-000053000000}"/>
    <cellStyle name="Input cel new 3 2 3 2 2 6" xfId="2175" xr:uid="{00000000-0005-0000-0000-000053000000}"/>
    <cellStyle name="Input cel new 3 2 3 2 2 6 2" xfId="6833" xr:uid="{00000000-0005-0000-0000-000053000000}"/>
    <cellStyle name="Input cel new 3 2 3 2 2 6 2 2" xfId="27129" xr:uid="{00000000-0005-0000-0000-000053000000}"/>
    <cellStyle name="Input cel new 3 2 3 2 2 6 2 3" xfId="22539" xr:uid="{00000000-0005-0000-0000-000053000000}"/>
    <cellStyle name="Input cel new 3 2 3 2 2 6 2 4" xfId="37324" xr:uid="{00000000-0005-0000-0000-000053000000}"/>
    <cellStyle name="Input cel new 3 2 3 2 2 6 3" xfId="15474" xr:uid="{00000000-0005-0000-0000-000053000000}"/>
    <cellStyle name="Input cel new 3 2 3 2 2 6 4" xfId="12627" xr:uid="{00000000-0005-0000-0000-000053000000}"/>
    <cellStyle name="Input cel new 3 2 3 2 2 6 5" xfId="32599" xr:uid="{00000000-0005-0000-0000-000053000000}"/>
    <cellStyle name="Input cel new 3 2 3 2 2 7" xfId="8120" xr:uid="{00000000-0005-0000-0000-000053000000}"/>
    <cellStyle name="Input cel new 3 2 3 2 2 7 2" xfId="23822" xr:uid="{00000000-0005-0000-0000-000053000000}"/>
    <cellStyle name="Input cel new 3 2 3 2 2 7 2 2" xfId="28411" xr:uid="{00000000-0005-0000-0000-000053000000}"/>
    <cellStyle name="Input cel new 3 2 3 2 2 7 2 3" xfId="38516" xr:uid="{00000000-0005-0000-0000-000053000000}"/>
    <cellStyle name="Input cel new 3 2 3 2 2 7 3" xfId="15641" xr:uid="{00000000-0005-0000-0000-000053000000}"/>
    <cellStyle name="Input cel new 3 2 3 2 2 7 4" xfId="12825" xr:uid="{00000000-0005-0000-0000-000053000000}"/>
    <cellStyle name="Input cel new 3 2 3 2 2 7 5" xfId="33885" xr:uid="{00000000-0005-0000-0000-000053000000}"/>
    <cellStyle name="Input cel new 3 2 3 2 2 8" xfId="3895" xr:uid="{00000000-0005-0000-0000-000053000000}"/>
    <cellStyle name="Input cel new 3 2 3 2 2 8 2" xfId="22299" xr:uid="{00000000-0005-0000-0000-000053000000}"/>
    <cellStyle name="Input cel new 3 2 3 2 2 8 3" xfId="18288" xr:uid="{00000000-0005-0000-0000-000053000000}"/>
    <cellStyle name="Input cel new 3 2 3 2 2 8 4" xfId="35152" xr:uid="{00000000-0005-0000-0000-000053000000}"/>
    <cellStyle name="Input cel new 3 2 3 2 2 9" xfId="19684" xr:uid="{00000000-0005-0000-0000-000053000000}"/>
    <cellStyle name="Input cel new 3 2 3 2 2 9 2" xfId="21626" xr:uid="{00000000-0005-0000-0000-000053000000}"/>
    <cellStyle name="Input cel new 3 2 3 2 2 9 3" xfId="35442" xr:uid="{00000000-0005-0000-0000-000053000000}"/>
    <cellStyle name="Input cel new 3 2 3 2 3" xfId="692" xr:uid="{00000000-0005-0000-0000-000053000000}"/>
    <cellStyle name="Input cel new 3 2 3 2 3 10" xfId="13844" xr:uid="{00000000-0005-0000-0000-000053000000}"/>
    <cellStyle name="Input cel new 3 2 3 2 3 11" xfId="29921" xr:uid="{00000000-0005-0000-0000-000053000000}"/>
    <cellStyle name="Input cel new 3 2 3 2 3 2" xfId="1922" xr:uid="{00000000-0005-0000-0000-000053000000}"/>
    <cellStyle name="Input cel new 3 2 3 2 3 2 2" xfId="3161" xr:uid="{00000000-0005-0000-0000-000053000000}"/>
    <cellStyle name="Input cel new 3 2 3 2 3 2 2 2" xfId="7819" xr:uid="{00000000-0005-0000-0000-000053000000}"/>
    <cellStyle name="Input cel new 3 2 3 2 3 2 2 2 2" xfId="28115" xr:uid="{00000000-0005-0000-0000-000053000000}"/>
    <cellStyle name="Input cel new 3 2 3 2 3 2 2 2 3" xfId="23525" xr:uid="{00000000-0005-0000-0000-000053000000}"/>
    <cellStyle name="Input cel new 3 2 3 2 3 2 2 2 4" xfId="38267" xr:uid="{00000000-0005-0000-0000-000053000000}"/>
    <cellStyle name="Input cel new 3 2 3 2 3 2 2 3" xfId="17428" xr:uid="{00000000-0005-0000-0000-000053000000}"/>
    <cellStyle name="Input cel new 3 2 3 2 3 2 2 4" xfId="13337" xr:uid="{00000000-0005-0000-0000-000053000000}"/>
    <cellStyle name="Input cel new 3 2 3 2 3 2 2 5" xfId="33585" xr:uid="{00000000-0005-0000-0000-000053000000}"/>
    <cellStyle name="Input cel new 3 2 3 2 3 2 3" xfId="9231" xr:uid="{00000000-0005-0000-0000-000053000000}"/>
    <cellStyle name="Input cel new 3 2 3 2 3 2 3 2" xfId="24875" xr:uid="{00000000-0005-0000-0000-000053000000}"/>
    <cellStyle name="Input cel new 3 2 3 2 3 2 3 2 2" xfId="29462" xr:uid="{00000000-0005-0000-0000-000053000000}"/>
    <cellStyle name="Input cel new 3 2 3 2 3 2 3 2 3" xfId="39567" xr:uid="{00000000-0005-0000-0000-000053000000}"/>
    <cellStyle name="Input cel new 3 2 3 2 3 2 3 3" xfId="18716" xr:uid="{00000000-0005-0000-0000-000053000000}"/>
    <cellStyle name="Input cel new 3 2 3 2 3 2 3 4" xfId="11906" xr:uid="{00000000-0005-0000-0000-000053000000}"/>
    <cellStyle name="Input cel new 3 2 3 2 3 2 3 5" xfId="34996" xr:uid="{00000000-0005-0000-0000-000053000000}"/>
    <cellStyle name="Input cel new 3 2 3 2 3 2 4" xfId="6583" xr:uid="{00000000-0005-0000-0000-000053000000}"/>
    <cellStyle name="Input cel new 3 2 3 2 3 2 4 2" xfId="26879" xr:uid="{00000000-0005-0000-0000-000053000000}"/>
    <cellStyle name="Input cel new 3 2 3 2 3 2 4 3" xfId="9333" xr:uid="{00000000-0005-0000-0000-000053000000}"/>
    <cellStyle name="Input cel new 3 2 3 2 3 2 4 4" xfId="32349" xr:uid="{00000000-0005-0000-0000-000053000000}"/>
    <cellStyle name="Input cel new 3 2 3 2 3 2 5" xfId="5010" xr:uid="{00000000-0005-0000-0000-000053000000}"/>
    <cellStyle name="Input cel new 3 2 3 2 3 2 5 2" xfId="25313" xr:uid="{00000000-0005-0000-0000-000053000000}"/>
    <cellStyle name="Input cel new 3 2 3 2 3 2 5 3" xfId="20727" xr:uid="{00000000-0005-0000-0000-000053000000}"/>
    <cellStyle name="Input cel new 3 2 3 2 3 2 5 4" xfId="36483" xr:uid="{00000000-0005-0000-0000-000053000000}"/>
    <cellStyle name="Input cel new 3 2 3 2 3 2 6" xfId="21381" xr:uid="{00000000-0005-0000-0000-000053000000}"/>
    <cellStyle name="Input cel new 3 2 3 2 3 2 7" xfId="10897" xr:uid="{00000000-0005-0000-0000-000053000000}"/>
    <cellStyle name="Input cel new 3 2 3 2 3 2 8" xfId="30830" xr:uid="{00000000-0005-0000-0000-000053000000}"/>
    <cellStyle name="Input cel new 3 2 3 2 3 3" xfId="1604" xr:uid="{00000000-0005-0000-0000-000053000000}"/>
    <cellStyle name="Input cel new 3 2 3 2 3 3 2" xfId="2844" xr:uid="{00000000-0005-0000-0000-000053000000}"/>
    <cellStyle name="Input cel new 3 2 3 2 3 3 2 2" xfId="7502" xr:uid="{00000000-0005-0000-0000-000053000000}"/>
    <cellStyle name="Input cel new 3 2 3 2 3 3 2 2 2" xfId="27798" xr:uid="{00000000-0005-0000-0000-000053000000}"/>
    <cellStyle name="Input cel new 3 2 3 2 3 3 2 2 3" xfId="23208" xr:uid="{00000000-0005-0000-0000-000053000000}"/>
    <cellStyle name="Input cel new 3 2 3 2 3 3 2 2 4" xfId="37974" xr:uid="{00000000-0005-0000-0000-000053000000}"/>
    <cellStyle name="Input cel new 3 2 3 2 3 3 2 3" xfId="21826" xr:uid="{00000000-0005-0000-0000-000053000000}"/>
    <cellStyle name="Input cel new 3 2 3 2 3 3 2 4" xfId="11583" xr:uid="{00000000-0005-0000-0000-000053000000}"/>
    <cellStyle name="Input cel new 3 2 3 2 3 3 2 5" xfId="33268" xr:uid="{00000000-0005-0000-0000-000053000000}"/>
    <cellStyle name="Input cel new 3 2 3 2 3 3 3" xfId="8915" xr:uid="{00000000-0005-0000-0000-000053000000}"/>
    <cellStyle name="Input cel new 3 2 3 2 3 3 3 2" xfId="24578" xr:uid="{00000000-0005-0000-0000-000053000000}"/>
    <cellStyle name="Input cel new 3 2 3 2 3 3 3 2 2" xfId="29166" xr:uid="{00000000-0005-0000-0000-000053000000}"/>
    <cellStyle name="Input cel new 3 2 3 2 3 3 3 2 3" xfId="39271" xr:uid="{00000000-0005-0000-0000-000053000000}"/>
    <cellStyle name="Input cel new 3 2 3 2 3 3 3 3" xfId="17968" xr:uid="{00000000-0005-0000-0000-000053000000}"/>
    <cellStyle name="Input cel new 3 2 3 2 3 3 3 4" xfId="14487" xr:uid="{00000000-0005-0000-0000-000053000000}"/>
    <cellStyle name="Input cel new 3 2 3 2 3 3 3 5" xfId="34680" xr:uid="{00000000-0005-0000-0000-000053000000}"/>
    <cellStyle name="Input cel new 3 2 3 2 3 3 4" xfId="6299" xr:uid="{00000000-0005-0000-0000-000053000000}"/>
    <cellStyle name="Input cel new 3 2 3 2 3 3 4 2" xfId="26595" xr:uid="{00000000-0005-0000-0000-000053000000}"/>
    <cellStyle name="Input cel new 3 2 3 2 3 3 4 3" xfId="13803" xr:uid="{00000000-0005-0000-0000-000053000000}"/>
    <cellStyle name="Input cel new 3 2 3 2 3 3 4 4" xfId="32065" xr:uid="{00000000-0005-0000-0000-000053000000}"/>
    <cellStyle name="Input cel new 3 2 3 2 3 3 5" xfId="4693" xr:uid="{00000000-0005-0000-0000-000053000000}"/>
    <cellStyle name="Input cel new 3 2 3 2 3 3 5 2" xfId="25017" xr:uid="{00000000-0005-0000-0000-000053000000}"/>
    <cellStyle name="Input cel new 3 2 3 2 3 3 5 3" xfId="20429" xr:uid="{00000000-0005-0000-0000-000053000000}"/>
    <cellStyle name="Input cel new 3 2 3 2 3 3 5 4" xfId="36187" xr:uid="{00000000-0005-0000-0000-000053000000}"/>
    <cellStyle name="Input cel new 3 2 3 2 3 3 6" xfId="15570" xr:uid="{00000000-0005-0000-0000-000053000000}"/>
    <cellStyle name="Input cel new 3 2 3 2 3 3 7" xfId="12440" xr:uid="{00000000-0005-0000-0000-000053000000}"/>
    <cellStyle name="Input cel new 3 2 3 2 3 3 8" xfId="30514" xr:uid="{00000000-0005-0000-0000-000053000000}"/>
    <cellStyle name="Input cel new 3 2 3 2 3 4" xfId="996" xr:uid="{00000000-0005-0000-0000-000053000000}"/>
    <cellStyle name="Input cel new 3 2 3 2 3 4 2" xfId="5741" xr:uid="{00000000-0005-0000-0000-000053000000}"/>
    <cellStyle name="Input cel new 3 2 3 2 3 4 2 2" xfId="26037" xr:uid="{00000000-0005-0000-0000-000053000000}"/>
    <cellStyle name="Input cel new 3 2 3 2 3 4 2 3" xfId="21451" xr:uid="{00000000-0005-0000-0000-000053000000}"/>
    <cellStyle name="Input cel new 3 2 3 2 3 4 2 4" xfId="36965" xr:uid="{00000000-0005-0000-0000-000053000000}"/>
    <cellStyle name="Input cel new 3 2 3 2 3 4 3" xfId="22038" xr:uid="{00000000-0005-0000-0000-000053000000}"/>
    <cellStyle name="Input cel new 3 2 3 2 3 4 4" xfId="11060" xr:uid="{00000000-0005-0000-0000-000053000000}"/>
    <cellStyle name="Input cel new 3 2 3 2 3 4 5" xfId="31507" xr:uid="{00000000-0005-0000-0000-000053000000}"/>
    <cellStyle name="Input cel new 3 2 3 2 3 5" xfId="2239" xr:uid="{00000000-0005-0000-0000-000053000000}"/>
    <cellStyle name="Input cel new 3 2 3 2 3 5 2" xfId="6897" xr:uid="{00000000-0005-0000-0000-000053000000}"/>
    <cellStyle name="Input cel new 3 2 3 2 3 5 2 2" xfId="27193" xr:uid="{00000000-0005-0000-0000-000053000000}"/>
    <cellStyle name="Input cel new 3 2 3 2 3 5 2 3" xfId="22603" xr:uid="{00000000-0005-0000-0000-000053000000}"/>
    <cellStyle name="Input cel new 3 2 3 2 3 5 2 4" xfId="37388" xr:uid="{00000000-0005-0000-0000-000053000000}"/>
    <cellStyle name="Input cel new 3 2 3 2 3 5 3" xfId="22348" xr:uid="{00000000-0005-0000-0000-000053000000}"/>
    <cellStyle name="Input cel new 3 2 3 2 3 5 4" xfId="14186" xr:uid="{00000000-0005-0000-0000-000053000000}"/>
    <cellStyle name="Input cel new 3 2 3 2 3 5 5" xfId="32663" xr:uid="{00000000-0005-0000-0000-000053000000}"/>
    <cellStyle name="Input cel new 3 2 3 2 3 6" xfId="8322" xr:uid="{00000000-0005-0000-0000-000053000000}"/>
    <cellStyle name="Input cel new 3 2 3 2 3 6 2" xfId="24019" xr:uid="{00000000-0005-0000-0000-000053000000}"/>
    <cellStyle name="Input cel new 3 2 3 2 3 6 2 2" xfId="28608" xr:uid="{00000000-0005-0000-0000-000053000000}"/>
    <cellStyle name="Input cel new 3 2 3 2 3 6 2 3" xfId="38713" xr:uid="{00000000-0005-0000-0000-000053000000}"/>
    <cellStyle name="Input cel new 3 2 3 2 3 6 3" xfId="18675" xr:uid="{00000000-0005-0000-0000-000053000000}"/>
    <cellStyle name="Input cel new 3 2 3 2 3 6 4" xfId="12992" xr:uid="{00000000-0005-0000-0000-000053000000}"/>
    <cellStyle name="Input cel new 3 2 3 2 3 6 5" xfId="34087" xr:uid="{00000000-0005-0000-0000-000053000000}"/>
    <cellStyle name="Input cel new 3 2 3 2 3 7" xfId="5447" xr:uid="{00000000-0005-0000-0000-000053000000}"/>
    <cellStyle name="Input cel new 3 2 3 2 3 7 2" xfId="21158" xr:uid="{00000000-0005-0000-0000-000053000000}"/>
    <cellStyle name="Input cel new 3 2 3 2 3 7 2 2" xfId="25743" xr:uid="{00000000-0005-0000-0000-000053000000}"/>
    <cellStyle name="Input cel new 3 2 3 2 3 7 2 3" xfId="36807" xr:uid="{00000000-0005-0000-0000-000053000000}"/>
    <cellStyle name="Input cel new 3 2 3 2 3 7 3" xfId="15629" xr:uid="{00000000-0005-0000-0000-000053000000}"/>
    <cellStyle name="Input cel new 3 2 3 2 3 7 4" xfId="9583" xr:uid="{00000000-0005-0000-0000-000053000000}"/>
    <cellStyle name="Input cel new 3 2 3 2 3 7 5" xfId="31213" xr:uid="{00000000-0005-0000-0000-000053000000}"/>
    <cellStyle name="Input cel new 3 2 3 2 3 8" xfId="4097" xr:uid="{00000000-0005-0000-0000-000053000000}"/>
    <cellStyle name="Input cel new 3 2 3 2 3 8 2" xfId="20924" xr:uid="{00000000-0005-0000-0000-000053000000}"/>
    <cellStyle name="Input cel new 3 2 3 2 3 8 3" xfId="19877" xr:uid="{00000000-0005-0000-0000-000053000000}"/>
    <cellStyle name="Input cel new 3 2 3 2 3 8 4" xfId="35635" xr:uid="{00000000-0005-0000-0000-000053000000}"/>
    <cellStyle name="Input cel new 3 2 3 2 3 9" xfId="23709" xr:uid="{00000000-0005-0000-0000-000053000000}"/>
    <cellStyle name="Input cel new 3 2 3 2 4" xfId="754" xr:uid="{00000000-0005-0000-0000-000053000000}"/>
    <cellStyle name="Input cel new 3 2 3 2 4 10" xfId="10502" xr:uid="{00000000-0005-0000-0000-000053000000}"/>
    <cellStyle name="Input cel new 3 2 3 2 4 11" xfId="29983" xr:uid="{00000000-0005-0000-0000-000053000000}"/>
    <cellStyle name="Input cel new 3 2 3 2 4 2" xfId="1984" xr:uid="{00000000-0005-0000-0000-000053000000}"/>
    <cellStyle name="Input cel new 3 2 3 2 4 2 2" xfId="3223" xr:uid="{00000000-0005-0000-0000-000053000000}"/>
    <cellStyle name="Input cel new 3 2 3 2 4 2 2 2" xfId="7881" xr:uid="{00000000-0005-0000-0000-000053000000}"/>
    <cellStyle name="Input cel new 3 2 3 2 4 2 2 2 2" xfId="28177" xr:uid="{00000000-0005-0000-0000-000053000000}"/>
    <cellStyle name="Input cel new 3 2 3 2 4 2 2 2 3" xfId="23587" xr:uid="{00000000-0005-0000-0000-000053000000}"/>
    <cellStyle name="Input cel new 3 2 3 2 4 2 2 2 4" xfId="38329" xr:uid="{00000000-0005-0000-0000-000053000000}"/>
    <cellStyle name="Input cel new 3 2 3 2 4 2 2 3" xfId="16164" xr:uid="{00000000-0005-0000-0000-000053000000}"/>
    <cellStyle name="Input cel new 3 2 3 2 4 2 2 4" xfId="12499" xr:uid="{00000000-0005-0000-0000-000053000000}"/>
    <cellStyle name="Input cel new 3 2 3 2 4 2 2 5" xfId="33647" xr:uid="{00000000-0005-0000-0000-000053000000}"/>
    <cellStyle name="Input cel new 3 2 3 2 4 2 3" xfId="9293" xr:uid="{00000000-0005-0000-0000-000053000000}"/>
    <cellStyle name="Input cel new 3 2 3 2 4 2 3 2" xfId="24934" xr:uid="{00000000-0005-0000-0000-000053000000}"/>
    <cellStyle name="Input cel new 3 2 3 2 4 2 3 2 2" xfId="29521" xr:uid="{00000000-0005-0000-0000-000053000000}"/>
    <cellStyle name="Input cel new 3 2 3 2 4 2 3 2 3" xfId="39626" xr:uid="{00000000-0005-0000-0000-000053000000}"/>
    <cellStyle name="Input cel new 3 2 3 2 4 2 3 3" xfId="17461" xr:uid="{00000000-0005-0000-0000-000053000000}"/>
    <cellStyle name="Input cel new 3 2 3 2 4 2 3 4" xfId="13488" xr:uid="{00000000-0005-0000-0000-000053000000}"/>
    <cellStyle name="Input cel new 3 2 3 2 4 2 3 5" xfId="35058" xr:uid="{00000000-0005-0000-0000-000053000000}"/>
    <cellStyle name="Input cel new 3 2 3 2 4 2 4" xfId="6642" xr:uid="{00000000-0005-0000-0000-000053000000}"/>
    <cellStyle name="Input cel new 3 2 3 2 4 2 4 2" xfId="26938" xr:uid="{00000000-0005-0000-0000-000053000000}"/>
    <cellStyle name="Input cel new 3 2 3 2 4 2 4 3" xfId="11335" xr:uid="{00000000-0005-0000-0000-000053000000}"/>
    <cellStyle name="Input cel new 3 2 3 2 4 2 4 4" xfId="32408" xr:uid="{00000000-0005-0000-0000-000053000000}"/>
    <cellStyle name="Input cel new 3 2 3 2 4 2 5" xfId="5072" xr:uid="{00000000-0005-0000-0000-000053000000}"/>
    <cellStyle name="Input cel new 3 2 3 2 4 2 5 2" xfId="25372" xr:uid="{00000000-0005-0000-0000-000053000000}"/>
    <cellStyle name="Input cel new 3 2 3 2 4 2 5 3" xfId="20786" xr:uid="{00000000-0005-0000-0000-000053000000}"/>
    <cellStyle name="Input cel new 3 2 3 2 4 2 5 4" xfId="36542" xr:uid="{00000000-0005-0000-0000-000053000000}"/>
    <cellStyle name="Input cel new 3 2 3 2 4 2 6" xfId="16159" xr:uid="{00000000-0005-0000-0000-000053000000}"/>
    <cellStyle name="Input cel new 3 2 3 2 4 2 7" xfId="14120" xr:uid="{00000000-0005-0000-0000-000053000000}"/>
    <cellStyle name="Input cel new 3 2 3 2 4 2 8" xfId="30892" xr:uid="{00000000-0005-0000-0000-000053000000}"/>
    <cellStyle name="Input cel new 3 2 3 2 4 3" xfId="1662" xr:uid="{00000000-0005-0000-0000-000053000000}"/>
    <cellStyle name="Input cel new 3 2 3 2 4 3 2" xfId="2901" xr:uid="{00000000-0005-0000-0000-000053000000}"/>
    <cellStyle name="Input cel new 3 2 3 2 4 3 2 2" xfId="7559" xr:uid="{00000000-0005-0000-0000-000053000000}"/>
    <cellStyle name="Input cel new 3 2 3 2 4 3 2 2 2" xfId="27855" xr:uid="{00000000-0005-0000-0000-000053000000}"/>
    <cellStyle name="Input cel new 3 2 3 2 4 3 2 2 3" xfId="23265" xr:uid="{00000000-0005-0000-0000-000053000000}"/>
    <cellStyle name="Input cel new 3 2 3 2 4 3 2 2 4" xfId="38031" xr:uid="{00000000-0005-0000-0000-000053000000}"/>
    <cellStyle name="Input cel new 3 2 3 2 4 3 2 3" xfId="16525" xr:uid="{00000000-0005-0000-0000-000053000000}"/>
    <cellStyle name="Input cel new 3 2 3 2 4 3 2 4" xfId="10995" xr:uid="{00000000-0005-0000-0000-000053000000}"/>
    <cellStyle name="Input cel new 3 2 3 2 4 3 2 5" xfId="33325" xr:uid="{00000000-0005-0000-0000-000053000000}"/>
    <cellStyle name="Input cel new 3 2 3 2 4 3 3" xfId="8971" xr:uid="{00000000-0005-0000-0000-000053000000}"/>
    <cellStyle name="Input cel new 3 2 3 2 4 3 3 2" xfId="24631" xr:uid="{00000000-0005-0000-0000-000053000000}"/>
    <cellStyle name="Input cel new 3 2 3 2 4 3 3 2 2" xfId="29219" xr:uid="{00000000-0005-0000-0000-000053000000}"/>
    <cellStyle name="Input cel new 3 2 3 2 4 3 3 2 3" xfId="39324" xr:uid="{00000000-0005-0000-0000-000053000000}"/>
    <cellStyle name="Input cel new 3 2 3 2 4 3 3 3" xfId="14780" xr:uid="{00000000-0005-0000-0000-000053000000}"/>
    <cellStyle name="Input cel new 3 2 3 2 4 3 3 4" xfId="12202" xr:uid="{00000000-0005-0000-0000-000053000000}"/>
    <cellStyle name="Input cel new 3 2 3 2 4 3 3 5" xfId="34736" xr:uid="{00000000-0005-0000-0000-000053000000}"/>
    <cellStyle name="Input cel new 3 2 3 2 4 3 4" xfId="6353" xr:uid="{00000000-0005-0000-0000-000053000000}"/>
    <cellStyle name="Input cel new 3 2 3 2 4 3 4 2" xfId="26649" xr:uid="{00000000-0005-0000-0000-000053000000}"/>
    <cellStyle name="Input cel new 3 2 3 2 4 3 4 3" xfId="11361" xr:uid="{00000000-0005-0000-0000-000053000000}"/>
    <cellStyle name="Input cel new 3 2 3 2 4 3 4 4" xfId="32119" xr:uid="{00000000-0005-0000-0000-000053000000}"/>
    <cellStyle name="Input cel new 3 2 3 2 4 3 5" xfId="4750" xr:uid="{00000000-0005-0000-0000-000053000000}"/>
    <cellStyle name="Input cel new 3 2 3 2 4 3 5 2" xfId="25070" xr:uid="{00000000-0005-0000-0000-000053000000}"/>
    <cellStyle name="Input cel new 3 2 3 2 4 3 5 3" xfId="20482" xr:uid="{00000000-0005-0000-0000-000053000000}"/>
    <cellStyle name="Input cel new 3 2 3 2 4 3 5 4" xfId="36240" xr:uid="{00000000-0005-0000-0000-000053000000}"/>
    <cellStyle name="Input cel new 3 2 3 2 4 3 6" xfId="23039" xr:uid="{00000000-0005-0000-0000-000053000000}"/>
    <cellStyle name="Input cel new 3 2 3 2 4 3 7" xfId="3513" xr:uid="{00000000-0005-0000-0000-000053000000}"/>
    <cellStyle name="Input cel new 3 2 3 2 4 3 8" xfId="30570" xr:uid="{00000000-0005-0000-0000-000053000000}"/>
    <cellStyle name="Input cel new 3 2 3 2 4 4" xfId="1058" xr:uid="{00000000-0005-0000-0000-000053000000}"/>
    <cellStyle name="Input cel new 3 2 3 2 4 4 2" xfId="5803" xr:uid="{00000000-0005-0000-0000-000053000000}"/>
    <cellStyle name="Input cel new 3 2 3 2 4 4 2 2" xfId="26099" xr:uid="{00000000-0005-0000-0000-000053000000}"/>
    <cellStyle name="Input cel new 3 2 3 2 4 4 2 3" xfId="21513" xr:uid="{00000000-0005-0000-0000-000053000000}"/>
    <cellStyle name="Input cel new 3 2 3 2 4 4 2 4" xfId="37027" xr:uid="{00000000-0005-0000-0000-000053000000}"/>
    <cellStyle name="Input cel new 3 2 3 2 4 4 3" xfId="23706" xr:uid="{00000000-0005-0000-0000-000053000000}"/>
    <cellStyle name="Input cel new 3 2 3 2 4 4 4" xfId="13961" xr:uid="{00000000-0005-0000-0000-000053000000}"/>
    <cellStyle name="Input cel new 3 2 3 2 4 4 5" xfId="31569" xr:uid="{00000000-0005-0000-0000-000053000000}"/>
    <cellStyle name="Input cel new 3 2 3 2 4 5" xfId="2301" xr:uid="{00000000-0005-0000-0000-000053000000}"/>
    <cellStyle name="Input cel new 3 2 3 2 4 5 2" xfId="6959" xr:uid="{00000000-0005-0000-0000-000053000000}"/>
    <cellStyle name="Input cel new 3 2 3 2 4 5 2 2" xfId="27255" xr:uid="{00000000-0005-0000-0000-000053000000}"/>
    <cellStyle name="Input cel new 3 2 3 2 4 5 2 3" xfId="22665" xr:uid="{00000000-0005-0000-0000-000053000000}"/>
    <cellStyle name="Input cel new 3 2 3 2 4 5 2 4" xfId="37450" xr:uid="{00000000-0005-0000-0000-000053000000}"/>
    <cellStyle name="Input cel new 3 2 3 2 4 5 3" xfId="18703" xr:uid="{00000000-0005-0000-0000-000053000000}"/>
    <cellStyle name="Input cel new 3 2 3 2 4 5 4" xfId="9956" xr:uid="{00000000-0005-0000-0000-000053000000}"/>
    <cellStyle name="Input cel new 3 2 3 2 4 5 5" xfId="32725" xr:uid="{00000000-0005-0000-0000-000053000000}"/>
    <cellStyle name="Input cel new 3 2 3 2 4 6" xfId="8384" xr:uid="{00000000-0005-0000-0000-000053000000}"/>
    <cellStyle name="Input cel new 3 2 3 2 4 6 2" xfId="24081" xr:uid="{00000000-0005-0000-0000-000053000000}"/>
    <cellStyle name="Input cel new 3 2 3 2 4 6 2 2" xfId="28670" xr:uid="{00000000-0005-0000-0000-000053000000}"/>
    <cellStyle name="Input cel new 3 2 3 2 4 6 2 3" xfId="38775" xr:uid="{00000000-0005-0000-0000-000053000000}"/>
    <cellStyle name="Input cel new 3 2 3 2 4 6 3" xfId="18755" xr:uid="{00000000-0005-0000-0000-000053000000}"/>
    <cellStyle name="Input cel new 3 2 3 2 4 6 4" xfId="10057" xr:uid="{00000000-0005-0000-0000-000053000000}"/>
    <cellStyle name="Input cel new 3 2 3 2 4 6 5" xfId="34149" xr:uid="{00000000-0005-0000-0000-000053000000}"/>
    <cellStyle name="Input cel new 3 2 3 2 4 7" xfId="5506" xr:uid="{00000000-0005-0000-0000-000053000000}"/>
    <cellStyle name="Input cel new 3 2 3 2 4 7 2" xfId="21217" xr:uid="{00000000-0005-0000-0000-000053000000}"/>
    <cellStyle name="Input cel new 3 2 3 2 4 7 2 2" xfId="25802" xr:uid="{00000000-0005-0000-0000-000053000000}"/>
    <cellStyle name="Input cel new 3 2 3 2 4 7 2 3" xfId="36866" xr:uid="{00000000-0005-0000-0000-000053000000}"/>
    <cellStyle name="Input cel new 3 2 3 2 4 7 3" xfId="18615" xr:uid="{00000000-0005-0000-0000-000053000000}"/>
    <cellStyle name="Input cel new 3 2 3 2 4 7 4" xfId="10546" xr:uid="{00000000-0005-0000-0000-000053000000}"/>
    <cellStyle name="Input cel new 3 2 3 2 4 7 5" xfId="31272" xr:uid="{00000000-0005-0000-0000-000053000000}"/>
    <cellStyle name="Input cel new 3 2 3 2 4 8" xfId="4159" xr:uid="{00000000-0005-0000-0000-000053000000}"/>
    <cellStyle name="Input cel new 3 2 3 2 4 8 2" xfId="21279" xr:uid="{00000000-0005-0000-0000-000053000000}"/>
    <cellStyle name="Input cel new 3 2 3 2 4 8 3" xfId="19936" xr:uid="{00000000-0005-0000-0000-000053000000}"/>
    <cellStyle name="Input cel new 3 2 3 2 4 8 4" xfId="35694" xr:uid="{00000000-0005-0000-0000-000053000000}"/>
    <cellStyle name="Input cel new 3 2 3 2 4 9" xfId="21632" xr:uid="{00000000-0005-0000-0000-000053000000}"/>
    <cellStyle name="Input cel new 3 2 3 2 5" xfId="579" xr:uid="{00000000-0005-0000-0000-000053000000}"/>
    <cellStyle name="Input cel new 3 2 3 2 5 10" xfId="30416" xr:uid="{00000000-0005-0000-0000-000053000000}"/>
    <cellStyle name="Input cel new 3 2 3 2 5 2" xfId="1818" xr:uid="{00000000-0005-0000-0000-000053000000}"/>
    <cellStyle name="Input cel new 3 2 3 2 5 2 2" xfId="3057" xr:uid="{00000000-0005-0000-0000-000053000000}"/>
    <cellStyle name="Input cel new 3 2 3 2 5 2 2 2" xfId="7715" xr:uid="{00000000-0005-0000-0000-000053000000}"/>
    <cellStyle name="Input cel new 3 2 3 2 5 2 2 2 2" xfId="28011" xr:uid="{00000000-0005-0000-0000-000053000000}"/>
    <cellStyle name="Input cel new 3 2 3 2 5 2 2 2 3" xfId="23421" xr:uid="{00000000-0005-0000-0000-000053000000}"/>
    <cellStyle name="Input cel new 3 2 3 2 5 2 2 2 4" xfId="38163" xr:uid="{00000000-0005-0000-0000-000053000000}"/>
    <cellStyle name="Input cel new 3 2 3 2 5 2 2 3" xfId="17211" xr:uid="{00000000-0005-0000-0000-000053000000}"/>
    <cellStyle name="Input cel new 3 2 3 2 5 2 2 4" xfId="13665" xr:uid="{00000000-0005-0000-0000-000053000000}"/>
    <cellStyle name="Input cel new 3 2 3 2 5 2 2 5" xfId="33481" xr:uid="{00000000-0005-0000-0000-000053000000}"/>
    <cellStyle name="Input cel new 3 2 3 2 5 2 3" xfId="9127" xr:uid="{00000000-0005-0000-0000-000053000000}"/>
    <cellStyle name="Input cel new 3 2 3 2 5 2 3 2" xfId="24776" xr:uid="{00000000-0005-0000-0000-000053000000}"/>
    <cellStyle name="Input cel new 3 2 3 2 5 2 3 2 2" xfId="29363" xr:uid="{00000000-0005-0000-0000-000053000000}"/>
    <cellStyle name="Input cel new 3 2 3 2 5 2 3 2 3" xfId="39468" xr:uid="{00000000-0005-0000-0000-000053000000}"/>
    <cellStyle name="Input cel new 3 2 3 2 5 2 3 3" xfId="21410" xr:uid="{00000000-0005-0000-0000-000053000000}"/>
    <cellStyle name="Input cel new 3 2 3 2 5 2 3 4" xfId="9427" xr:uid="{00000000-0005-0000-0000-000053000000}"/>
    <cellStyle name="Input cel new 3 2 3 2 5 2 3 5" xfId="34892" xr:uid="{00000000-0005-0000-0000-000053000000}"/>
    <cellStyle name="Input cel new 3 2 3 2 5 2 4" xfId="6484" xr:uid="{00000000-0005-0000-0000-000053000000}"/>
    <cellStyle name="Input cel new 3 2 3 2 5 2 4 2" xfId="26780" xr:uid="{00000000-0005-0000-0000-000053000000}"/>
    <cellStyle name="Input cel new 3 2 3 2 5 2 4 3" xfId="12299" xr:uid="{00000000-0005-0000-0000-000053000000}"/>
    <cellStyle name="Input cel new 3 2 3 2 5 2 4 4" xfId="32250" xr:uid="{00000000-0005-0000-0000-000053000000}"/>
    <cellStyle name="Input cel new 3 2 3 2 5 2 5" xfId="4906" xr:uid="{00000000-0005-0000-0000-000053000000}"/>
    <cellStyle name="Input cel new 3 2 3 2 5 2 5 2" xfId="25214" xr:uid="{00000000-0005-0000-0000-000053000000}"/>
    <cellStyle name="Input cel new 3 2 3 2 5 2 5 3" xfId="20628" xr:uid="{00000000-0005-0000-0000-000053000000}"/>
    <cellStyle name="Input cel new 3 2 3 2 5 2 5 4" xfId="36384" xr:uid="{00000000-0005-0000-0000-000053000000}"/>
    <cellStyle name="Input cel new 3 2 3 2 5 2 6" xfId="22100" xr:uid="{00000000-0005-0000-0000-000053000000}"/>
    <cellStyle name="Input cel new 3 2 3 2 5 2 7" xfId="14563" xr:uid="{00000000-0005-0000-0000-000053000000}"/>
    <cellStyle name="Input cel new 3 2 3 2 5 2 8" xfId="30726" xr:uid="{00000000-0005-0000-0000-000053000000}"/>
    <cellStyle name="Input cel new 3 2 3 2 5 3" xfId="1505" xr:uid="{00000000-0005-0000-0000-000053000000}"/>
    <cellStyle name="Input cel new 3 2 3 2 5 3 2" xfId="6203" xr:uid="{00000000-0005-0000-0000-000053000000}"/>
    <cellStyle name="Input cel new 3 2 3 2 5 3 2 2" xfId="26499" xr:uid="{00000000-0005-0000-0000-000053000000}"/>
    <cellStyle name="Input cel new 3 2 3 2 5 3 2 3" xfId="21911" xr:uid="{00000000-0005-0000-0000-000053000000}"/>
    <cellStyle name="Input cel new 3 2 3 2 5 3 2 4" xfId="37130" xr:uid="{00000000-0005-0000-0000-000053000000}"/>
    <cellStyle name="Input cel new 3 2 3 2 5 3 3" xfId="15838" xr:uid="{00000000-0005-0000-0000-000053000000}"/>
    <cellStyle name="Input cel new 3 2 3 2 5 3 4" xfId="9973" xr:uid="{00000000-0005-0000-0000-000053000000}"/>
    <cellStyle name="Input cel new 3 2 3 2 5 3 5" xfId="31969" xr:uid="{00000000-0005-0000-0000-000053000000}"/>
    <cellStyle name="Input cel new 3 2 3 2 5 4" xfId="2745" xr:uid="{00000000-0005-0000-0000-000053000000}"/>
    <cellStyle name="Input cel new 3 2 3 2 5 4 2" xfId="7403" xr:uid="{00000000-0005-0000-0000-000053000000}"/>
    <cellStyle name="Input cel new 3 2 3 2 5 4 2 2" xfId="27699" xr:uid="{00000000-0005-0000-0000-000053000000}"/>
    <cellStyle name="Input cel new 3 2 3 2 5 4 2 3" xfId="23109" xr:uid="{00000000-0005-0000-0000-000053000000}"/>
    <cellStyle name="Input cel new 3 2 3 2 5 4 2 4" xfId="37875" xr:uid="{00000000-0005-0000-0000-000053000000}"/>
    <cellStyle name="Input cel new 3 2 3 2 5 4 3" xfId="17713" xr:uid="{00000000-0005-0000-0000-000053000000}"/>
    <cellStyle name="Input cel new 3 2 3 2 5 4 4" xfId="14034" xr:uid="{00000000-0005-0000-0000-000053000000}"/>
    <cellStyle name="Input cel new 3 2 3 2 5 4 5" xfId="33169" xr:uid="{00000000-0005-0000-0000-000053000000}"/>
    <cellStyle name="Input cel new 3 2 3 2 5 5" xfId="8817" xr:uid="{00000000-0005-0000-0000-000053000000}"/>
    <cellStyle name="Input cel new 3 2 3 2 5 5 2" xfId="24484" xr:uid="{00000000-0005-0000-0000-000053000000}"/>
    <cellStyle name="Input cel new 3 2 3 2 5 5 2 2" xfId="29072" xr:uid="{00000000-0005-0000-0000-000053000000}"/>
    <cellStyle name="Input cel new 3 2 3 2 5 5 2 3" xfId="39177" xr:uid="{00000000-0005-0000-0000-000053000000}"/>
    <cellStyle name="Input cel new 3 2 3 2 5 5 3" xfId="22300" xr:uid="{00000000-0005-0000-0000-000053000000}"/>
    <cellStyle name="Input cel new 3 2 3 2 5 5 4" xfId="11355" xr:uid="{00000000-0005-0000-0000-000053000000}"/>
    <cellStyle name="Input cel new 3 2 3 2 5 5 5" xfId="34582" xr:uid="{00000000-0005-0000-0000-000053000000}"/>
    <cellStyle name="Input cel new 3 2 3 2 5 6" xfId="5365" xr:uid="{00000000-0005-0000-0000-000053000000}"/>
    <cellStyle name="Input cel new 3 2 3 2 5 6 2" xfId="25661" xr:uid="{00000000-0005-0000-0000-000053000000}"/>
    <cellStyle name="Input cel new 3 2 3 2 5 6 3" xfId="9468" xr:uid="{00000000-0005-0000-0000-000053000000}"/>
    <cellStyle name="Input cel new 3 2 3 2 5 6 4" xfId="31131" xr:uid="{00000000-0005-0000-0000-000053000000}"/>
    <cellStyle name="Input cel new 3 2 3 2 5 7" xfId="4595" xr:uid="{00000000-0005-0000-0000-000053000000}"/>
    <cellStyle name="Input cel new 3 2 3 2 5 7 2" xfId="15043" xr:uid="{00000000-0005-0000-0000-000053000000}"/>
    <cellStyle name="Input cel new 3 2 3 2 5 7 3" xfId="20337" xr:uid="{00000000-0005-0000-0000-000053000000}"/>
    <cellStyle name="Input cel new 3 2 3 2 5 7 4" xfId="36095" xr:uid="{00000000-0005-0000-0000-000053000000}"/>
    <cellStyle name="Input cel new 3 2 3 2 5 8" xfId="17200" xr:uid="{00000000-0005-0000-0000-000053000000}"/>
    <cellStyle name="Input cel new 3 2 3 2 5 9" xfId="11100" xr:uid="{00000000-0005-0000-0000-000053000000}"/>
    <cellStyle name="Input cel new 3 2 3 2 6" xfId="1371" xr:uid="{00000000-0005-0000-0000-000053000000}"/>
    <cellStyle name="Input cel new 3 2 3 2 6 2" xfId="2612" xr:uid="{00000000-0005-0000-0000-000053000000}"/>
    <cellStyle name="Input cel new 3 2 3 2 6 2 2" xfId="7270" xr:uid="{00000000-0005-0000-0000-000053000000}"/>
    <cellStyle name="Input cel new 3 2 3 2 6 2 2 2" xfId="27566" xr:uid="{00000000-0005-0000-0000-000053000000}"/>
    <cellStyle name="Input cel new 3 2 3 2 6 2 2 3" xfId="22976" xr:uid="{00000000-0005-0000-0000-000053000000}"/>
    <cellStyle name="Input cel new 3 2 3 2 6 2 2 4" xfId="37755" xr:uid="{00000000-0005-0000-0000-000053000000}"/>
    <cellStyle name="Input cel new 3 2 3 2 6 2 3" xfId="16707" xr:uid="{00000000-0005-0000-0000-000053000000}"/>
    <cellStyle name="Input cel new 3 2 3 2 6 2 4" xfId="13424" xr:uid="{00000000-0005-0000-0000-000053000000}"/>
    <cellStyle name="Input cel new 3 2 3 2 6 2 5" xfId="33036" xr:uid="{00000000-0005-0000-0000-000053000000}"/>
    <cellStyle name="Input cel new 3 2 3 2 6 3" xfId="8688" xr:uid="{00000000-0005-0000-0000-000053000000}"/>
    <cellStyle name="Input cel new 3 2 3 2 6 3 2" xfId="24363" xr:uid="{00000000-0005-0000-0000-000053000000}"/>
    <cellStyle name="Input cel new 3 2 3 2 6 3 2 2" xfId="28952" xr:uid="{00000000-0005-0000-0000-000053000000}"/>
    <cellStyle name="Input cel new 3 2 3 2 6 3 2 3" xfId="39057" xr:uid="{00000000-0005-0000-0000-000053000000}"/>
    <cellStyle name="Input cel new 3 2 3 2 6 3 3" xfId="18041" xr:uid="{00000000-0005-0000-0000-000053000000}"/>
    <cellStyle name="Input cel new 3 2 3 2 6 3 4" xfId="3596" xr:uid="{00000000-0005-0000-0000-000053000000}"/>
    <cellStyle name="Input cel new 3 2 3 2 6 3 5" xfId="34453" xr:uid="{00000000-0005-0000-0000-000053000000}"/>
    <cellStyle name="Input cel new 3 2 3 2 6 4" xfId="6090" xr:uid="{00000000-0005-0000-0000-000053000000}"/>
    <cellStyle name="Input cel new 3 2 3 2 6 4 2" xfId="26386" xr:uid="{00000000-0005-0000-0000-000053000000}"/>
    <cellStyle name="Input cel new 3 2 3 2 6 4 3" xfId="12180" xr:uid="{00000000-0005-0000-0000-000053000000}"/>
    <cellStyle name="Input cel new 3 2 3 2 6 4 4" xfId="31856" xr:uid="{00000000-0005-0000-0000-000053000000}"/>
    <cellStyle name="Input cel new 3 2 3 2 6 5" xfId="4465" xr:uid="{00000000-0005-0000-0000-000053000000}"/>
    <cellStyle name="Input cel new 3 2 3 2 6 5 2" xfId="17252" xr:uid="{00000000-0005-0000-0000-000053000000}"/>
    <cellStyle name="Input cel new 3 2 3 2 6 5 3" xfId="20218" xr:uid="{00000000-0005-0000-0000-000053000000}"/>
    <cellStyle name="Input cel new 3 2 3 2 6 5 4" xfId="35976" xr:uid="{00000000-0005-0000-0000-000053000000}"/>
    <cellStyle name="Input cel new 3 2 3 2 6 6" xfId="15318" xr:uid="{00000000-0005-0000-0000-000053000000}"/>
    <cellStyle name="Input cel new 3 2 3 2 6 7" xfId="12513" xr:uid="{00000000-0005-0000-0000-000053000000}"/>
    <cellStyle name="Input cel new 3 2 3 2 6 8" xfId="30287" xr:uid="{00000000-0005-0000-0000-000053000000}"/>
    <cellStyle name="Input cel new 3 2 3 2 7" xfId="1151" xr:uid="{00000000-0005-0000-0000-000053000000}"/>
    <cellStyle name="Input cel new 3 2 3 2 7 2" xfId="2393" xr:uid="{00000000-0005-0000-0000-000053000000}"/>
    <cellStyle name="Input cel new 3 2 3 2 7 2 2" xfId="7051" xr:uid="{00000000-0005-0000-0000-000053000000}"/>
    <cellStyle name="Input cel new 3 2 3 2 7 2 2 2" xfId="27347" xr:uid="{00000000-0005-0000-0000-000053000000}"/>
    <cellStyle name="Input cel new 3 2 3 2 7 2 2 3" xfId="22757" xr:uid="{00000000-0005-0000-0000-000053000000}"/>
    <cellStyle name="Input cel new 3 2 3 2 7 2 2 4" xfId="37540" xr:uid="{00000000-0005-0000-0000-000053000000}"/>
    <cellStyle name="Input cel new 3 2 3 2 7 2 3" xfId="18785" xr:uid="{00000000-0005-0000-0000-000053000000}"/>
    <cellStyle name="Input cel new 3 2 3 2 7 2 4" xfId="9780" xr:uid="{00000000-0005-0000-0000-000053000000}"/>
    <cellStyle name="Input cel new 3 2 3 2 7 2 5" xfId="32817" xr:uid="{00000000-0005-0000-0000-000053000000}"/>
    <cellStyle name="Input cel new 3 2 3 2 7 3" xfId="8475" xr:uid="{00000000-0005-0000-0000-000053000000}"/>
    <cellStyle name="Input cel new 3 2 3 2 7 3 2" xfId="24167" xr:uid="{00000000-0005-0000-0000-000053000000}"/>
    <cellStyle name="Input cel new 3 2 3 2 7 3 2 2" xfId="28756" xr:uid="{00000000-0005-0000-0000-000053000000}"/>
    <cellStyle name="Input cel new 3 2 3 2 7 3 2 3" xfId="38861" xr:uid="{00000000-0005-0000-0000-000053000000}"/>
    <cellStyle name="Input cel new 3 2 3 2 7 3 3" xfId="22301" xr:uid="{00000000-0005-0000-0000-000053000000}"/>
    <cellStyle name="Input cel new 3 2 3 2 7 3 4" xfId="10342" xr:uid="{00000000-0005-0000-0000-000053000000}"/>
    <cellStyle name="Input cel new 3 2 3 2 7 3 5" xfId="34240" xr:uid="{00000000-0005-0000-0000-000053000000}"/>
    <cellStyle name="Input cel new 3 2 3 2 7 4" xfId="5889" xr:uid="{00000000-0005-0000-0000-000053000000}"/>
    <cellStyle name="Input cel new 3 2 3 2 7 4 2" xfId="26185" xr:uid="{00000000-0005-0000-0000-000053000000}"/>
    <cellStyle name="Input cel new 3 2 3 2 7 4 3" xfId="10749" xr:uid="{00000000-0005-0000-0000-000053000000}"/>
    <cellStyle name="Input cel new 3 2 3 2 7 4 4" xfId="31655" xr:uid="{00000000-0005-0000-0000-000053000000}"/>
    <cellStyle name="Input cel new 3 2 3 2 7 5" xfId="4251" xr:uid="{00000000-0005-0000-0000-000053000000}"/>
    <cellStyle name="Input cel new 3 2 3 2 7 5 2" xfId="17045" xr:uid="{00000000-0005-0000-0000-000053000000}"/>
    <cellStyle name="Input cel new 3 2 3 2 7 5 3" xfId="20022" xr:uid="{00000000-0005-0000-0000-000053000000}"/>
    <cellStyle name="Input cel new 3 2 3 2 7 5 4" xfId="35780" xr:uid="{00000000-0005-0000-0000-000053000000}"/>
    <cellStyle name="Input cel new 3 2 3 2 7 6" xfId="14922" xr:uid="{00000000-0005-0000-0000-000053000000}"/>
    <cellStyle name="Input cel new 3 2 3 2 7 7" xfId="13876" xr:uid="{00000000-0005-0000-0000-000053000000}"/>
    <cellStyle name="Input cel new 3 2 3 2 7 8" xfId="30074" xr:uid="{00000000-0005-0000-0000-000053000000}"/>
    <cellStyle name="Input cel new 3 2 3 2 8" xfId="883" xr:uid="{00000000-0005-0000-0000-000053000000}"/>
    <cellStyle name="Input cel new 3 2 3 2 8 2" xfId="3357" xr:uid="{00000000-0005-0000-0000-000053000000}"/>
    <cellStyle name="Input cel new 3 2 3 2 8 2 2" xfId="8210" xr:uid="{00000000-0005-0000-0000-000053000000}"/>
    <cellStyle name="Input cel new 3 2 3 2 8 2 2 2" xfId="28499" xr:uid="{00000000-0005-0000-0000-000053000000}"/>
    <cellStyle name="Input cel new 3 2 3 2 8 2 2 3" xfId="23910" xr:uid="{00000000-0005-0000-0000-000053000000}"/>
    <cellStyle name="Input cel new 3 2 3 2 8 2 2 4" xfId="38604" xr:uid="{00000000-0005-0000-0000-000053000000}"/>
    <cellStyle name="Input cel new 3 2 3 2 8 2 3" xfId="15719" xr:uid="{00000000-0005-0000-0000-000053000000}"/>
    <cellStyle name="Input cel new 3 2 3 2 8 2 4" xfId="12169" xr:uid="{00000000-0005-0000-0000-000053000000}"/>
    <cellStyle name="Input cel new 3 2 3 2 8 2 5" xfId="33975" xr:uid="{00000000-0005-0000-0000-000053000000}"/>
    <cellStyle name="Input cel new 3 2 3 2 8 3" xfId="5632" xr:uid="{00000000-0005-0000-0000-000053000000}"/>
    <cellStyle name="Input cel new 3 2 3 2 8 3 2" xfId="25928" xr:uid="{00000000-0005-0000-0000-000053000000}"/>
    <cellStyle name="Input cel new 3 2 3 2 8 3 3" xfId="11806" xr:uid="{00000000-0005-0000-0000-000053000000}"/>
    <cellStyle name="Input cel new 3 2 3 2 8 3 4" xfId="31398" xr:uid="{00000000-0005-0000-0000-000053000000}"/>
    <cellStyle name="Input cel new 3 2 3 2 8 4" xfId="3985" xr:uid="{00000000-0005-0000-0000-000053000000}"/>
    <cellStyle name="Input cel new 3 2 3 2 8 4 2" xfId="17358" xr:uid="{00000000-0005-0000-0000-000053000000}"/>
    <cellStyle name="Input cel new 3 2 3 2 8 4 3" xfId="19770" xr:uid="{00000000-0005-0000-0000-000053000000}"/>
    <cellStyle name="Input cel new 3 2 3 2 8 4 4" xfId="35528" xr:uid="{00000000-0005-0000-0000-000053000000}"/>
    <cellStyle name="Input cel new 3 2 3 2 8 5" xfId="23060" xr:uid="{00000000-0005-0000-0000-000053000000}"/>
    <cellStyle name="Input cel new 3 2 3 2 8 6" xfId="12787" xr:uid="{00000000-0005-0000-0000-000053000000}"/>
    <cellStyle name="Input cel new 3 2 3 2 8 7" xfId="29809" xr:uid="{00000000-0005-0000-0000-000053000000}"/>
    <cellStyle name="Input cel new 3 2 3 2 9" xfId="2127" xr:uid="{00000000-0005-0000-0000-000053000000}"/>
    <cellStyle name="Input cel new 3 2 3 2 9 2" xfId="6785" xr:uid="{00000000-0005-0000-0000-000053000000}"/>
    <cellStyle name="Input cel new 3 2 3 2 9 2 2" xfId="27081" xr:uid="{00000000-0005-0000-0000-000053000000}"/>
    <cellStyle name="Input cel new 3 2 3 2 9 2 3" xfId="22491" xr:uid="{00000000-0005-0000-0000-000053000000}"/>
    <cellStyle name="Input cel new 3 2 3 2 9 2 4" xfId="37276" xr:uid="{00000000-0005-0000-0000-000053000000}"/>
    <cellStyle name="Input cel new 3 2 3 2 9 3" xfId="17741" xr:uid="{00000000-0005-0000-0000-000053000000}"/>
    <cellStyle name="Input cel new 3 2 3 2 9 4" xfId="12420" xr:uid="{00000000-0005-0000-0000-000053000000}"/>
    <cellStyle name="Input cel new 3 2 3 2 9 5" xfId="32551" xr:uid="{00000000-0005-0000-0000-000053000000}"/>
    <cellStyle name="Input cel new 3 2 3 3" xfId="377" xr:uid="{00000000-0005-0000-0000-000053000000}"/>
    <cellStyle name="Input cel new 3 2 3 3 10" xfId="13080" xr:uid="{00000000-0005-0000-0000-000053000000}"/>
    <cellStyle name="Input cel new 3 2 3 3 11" xfId="29601" xr:uid="{00000000-0005-0000-0000-000053000000}"/>
    <cellStyle name="Input cel new 3 2 3 3 2" xfId="1784" xr:uid="{00000000-0005-0000-0000-000053000000}"/>
    <cellStyle name="Input cel new 3 2 3 3 2 2" xfId="3023" xr:uid="{00000000-0005-0000-0000-000053000000}"/>
    <cellStyle name="Input cel new 3 2 3 3 2 2 2" xfId="9093" xr:uid="{00000000-0005-0000-0000-000053000000}"/>
    <cellStyle name="Input cel new 3 2 3 3 2 2 2 2" xfId="24744" xr:uid="{00000000-0005-0000-0000-000053000000}"/>
    <cellStyle name="Input cel new 3 2 3 3 2 2 2 2 2" xfId="29331" xr:uid="{00000000-0005-0000-0000-000053000000}"/>
    <cellStyle name="Input cel new 3 2 3 3 2 2 2 2 3" xfId="39436" xr:uid="{00000000-0005-0000-0000-000053000000}"/>
    <cellStyle name="Input cel new 3 2 3 3 2 2 2 3" xfId="17081" xr:uid="{00000000-0005-0000-0000-000053000000}"/>
    <cellStyle name="Input cel new 3 2 3 3 2 2 2 4" xfId="10817" xr:uid="{00000000-0005-0000-0000-000053000000}"/>
    <cellStyle name="Input cel new 3 2 3 3 2 2 2 5" xfId="34858" xr:uid="{00000000-0005-0000-0000-000053000000}"/>
    <cellStyle name="Input cel new 3 2 3 3 2 2 3" xfId="7681" xr:uid="{00000000-0005-0000-0000-000053000000}"/>
    <cellStyle name="Input cel new 3 2 3 3 2 2 3 2" xfId="27977" xr:uid="{00000000-0005-0000-0000-000053000000}"/>
    <cellStyle name="Input cel new 3 2 3 3 2 2 3 3" xfId="11869" xr:uid="{00000000-0005-0000-0000-000053000000}"/>
    <cellStyle name="Input cel new 3 2 3 3 2 2 3 4" xfId="33447" xr:uid="{00000000-0005-0000-0000-000053000000}"/>
    <cellStyle name="Input cel new 3 2 3 3 2 2 4" xfId="4872" xr:uid="{00000000-0005-0000-0000-000053000000}"/>
    <cellStyle name="Input cel new 3 2 3 3 2 2 4 2" xfId="25182" xr:uid="{00000000-0005-0000-0000-000053000000}"/>
    <cellStyle name="Input cel new 3 2 3 3 2 2 4 3" xfId="20596" xr:uid="{00000000-0005-0000-0000-000053000000}"/>
    <cellStyle name="Input cel new 3 2 3 3 2 2 4 4" xfId="36352" xr:uid="{00000000-0005-0000-0000-000053000000}"/>
    <cellStyle name="Input cel new 3 2 3 3 2 2 5" xfId="17547" xr:uid="{00000000-0005-0000-0000-000053000000}"/>
    <cellStyle name="Input cel new 3 2 3 3 2 2 6" xfId="10001" xr:uid="{00000000-0005-0000-0000-000053000000}"/>
    <cellStyle name="Input cel new 3 2 3 3 2 2 7" xfId="30692" xr:uid="{00000000-0005-0000-0000-000053000000}"/>
    <cellStyle name="Input cel new 3 2 3 3 2 3" xfId="8094" xr:uid="{00000000-0005-0000-0000-000053000000}"/>
    <cellStyle name="Input cel new 3 2 3 3 2 3 2" xfId="23796" xr:uid="{00000000-0005-0000-0000-000053000000}"/>
    <cellStyle name="Input cel new 3 2 3 3 2 3 2 2" xfId="28385" xr:uid="{00000000-0005-0000-0000-000053000000}"/>
    <cellStyle name="Input cel new 3 2 3 3 2 3 2 3" xfId="38490" xr:uid="{00000000-0005-0000-0000-000053000000}"/>
    <cellStyle name="Input cel new 3 2 3 3 2 3 3" xfId="16098" xr:uid="{00000000-0005-0000-0000-000053000000}"/>
    <cellStyle name="Input cel new 3 2 3 3 2 3 4" xfId="13112" xr:uid="{00000000-0005-0000-0000-000053000000}"/>
    <cellStyle name="Input cel new 3 2 3 3 2 3 5" xfId="33859" xr:uid="{00000000-0005-0000-0000-000053000000}"/>
    <cellStyle name="Input cel new 3 2 3 3 2 4" xfId="3869" xr:uid="{00000000-0005-0000-0000-000053000000}"/>
    <cellStyle name="Input cel new 3 2 3 3 2 4 2" xfId="17096" xr:uid="{00000000-0005-0000-0000-000053000000}"/>
    <cellStyle name="Input cel new 3 2 3 3 2 4 3" xfId="19658" xr:uid="{00000000-0005-0000-0000-000053000000}"/>
    <cellStyle name="Input cel new 3 2 3 3 2 4 4" xfId="35416" xr:uid="{00000000-0005-0000-0000-000053000000}"/>
    <cellStyle name="Input cel new 3 2 3 3 2 5" xfId="19016" xr:uid="{00000000-0005-0000-0000-000053000000}"/>
    <cellStyle name="Input cel new 3 2 3 3 2 6" xfId="14347" xr:uid="{00000000-0005-0000-0000-000053000000}"/>
    <cellStyle name="Input cel new 3 2 3 3 2 7" xfId="29693" xr:uid="{00000000-0005-0000-0000-000053000000}"/>
    <cellStyle name="Input cel new 3 2 3 3 3" xfId="1360" xr:uid="{00000000-0005-0000-0000-000053000000}"/>
    <cellStyle name="Input cel new 3 2 3 3 3 2" xfId="2601" xr:uid="{00000000-0005-0000-0000-000053000000}"/>
    <cellStyle name="Input cel new 3 2 3 3 3 2 2" xfId="7259" xr:uid="{00000000-0005-0000-0000-000053000000}"/>
    <cellStyle name="Input cel new 3 2 3 3 3 2 2 2" xfId="27555" xr:uid="{00000000-0005-0000-0000-000053000000}"/>
    <cellStyle name="Input cel new 3 2 3 3 3 2 2 3" xfId="22965" xr:uid="{00000000-0005-0000-0000-000053000000}"/>
    <cellStyle name="Input cel new 3 2 3 3 3 2 2 4" xfId="37744" xr:uid="{00000000-0005-0000-0000-000053000000}"/>
    <cellStyle name="Input cel new 3 2 3 3 3 2 3" xfId="17126" xr:uid="{00000000-0005-0000-0000-000053000000}"/>
    <cellStyle name="Input cel new 3 2 3 3 3 2 4" xfId="3615" xr:uid="{00000000-0005-0000-0000-000053000000}"/>
    <cellStyle name="Input cel new 3 2 3 3 3 2 5" xfId="33025" xr:uid="{00000000-0005-0000-0000-000053000000}"/>
    <cellStyle name="Input cel new 3 2 3 3 3 3" xfId="8679" xr:uid="{00000000-0005-0000-0000-000053000000}"/>
    <cellStyle name="Input cel new 3 2 3 3 3 3 2" xfId="24355" xr:uid="{00000000-0005-0000-0000-000053000000}"/>
    <cellStyle name="Input cel new 3 2 3 3 3 3 2 2" xfId="28944" xr:uid="{00000000-0005-0000-0000-000053000000}"/>
    <cellStyle name="Input cel new 3 2 3 3 3 3 2 3" xfId="39049" xr:uid="{00000000-0005-0000-0000-000053000000}"/>
    <cellStyle name="Input cel new 3 2 3 3 3 3 3" xfId="15730" xr:uid="{00000000-0005-0000-0000-000053000000}"/>
    <cellStyle name="Input cel new 3 2 3 3 3 3 4" xfId="13211" xr:uid="{00000000-0005-0000-0000-000053000000}"/>
    <cellStyle name="Input cel new 3 2 3 3 3 3 5" xfId="34444" xr:uid="{00000000-0005-0000-0000-000053000000}"/>
    <cellStyle name="Input cel new 3 2 3 3 3 4" xfId="6080" xr:uid="{00000000-0005-0000-0000-000053000000}"/>
    <cellStyle name="Input cel new 3 2 3 3 3 4 2" xfId="26376" xr:uid="{00000000-0005-0000-0000-000053000000}"/>
    <cellStyle name="Input cel new 3 2 3 3 3 4 3" xfId="10698" xr:uid="{00000000-0005-0000-0000-000053000000}"/>
    <cellStyle name="Input cel new 3 2 3 3 3 4 4" xfId="31846" xr:uid="{00000000-0005-0000-0000-000053000000}"/>
    <cellStyle name="Input cel new 3 2 3 3 3 5" xfId="4456" xr:uid="{00000000-0005-0000-0000-000053000000}"/>
    <cellStyle name="Input cel new 3 2 3 3 3 5 2" xfId="16370" xr:uid="{00000000-0005-0000-0000-000053000000}"/>
    <cellStyle name="Input cel new 3 2 3 3 3 5 3" xfId="20210" xr:uid="{00000000-0005-0000-0000-000053000000}"/>
    <cellStyle name="Input cel new 3 2 3 3 3 5 4" xfId="35968" xr:uid="{00000000-0005-0000-0000-000053000000}"/>
    <cellStyle name="Input cel new 3 2 3 3 3 6" xfId="15754" xr:uid="{00000000-0005-0000-0000-000053000000}"/>
    <cellStyle name="Input cel new 3 2 3 3 3 7" xfId="12925" xr:uid="{00000000-0005-0000-0000-000053000000}"/>
    <cellStyle name="Input cel new 3 2 3 3 3 8" xfId="30278" xr:uid="{00000000-0005-0000-0000-000053000000}"/>
    <cellStyle name="Input cel new 3 2 3 3 4" xfId="817" xr:uid="{00000000-0005-0000-0000-000053000000}"/>
    <cellStyle name="Input cel new 3 2 3 3 4 2" xfId="3244" xr:uid="{00000000-0005-0000-0000-000053000000}"/>
    <cellStyle name="Input cel new 3 2 3 3 4 2 2" xfId="7903" xr:uid="{00000000-0005-0000-0000-000053000000}"/>
    <cellStyle name="Input cel new 3 2 3 3 4 2 2 2" xfId="28199" xr:uid="{00000000-0005-0000-0000-000053000000}"/>
    <cellStyle name="Input cel new 3 2 3 3 4 2 2 3" xfId="23609" xr:uid="{00000000-0005-0000-0000-000053000000}"/>
    <cellStyle name="Input cel new 3 2 3 3 4 2 2 4" xfId="38351" xr:uid="{00000000-0005-0000-0000-000053000000}"/>
    <cellStyle name="Input cel new 3 2 3 3 4 2 3" xfId="22187" xr:uid="{00000000-0005-0000-0000-000053000000}"/>
    <cellStyle name="Input cel new 3 2 3 3 4 2 4" xfId="10597" xr:uid="{00000000-0005-0000-0000-000053000000}"/>
    <cellStyle name="Input cel new 3 2 3 3 4 2 5" xfId="33669" xr:uid="{00000000-0005-0000-0000-000053000000}"/>
    <cellStyle name="Input cel new 3 2 3 3 4 3" xfId="5566" xr:uid="{00000000-0005-0000-0000-000053000000}"/>
    <cellStyle name="Input cel new 3 2 3 3 4 3 2" xfId="25862" xr:uid="{00000000-0005-0000-0000-000053000000}"/>
    <cellStyle name="Input cel new 3 2 3 3 4 3 3" xfId="11656" xr:uid="{00000000-0005-0000-0000-000053000000}"/>
    <cellStyle name="Input cel new 3 2 3 3 4 3 4" xfId="31332" xr:uid="{00000000-0005-0000-0000-000053000000}"/>
    <cellStyle name="Input cel new 3 2 3 3 4 4" xfId="3657" xr:uid="{00000000-0005-0000-0000-000053000000}"/>
    <cellStyle name="Input cel new 3 2 3 3 4 4 2" xfId="18367" xr:uid="{00000000-0005-0000-0000-000053000000}"/>
    <cellStyle name="Input cel new 3 2 3 3 4 4 3" xfId="19456" xr:uid="{00000000-0005-0000-0000-000053000000}"/>
    <cellStyle name="Input cel new 3 2 3 3 4 4 4" xfId="35216" xr:uid="{00000000-0005-0000-0000-000053000000}"/>
    <cellStyle name="Input cel new 3 2 3 3 4 5" xfId="19255" xr:uid="{00000000-0005-0000-0000-000053000000}"/>
    <cellStyle name="Input cel new 3 2 3 3 4 6" xfId="3461" xr:uid="{00000000-0005-0000-0000-000053000000}"/>
    <cellStyle name="Input cel new 3 2 3 3 4 7" xfId="12422" xr:uid="{00000000-0005-0000-0000-000053000000}"/>
    <cellStyle name="Input cel new 3 2 3 3 5" xfId="2061" xr:uid="{00000000-0005-0000-0000-000053000000}"/>
    <cellStyle name="Input cel new 3 2 3 3 5 2" xfId="6719" xr:uid="{00000000-0005-0000-0000-000053000000}"/>
    <cellStyle name="Input cel new 3 2 3 3 5 2 2" xfId="27015" xr:uid="{00000000-0005-0000-0000-000053000000}"/>
    <cellStyle name="Input cel new 3 2 3 3 5 2 3" xfId="22425" xr:uid="{00000000-0005-0000-0000-000053000000}"/>
    <cellStyle name="Input cel new 3 2 3 3 5 2 4" xfId="37210" xr:uid="{00000000-0005-0000-0000-000053000000}"/>
    <cellStyle name="Input cel new 3 2 3 3 5 3" xfId="18007" xr:uid="{00000000-0005-0000-0000-000053000000}"/>
    <cellStyle name="Input cel new 3 2 3 3 5 4" xfId="12998" xr:uid="{00000000-0005-0000-0000-000053000000}"/>
    <cellStyle name="Input cel new 3 2 3 3 5 5" xfId="32485" xr:uid="{00000000-0005-0000-0000-000053000000}"/>
    <cellStyle name="Input cel new 3 2 3 3 6" xfId="8011" xr:uid="{00000000-0005-0000-0000-000053000000}"/>
    <cellStyle name="Input cel new 3 2 3 3 6 2" xfId="23713" xr:uid="{00000000-0005-0000-0000-000053000000}"/>
    <cellStyle name="Input cel new 3 2 3 3 6 2 2" xfId="28302" xr:uid="{00000000-0005-0000-0000-000053000000}"/>
    <cellStyle name="Input cel new 3 2 3 3 6 2 3" xfId="38442" xr:uid="{00000000-0005-0000-0000-000053000000}"/>
    <cellStyle name="Input cel new 3 2 3 3 6 3" xfId="22106" xr:uid="{00000000-0005-0000-0000-000053000000}"/>
    <cellStyle name="Input cel new 3 2 3 3 6 4" xfId="9332" xr:uid="{00000000-0005-0000-0000-000053000000}"/>
    <cellStyle name="Input cel new 3 2 3 3 6 5" xfId="33776" xr:uid="{00000000-0005-0000-0000-000053000000}"/>
    <cellStyle name="Input cel new 3 2 3 3 7" xfId="3774" xr:uid="{00000000-0005-0000-0000-000053000000}"/>
    <cellStyle name="Input cel new 3 2 3 3 7 2" xfId="22253" xr:uid="{00000000-0005-0000-0000-000053000000}"/>
    <cellStyle name="Input cel new 3 2 3 3 7 3" xfId="18225" xr:uid="{00000000-0005-0000-0000-000053000000}"/>
    <cellStyle name="Input cel new 3 2 3 3 7 4" xfId="35117" xr:uid="{00000000-0005-0000-0000-000053000000}"/>
    <cellStyle name="Input cel new 3 2 3 3 8" xfId="19566" xr:uid="{00000000-0005-0000-0000-000053000000}"/>
    <cellStyle name="Input cel new 3 2 3 3 8 2" xfId="22252" xr:uid="{00000000-0005-0000-0000-000053000000}"/>
    <cellStyle name="Input cel new 3 2 3 3 8 3" xfId="35325" xr:uid="{00000000-0005-0000-0000-000053000000}"/>
    <cellStyle name="Input cel new 3 2 3 3 9" xfId="17754" xr:uid="{00000000-0005-0000-0000-000053000000}"/>
    <cellStyle name="Input cel new 3 2 3 4" xfId="1787" xr:uid="{00000000-0005-0000-0000-000053000000}"/>
    <cellStyle name="Input cel new 3 2 3 4 2" xfId="3026" xr:uid="{00000000-0005-0000-0000-000053000000}"/>
    <cellStyle name="Input cel new 3 2 3 4 2 2" xfId="9096" xr:uid="{00000000-0005-0000-0000-000053000000}"/>
    <cellStyle name="Input cel new 3 2 3 4 2 2 2" xfId="24747" xr:uid="{00000000-0005-0000-0000-000053000000}"/>
    <cellStyle name="Input cel new 3 2 3 4 2 2 2 2" xfId="29334" xr:uid="{00000000-0005-0000-0000-000053000000}"/>
    <cellStyle name="Input cel new 3 2 3 4 2 2 2 3" xfId="39439" xr:uid="{00000000-0005-0000-0000-000053000000}"/>
    <cellStyle name="Input cel new 3 2 3 4 2 2 3" xfId="20918" xr:uid="{00000000-0005-0000-0000-000053000000}"/>
    <cellStyle name="Input cel new 3 2 3 4 2 2 4" xfId="11489" xr:uid="{00000000-0005-0000-0000-000053000000}"/>
    <cellStyle name="Input cel new 3 2 3 4 2 2 5" xfId="34861" xr:uid="{00000000-0005-0000-0000-000053000000}"/>
    <cellStyle name="Input cel new 3 2 3 4 2 3" xfId="7684" xr:uid="{00000000-0005-0000-0000-000053000000}"/>
    <cellStyle name="Input cel new 3 2 3 4 2 3 2" xfId="27980" xr:uid="{00000000-0005-0000-0000-000053000000}"/>
    <cellStyle name="Input cel new 3 2 3 4 2 3 3" xfId="10310" xr:uid="{00000000-0005-0000-0000-000053000000}"/>
    <cellStyle name="Input cel new 3 2 3 4 2 3 4" xfId="33450" xr:uid="{00000000-0005-0000-0000-000053000000}"/>
    <cellStyle name="Input cel new 3 2 3 4 2 4" xfId="4875" xr:uid="{00000000-0005-0000-0000-000053000000}"/>
    <cellStyle name="Input cel new 3 2 3 4 2 4 2" xfId="25185" xr:uid="{00000000-0005-0000-0000-000053000000}"/>
    <cellStyle name="Input cel new 3 2 3 4 2 4 3" xfId="20599" xr:uid="{00000000-0005-0000-0000-000053000000}"/>
    <cellStyle name="Input cel new 3 2 3 4 2 4 4" xfId="36355" xr:uid="{00000000-0005-0000-0000-000053000000}"/>
    <cellStyle name="Input cel new 3 2 3 4 2 5" xfId="21288" xr:uid="{00000000-0005-0000-0000-000053000000}"/>
    <cellStyle name="Input cel new 3 2 3 4 2 6" xfId="12321" xr:uid="{00000000-0005-0000-0000-000053000000}"/>
    <cellStyle name="Input cel new 3 2 3 4 2 7" xfId="30695" xr:uid="{00000000-0005-0000-0000-000053000000}"/>
    <cellStyle name="Input cel new 3 2 3 4 3" xfId="7968" xr:uid="{00000000-0005-0000-0000-000053000000}"/>
    <cellStyle name="Input cel new 3 2 3 4 3 2" xfId="23672" xr:uid="{00000000-0005-0000-0000-000053000000}"/>
    <cellStyle name="Input cel new 3 2 3 4 3 2 2" xfId="28261" xr:uid="{00000000-0005-0000-0000-000053000000}"/>
    <cellStyle name="Input cel new 3 2 3 4 3 2 3" xfId="38413" xr:uid="{00000000-0005-0000-0000-000053000000}"/>
    <cellStyle name="Input cel new 3 2 3 4 3 3" xfId="22276" xr:uid="{00000000-0005-0000-0000-000053000000}"/>
    <cellStyle name="Input cel new 3 2 3 4 3 4" xfId="3561" xr:uid="{00000000-0005-0000-0000-000053000000}"/>
    <cellStyle name="Input cel new 3 2 3 4 3 5" xfId="33733" xr:uid="{00000000-0005-0000-0000-000053000000}"/>
    <cellStyle name="Input cel new 3 2 3 4 4" xfId="6457" xr:uid="{00000000-0005-0000-0000-000053000000}"/>
    <cellStyle name="Input cel new 3 2 3 4 4 2" xfId="26753" xr:uid="{00000000-0005-0000-0000-000053000000}"/>
    <cellStyle name="Input cel new 3 2 3 4 4 3" xfId="10276" xr:uid="{00000000-0005-0000-0000-000053000000}"/>
    <cellStyle name="Input cel new 3 2 3 4 4 4" xfId="32223" xr:uid="{00000000-0005-0000-0000-000053000000}"/>
    <cellStyle name="Input cel new 3 2 3 4 5" xfId="3722" xr:uid="{00000000-0005-0000-0000-000053000000}"/>
    <cellStyle name="Input cel new 3 2 3 4 5 2" xfId="22234" xr:uid="{00000000-0005-0000-0000-000053000000}"/>
    <cellStyle name="Input cel new 3 2 3 4 5 3" xfId="19518" xr:uid="{00000000-0005-0000-0000-000053000000}"/>
    <cellStyle name="Input cel new 3 2 3 4 5 4" xfId="35277" xr:uid="{00000000-0005-0000-0000-000053000000}"/>
    <cellStyle name="Input cel new 3 2 3 4 6" xfId="15781" xr:uid="{00000000-0005-0000-0000-000053000000}"/>
    <cellStyle name="Input cel new 3 2 3 4 7" xfId="12565" xr:uid="{00000000-0005-0000-0000-000053000000}"/>
    <cellStyle name="Input cel new 3 2 3 4 8" xfId="29549" xr:uid="{00000000-0005-0000-0000-000053000000}"/>
    <cellStyle name="Input cel new 3 2 3 5" xfId="1180" xr:uid="{00000000-0005-0000-0000-000053000000}"/>
    <cellStyle name="Input cel new 3 2 3 5 2" xfId="2421" xr:uid="{00000000-0005-0000-0000-000053000000}"/>
    <cellStyle name="Input cel new 3 2 3 5 2 2" xfId="7079" xr:uid="{00000000-0005-0000-0000-000053000000}"/>
    <cellStyle name="Input cel new 3 2 3 5 2 2 2" xfId="27375" xr:uid="{00000000-0005-0000-0000-000053000000}"/>
    <cellStyle name="Input cel new 3 2 3 5 2 2 3" xfId="22785" xr:uid="{00000000-0005-0000-0000-000053000000}"/>
    <cellStyle name="Input cel new 3 2 3 5 2 2 4" xfId="37568" xr:uid="{00000000-0005-0000-0000-000053000000}"/>
    <cellStyle name="Input cel new 3 2 3 5 2 3" xfId="16521" xr:uid="{00000000-0005-0000-0000-000053000000}"/>
    <cellStyle name="Input cel new 3 2 3 5 2 4" xfId="13624" xr:uid="{00000000-0005-0000-0000-000053000000}"/>
    <cellStyle name="Input cel new 3 2 3 5 2 5" xfId="32845" xr:uid="{00000000-0005-0000-0000-000053000000}"/>
    <cellStyle name="Input cel new 3 2 3 5 3" xfId="7943" xr:uid="{00000000-0005-0000-0000-000053000000}"/>
    <cellStyle name="Input cel new 3 2 3 5 3 2" xfId="23647" xr:uid="{00000000-0005-0000-0000-000053000000}"/>
    <cellStyle name="Input cel new 3 2 3 5 3 2 2" xfId="28236" xr:uid="{00000000-0005-0000-0000-000053000000}"/>
    <cellStyle name="Input cel new 3 2 3 5 3 2 3" xfId="38388" xr:uid="{00000000-0005-0000-0000-000053000000}"/>
    <cellStyle name="Input cel new 3 2 3 5 3 3" xfId="21969" xr:uid="{00000000-0005-0000-0000-000053000000}"/>
    <cellStyle name="Input cel new 3 2 3 5 3 4" xfId="10201" xr:uid="{00000000-0005-0000-0000-000053000000}"/>
    <cellStyle name="Input cel new 3 2 3 5 3 5" xfId="33708" xr:uid="{00000000-0005-0000-0000-000053000000}"/>
    <cellStyle name="Input cel new 3 2 3 5 4" xfId="5915" xr:uid="{00000000-0005-0000-0000-000053000000}"/>
    <cellStyle name="Input cel new 3 2 3 5 4 2" xfId="26211" xr:uid="{00000000-0005-0000-0000-000053000000}"/>
    <cellStyle name="Input cel new 3 2 3 5 4 3" xfId="9539" xr:uid="{00000000-0005-0000-0000-000053000000}"/>
    <cellStyle name="Input cel new 3 2 3 5 4 4" xfId="31681" xr:uid="{00000000-0005-0000-0000-000053000000}"/>
    <cellStyle name="Input cel new 3 2 3 5 5" xfId="3697" xr:uid="{00000000-0005-0000-0000-000053000000}"/>
    <cellStyle name="Input cel new 3 2 3 5 5 2" xfId="15745" xr:uid="{00000000-0005-0000-0000-000053000000}"/>
    <cellStyle name="Input cel new 3 2 3 5 5 3" xfId="19493" xr:uid="{00000000-0005-0000-0000-000053000000}"/>
    <cellStyle name="Input cel new 3 2 3 5 5 4" xfId="35252" xr:uid="{00000000-0005-0000-0000-000053000000}"/>
    <cellStyle name="Input cel new 3 2 3 5 6" xfId="17053" xr:uid="{00000000-0005-0000-0000-000053000000}"/>
    <cellStyle name="Input cel new 3 2 3 5 7" xfId="12040" xr:uid="{00000000-0005-0000-0000-000053000000}"/>
    <cellStyle name="Input cel new 3 2 3 5 8" xfId="13830" xr:uid="{00000000-0005-0000-0000-000053000000}"/>
    <cellStyle name="Input cel new 3 2 3 6" xfId="790" xr:uid="{00000000-0005-0000-0000-000053000000}"/>
    <cellStyle name="Input cel new 3 2 3 6 2" xfId="5542" xr:uid="{00000000-0005-0000-0000-000053000000}"/>
    <cellStyle name="Input cel new 3 2 3 6 2 2" xfId="25838" xr:uid="{00000000-0005-0000-0000-000053000000}"/>
    <cellStyle name="Input cel new 3 2 3 6 2 3" xfId="21253" xr:uid="{00000000-0005-0000-0000-000053000000}"/>
    <cellStyle name="Input cel new 3 2 3 6 2 4" xfId="36889" xr:uid="{00000000-0005-0000-0000-000053000000}"/>
    <cellStyle name="Input cel new 3 2 3 6 3" xfId="16019" xr:uid="{00000000-0005-0000-0000-000053000000}"/>
    <cellStyle name="Input cel new 3 2 3 6 4" xfId="9838" xr:uid="{00000000-0005-0000-0000-000053000000}"/>
    <cellStyle name="Input cel new 3 2 3 6 5" xfId="31308" xr:uid="{00000000-0005-0000-0000-000053000000}"/>
    <cellStyle name="Input cel new 3 2 3 7" xfId="2038" xr:uid="{00000000-0005-0000-0000-000053000000}"/>
    <cellStyle name="Input cel new 3 2 3 7 2" xfId="6696" xr:uid="{00000000-0005-0000-0000-000053000000}"/>
    <cellStyle name="Input cel new 3 2 3 7 2 2" xfId="26992" xr:uid="{00000000-0005-0000-0000-000053000000}"/>
    <cellStyle name="Input cel new 3 2 3 7 2 3" xfId="22402" xr:uid="{00000000-0005-0000-0000-000053000000}"/>
    <cellStyle name="Input cel new 3 2 3 7 2 4" xfId="37187" xr:uid="{00000000-0005-0000-0000-000053000000}"/>
    <cellStyle name="Input cel new 3 2 3 7 3" xfId="18488" xr:uid="{00000000-0005-0000-0000-000053000000}"/>
    <cellStyle name="Input cel new 3 2 3 7 4" xfId="14039" xr:uid="{00000000-0005-0000-0000-000053000000}"/>
    <cellStyle name="Input cel new 3 2 3 7 5" xfId="32462" xr:uid="{00000000-0005-0000-0000-000053000000}"/>
    <cellStyle name="Input cel new 3 2 3 8" xfId="296" xr:uid="{00000000-0005-0000-0000-000053000000}"/>
    <cellStyle name="Input cel new 3 2 3 8 2" xfId="20854" xr:uid="{00000000-0005-0000-0000-000053000000}"/>
    <cellStyle name="Input cel new 3 2 3 8 2 2" xfId="25440" xr:uid="{00000000-0005-0000-0000-000053000000}"/>
    <cellStyle name="Input cel new 3 2 3 8 2 3" xfId="36610" xr:uid="{00000000-0005-0000-0000-000053000000}"/>
    <cellStyle name="Input cel new 3 2 3 8 3" xfId="15065" xr:uid="{00000000-0005-0000-0000-000053000000}"/>
    <cellStyle name="Input cel new 3 2 3 8 3 2" xfId="35080" xr:uid="{00000000-0005-0000-0000-000053000000}"/>
    <cellStyle name="Input cel new 3 2 3 8 4" xfId="14875" xr:uid="{00000000-0005-0000-0000-000053000000}"/>
    <cellStyle name="Input cel new 3 2 3 9" xfId="5117" xr:uid="{00000000-0005-0000-0000-000053000000}"/>
    <cellStyle name="Input cel new 3 2 3 9 2" xfId="20830" xr:uid="{00000000-0005-0000-0000-000053000000}"/>
    <cellStyle name="Input cel new 3 2 3 9 2 2" xfId="36586" xr:uid="{00000000-0005-0000-0000-000053000000}"/>
    <cellStyle name="Input cel new 3 2 3 9 3" xfId="25416" xr:uid="{00000000-0005-0000-0000-000053000000}"/>
    <cellStyle name="Input cel new 3 2 4" xfId="1082" xr:uid="{00000000-0005-0000-0000-000065000000}"/>
    <cellStyle name="Input cel new 3 2 4 2" xfId="2325" xr:uid="{00000000-0005-0000-0000-000065000000}"/>
    <cellStyle name="Input cel new 3 2 4 2 2" xfId="6983" xr:uid="{00000000-0005-0000-0000-000065000000}"/>
    <cellStyle name="Input cel new 3 2 4 2 2 2" xfId="27279" xr:uid="{00000000-0005-0000-0000-000065000000}"/>
    <cellStyle name="Input cel new 3 2 4 2 2 3" xfId="22689" xr:uid="{00000000-0005-0000-0000-000065000000}"/>
    <cellStyle name="Input cel new 3 2 4 2 2 4" xfId="37474" xr:uid="{00000000-0005-0000-0000-000065000000}"/>
    <cellStyle name="Input cel new 3 2 4 2 3" xfId="22261" xr:uid="{00000000-0005-0000-0000-000065000000}"/>
    <cellStyle name="Input cel new 3 2 4 2 4" xfId="13378" xr:uid="{00000000-0005-0000-0000-000065000000}"/>
    <cellStyle name="Input cel new 3 2 4 2 5" xfId="32749" xr:uid="{00000000-0005-0000-0000-000065000000}"/>
    <cellStyle name="Input cel new 3 2 4 3" xfId="8408" xr:uid="{00000000-0005-0000-0000-000065000000}"/>
    <cellStyle name="Input cel new 3 2 4 3 2" xfId="24105" xr:uid="{00000000-0005-0000-0000-000065000000}"/>
    <cellStyle name="Input cel new 3 2 4 3 2 2" xfId="28694" xr:uid="{00000000-0005-0000-0000-000065000000}"/>
    <cellStyle name="Input cel new 3 2 4 3 2 3" xfId="38799" xr:uid="{00000000-0005-0000-0000-000065000000}"/>
    <cellStyle name="Input cel new 3 2 4 3 3" xfId="17419" xr:uid="{00000000-0005-0000-0000-000065000000}"/>
    <cellStyle name="Input cel new 3 2 4 3 4" xfId="13086" xr:uid="{00000000-0005-0000-0000-000065000000}"/>
    <cellStyle name="Input cel new 3 2 4 3 5" xfId="34173" xr:uid="{00000000-0005-0000-0000-000065000000}"/>
    <cellStyle name="Input cel new 3 2 4 4" xfId="5827" xr:uid="{00000000-0005-0000-0000-000065000000}"/>
    <cellStyle name="Input cel new 3 2 4 4 2" xfId="26123" xr:uid="{00000000-0005-0000-0000-000065000000}"/>
    <cellStyle name="Input cel new 3 2 4 4 3" xfId="11318" xr:uid="{00000000-0005-0000-0000-000065000000}"/>
    <cellStyle name="Input cel new 3 2 4 4 4" xfId="31593" xr:uid="{00000000-0005-0000-0000-000065000000}"/>
    <cellStyle name="Input cel new 3 2 4 5" xfId="4183" xr:uid="{00000000-0005-0000-0000-000065000000}"/>
    <cellStyle name="Input cel new 3 2 4 5 2" xfId="22356" xr:uid="{00000000-0005-0000-0000-000065000000}"/>
    <cellStyle name="Input cel new 3 2 4 5 3" xfId="19960" xr:uid="{00000000-0005-0000-0000-000065000000}"/>
    <cellStyle name="Input cel new 3 2 4 5 4" xfId="35718" xr:uid="{00000000-0005-0000-0000-000065000000}"/>
    <cellStyle name="Input cel new 3 2 4 6" xfId="14852" xr:uid="{00000000-0005-0000-0000-000065000000}"/>
    <cellStyle name="Input cel new 3 2 4 7" xfId="10077" xr:uid="{00000000-0005-0000-0000-000065000000}"/>
    <cellStyle name="Input cel new 3 2 4 8" xfId="30007" xr:uid="{00000000-0005-0000-0000-000065000000}"/>
    <cellStyle name="Input cel new 3 2 5" xfId="302" xr:uid="{00000000-0005-0000-0000-000020000000}"/>
    <cellStyle name="Input cel new 3 2 5 2" xfId="20860" xr:uid="{00000000-0005-0000-0000-000020000000}"/>
    <cellStyle name="Input cel new 3 2 5 2 2" xfId="36615" xr:uid="{00000000-0005-0000-0000-000020000000}"/>
    <cellStyle name="Input cel new 3 2 5 3" xfId="25445" xr:uid="{00000000-0005-0000-0000-000020000000}"/>
    <cellStyle name="Input cel new 3 2 6" xfId="5103" xr:uid="{00000000-0005-0000-0000-000020000000}"/>
    <cellStyle name="Input cel new 3 2 6 2" xfId="20817" xr:uid="{00000000-0005-0000-0000-000020000000}"/>
    <cellStyle name="Input cel new 3 2 6 2 2" xfId="36573" xr:uid="{00000000-0005-0000-0000-000020000000}"/>
    <cellStyle name="Input cel new 3 2 6 3" xfId="25403" xr:uid="{00000000-0005-0000-0000-000020000000}"/>
    <cellStyle name="Input cel new 3 2 7" xfId="19419" xr:uid="{00000000-0005-0000-0000-000020000000}"/>
    <cellStyle name="Input cel new 3 2 7 2" xfId="15471" xr:uid="{00000000-0005-0000-0000-000020000000}"/>
    <cellStyle name="Input cel new 3 2 7 3" xfId="35179" xr:uid="{00000000-0005-0000-0000-000020000000}"/>
    <cellStyle name="Input cel new 3 3" xfId="258" xr:uid="{00000000-0005-0000-0000-000055000000}"/>
    <cellStyle name="Input cel new 3 3 10" xfId="5158" xr:uid="{00000000-0005-0000-0000-000055000000}"/>
    <cellStyle name="Input cel new 3 3 10 2" xfId="20871" xr:uid="{00000000-0005-0000-0000-000055000000}"/>
    <cellStyle name="Input cel new 3 3 10 2 2" xfId="25456" xr:uid="{00000000-0005-0000-0000-000055000000}"/>
    <cellStyle name="Input cel new 3 3 10 2 3" xfId="36626" xr:uid="{00000000-0005-0000-0000-000055000000}"/>
    <cellStyle name="Input cel new 3 3 10 3" xfId="18969" xr:uid="{00000000-0005-0000-0000-000055000000}"/>
    <cellStyle name="Input cel new 3 3 10 4" xfId="11983" xr:uid="{00000000-0005-0000-0000-000055000000}"/>
    <cellStyle name="Input cel new 3 3 10 5" xfId="30927" xr:uid="{00000000-0005-0000-0000-000055000000}"/>
    <cellStyle name="Input cel new 3 3 11" xfId="3644" xr:uid="{00000000-0005-0000-0000-000055000000}"/>
    <cellStyle name="Input cel new 3 3 11 2" xfId="18795" xr:uid="{00000000-0005-0000-0000-000055000000}"/>
    <cellStyle name="Input cel new 3 3 11 3" xfId="19446" xr:uid="{00000000-0005-0000-0000-000055000000}"/>
    <cellStyle name="Input cel new 3 3 11 4" xfId="35206" xr:uid="{00000000-0005-0000-0000-000055000000}"/>
    <cellStyle name="Input cel new 3 3 12" xfId="15011" xr:uid="{00000000-0005-0000-0000-000055000000}"/>
    <cellStyle name="Input cel new 3 3 13" xfId="3453" xr:uid="{00000000-0005-0000-0000-000055000000}"/>
    <cellStyle name="Input cel new 3 3 14" xfId="12452" xr:uid="{00000000-0005-0000-0000-000055000000}"/>
    <cellStyle name="Input cel new 3 3 2" xfId="405" xr:uid="{00000000-0005-0000-0000-000055000000}"/>
    <cellStyle name="Input cel new 3 3 2 10" xfId="5241" xr:uid="{00000000-0005-0000-0000-000055000000}"/>
    <cellStyle name="Input cel new 3 3 2 10 2" xfId="20954" xr:uid="{00000000-0005-0000-0000-000055000000}"/>
    <cellStyle name="Input cel new 3 3 2 10 2 2" xfId="25539" xr:uid="{00000000-0005-0000-0000-000055000000}"/>
    <cellStyle name="Input cel new 3 3 2 10 2 3" xfId="36681" xr:uid="{00000000-0005-0000-0000-000055000000}"/>
    <cellStyle name="Input cel new 3 3 2 10 3" xfId="15774" xr:uid="{00000000-0005-0000-0000-000055000000}"/>
    <cellStyle name="Input cel new 3 3 2 10 4" xfId="9877" xr:uid="{00000000-0005-0000-0000-000055000000}"/>
    <cellStyle name="Input cel new 3 3 2 10 5" xfId="31008" xr:uid="{00000000-0005-0000-0000-000055000000}"/>
    <cellStyle name="Input cel new 3 3 2 11" xfId="8013" xr:uid="{00000000-0005-0000-0000-000055000000}"/>
    <cellStyle name="Input cel new 3 3 2 11 2" xfId="28304" xr:uid="{00000000-0005-0000-0000-000055000000}"/>
    <cellStyle name="Input cel new 3 3 2 11 3" xfId="13445" xr:uid="{00000000-0005-0000-0000-000055000000}"/>
    <cellStyle name="Input cel new 3 3 2 11 4" xfId="33778" xr:uid="{00000000-0005-0000-0000-000055000000}"/>
    <cellStyle name="Input cel new 3 3 2 12" xfId="3777" xr:uid="{00000000-0005-0000-0000-000055000000}"/>
    <cellStyle name="Input cel new 3 3 2 12 2" xfId="16854" xr:uid="{00000000-0005-0000-0000-000055000000}"/>
    <cellStyle name="Input cel new 3 3 2 12 3" xfId="19569" xr:uid="{00000000-0005-0000-0000-000055000000}"/>
    <cellStyle name="Input cel new 3 3 2 12 4" xfId="35328" xr:uid="{00000000-0005-0000-0000-000055000000}"/>
    <cellStyle name="Input cel new 3 3 2 13" xfId="16736" xr:uid="{00000000-0005-0000-0000-000055000000}"/>
    <cellStyle name="Input cel new 3 3 2 14" xfId="14721" xr:uid="{00000000-0005-0000-0000-000055000000}"/>
    <cellStyle name="Input cel new 3 3 2 15" xfId="29604" xr:uid="{00000000-0005-0000-0000-000055000000}"/>
    <cellStyle name="Input cel new 3 3 2 2" xfId="463" xr:uid="{00000000-0005-0000-0000-000055000000}"/>
    <cellStyle name="Input cel new 3 3 2 2 10" xfId="20971" xr:uid="{00000000-0005-0000-0000-000055000000}"/>
    <cellStyle name="Input cel new 3 3 2 2 11" xfId="12143" xr:uid="{00000000-0005-0000-0000-000055000000}"/>
    <cellStyle name="Input cel new 3 3 2 2 12" xfId="29696" xr:uid="{00000000-0005-0000-0000-000055000000}"/>
    <cellStyle name="Input cel new 3 3 2 2 2" xfId="563" xr:uid="{00000000-0005-0000-0000-000055000000}"/>
    <cellStyle name="Input cel new 3 3 2 2 2 2" xfId="1489" xr:uid="{00000000-0005-0000-0000-000055000000}"/>
    <cellStyle name="Input cel new 3 3 2 2 2 2 2" xfId="6187" xr:uid="{00000000-0005-0000-0000-000055000000}"/>
    <cellStyle name="Input cel new 3 3 2 2 2 2 2 2" xfId="26483" xr:uid="{00000000-0005-0000-0000-000055000000}"/>
    <cellStyle name="Input cel new 3 3 2 2 2 2 2 3" xfId="21895" xr:uid="{00000000-0005-0000-0000-000055000000}"/>
    <cellStyle name="Input cel new 3 3 2 2 2 2 2 4" xfId="37114" xr:uid="{00000000-0005-0000-0000-000055000000}"/>
    <cellStyle name="Input cel new 3 3 2 2 2 2 3" xfId="18910" xr:uid="{00000000-0005-0000-0000-000055000000}"/>
    <cellStyle name="Input cel new 3 3 2 2 2 2 4" xfId="13984" xr:uid="{00000000-0005-0000-0000-000055000000}"/>
    <cellStyle name="Input cel new 3 3 2 2 2 2 5" xfId="31953" xr:uid="{00000000-0005-0000-0000-000055000000}"/>
    <cellStyle name="Input cel new 3 3 2 2 2 3" xfId="2729" xr:uid="{00000000-0005-0000-0000-000055000000}"/>
    <cellStyle name="Input cel new 3 3 2 2 2 3 2" xfId="7387" xr:uid="{00000000-0005-0000-0000-000055000000}"/>
    <cellStyle name="Input cel new 3 3 2 2 2 3 2 2" xfId="27683" xr:uid="{00000000-0005-0000-0000-000055000000}"/>
    <cellStyle name="Input cel new 3 3 2 2 2 3 2 3" xfId="23093" xr:uid="{00000000-0005-0000-0000-000055000000}"/>
    <cellStyle name="Input cel new 3 3 2 2 2 3 2 4" xfId="37859" xr:uid="{00000000-0005-0000-0000-000055000000}"/>
    <cellStyle name="Input cel new 3 3 2 2 2 3 3" xfId="16906" xr:uid="{00000000-0005-0000-0000-000055000000}"/>
    <cellStyle name="Input cel new 3 3 2 2 2 3 4" xfId="11359" xr:uid="{00000000-0005-0000-0000-000055000000}"/>
    <cellStyle name="Input cel new 3 3 2 2 2 3 5" xfId="33153" xr:uid="{00000000-0005-0000-0000-000055000000}"/>
    <cellStyle name="Input cel new 3 3 2 2 2 4" xfId="8801" xr:uid="{00000000-0005-0000-0000-000055000000}"/>
    <cellStyle name="Input cel new 3 3 2 2 2 4 2" xfId="24469" xr:uid="{00000000-0005-0000-0000-000055000000}"/>
    <cellStyle name="Input cel new 3 3 2 2 2 4 2 2" xfId="29057" xr:uid="{00000000-0005-0000-0000-000055000000}"/>
    <cellStyle name="Input cel new 3 3 2 2 2 4 2 3" xfId="39162" xr:uid="{00000000-0005-0000-0000-000055000000}"/>
    <cellStyle name="Input cel new 3 3 2 2 2 4 3" xfId="15560" xr:uid="{00000000-0005-0000-0000-000055000000}"/>
    <cellStyle name="Input cel new 3 3 2 2 2 4 4" xfId="11846" xr:uid="{00000000-0005-0000-0000-000055000000}"/>
    <cellStyle name="Input cel new 3 3 2 2 2 4 5" xfId="34566" xr:uid="{00000000-0005-0000-0000-000055000000}"/>
    <cellStyle name="Input cel new 3 3 2 2 2 5" xfId="5350" xr:uid="{00000000-0005-0000-0000-000055000000}"/>
    <cellStyle name="Input cel new 3 3 2 2 2 5 2" xfId="21061" xr:uid="{00000000-0005-0000-0000-000055000000}"/>
    <cellStyle name="Input cel new 3 3 2 2 2 5 2 2" xfId="25646" xr:uid="{00000000-0005-0000-0000-000055000000}"/>
    <cellStyle name="Input cel new 3 3 2 2 2 5 2 3" xfId="36740" xr:uid="{00000000-0005-0000-0000-000055000000}"/>
    <cellStyle name="Input cel new 3 3 2 2 2 5 3" xfId="19093" xr:uid="{00000000-0005-0000-0000-000055000000}"/>
    <cellStyle name="Input cel new 3 3 2 2 2 5 4" xfId="9506" xr:uid="{00000000-0005-0000-0000-000055000000}"/>
    <cellStyle name="Input cel new 3 3 2 2 2 5 5" xfId="31116" xr:uid="{00000000-0005-0000-0000-000055000000}"/>
    <cellStyle name="Input cel new 3 3 2 2 2 6" xfId="4579" xr:uid="{00000000-0005-0000-0000-000055000000}"/>
    <cellStyle name="Input cel new 3 3 2 2 2 6 2" xfId="18024" xr:uid="{00000000-0005-0000-0000-000055000000}"/>
    <cellStyle name="Input cel new 3 3 2 2 2 6 3" xfId="20322" xr:uid="{00000000-0005-0000-0000-000055000000}"/>
    <cellStyle name="Input cel new 3 3 2 2 2 6 4" xfId="36080" xr:uid="{00000000-0005-0000-0000-000055000000}"/>
    <cellStyle name="Input cel new 3 3 2 2 2 7" xfId="18625" xr:uid="{00000000-0005-0000-0000-000055000000}"/>
    <cellStyle name="Input cel new 3 3 2 2 2 8" xfId="11132" xr:uid="{00000000-0005-0000-0000-000055000000}"/>
    <cellStyle name="Input cel new 3 3 2 2 2 9" xfId="30400" xr:uid="{00000000-0005-0000-0000-000055000000}"/>
    <cellStyle name="Input cel new 3 3 2 2 3" xfId="1406" xr:uid="{00000000-0005-0000-0000-000055000000}"/>
    <cellStyle name="Input cel new 3 3 2 2 3 2" xfId="2646" xr:uid="{00000000-0005-0000-0000-000055000000}"/>
    <cellStyle name="Input cel new 3 3 2 2 3 2 2" xfId="7304" xr:uid="{00000000-0005-0000-0000-000055000000}"/>
    <cellStyle name="Input cel new 3 3 2 2 3 2 2 2" xfId="27600" xr:uid="{00000000-0005-0000-0000-000055000000}"/>
    <cellStyle name="Input cel new 3 3 2 2 3 2 2 3" xfId="23010" xr:uid="{00000000-0005-0000-0000-000055000000}"/>
    <cellStyle name="Input cel new 3 3 2 2 3 2 2 4" xfId="37786" xr:uid="{00000000-0005-0000-0000-000055000000}"/>
    <cellStyle name="Input cel new 3 3 2 2 3 2 3" xfId="16260" xr:uid="{00000000-0005-0000-0000-000055000000}"/>
    <cellStyle name="Input cel new 3 3 2 2 3 2 4" xfId="9866" xr:uid="{00000000-0005-0000-0000-000055000000}"/>
    <cellStyle name="Input cel new 3 3 2 2 3 2 5" xfId="33070" xr:uid="{00000000-0005-0000-0000-000055000000}"/>
    <cellStyle name="Input cel new 3 3 2 2 3 3" xfId="8720" xr:uid="{00000000-0005-0000-0000-000055000000}"/>
    <cellStyle name="Input cel new 3 3 2 2 3 3 2" xfId="24393" xr:uid="{00000000-0005-0000-0000-000055000000}"/>
    <cellStyle name="Input cel new 3 3 2 2 3 3 2 2" xfId="28982" xr:uid="{00000000-0005-0000-0000-000055000000}"/>
    <cellStyle name="Input cel new 3 3 2 2 3 3 2 3" xfId="39087" xr:uid="{00000000-0005-0000-0000-000055000000}"/>
    <cellStyle name="Input cel new 3 3 2 2 3 3 3" xfId="16523" xr:uid="{00000000-0005-0000-0000-000055000000}"/>
    <cellStyle name="Input cel new 3 3 2 2 3 3 4" xfId="14541" xr:uid="{00000000-0005-0000-0000-000055000000}"/>
    <cellStyle name="Input cel new 3 3 2 2 3 3 5" xfId="34485" xr:uid="{00000000-0005-0000-0000-000055000000}"/>
    <cellStyle name="Input cel new 3 3 2 2 3 4" xfId="6119" xr:uid="{00000000-0005-0000-0000-000055000000}"/>
    <cellStyle name="Input cel new 3 3 2 2 3 4 2" xfId="26415" xr:uid="{00000000-0005-0000-0000-000055000000}"/>
    <cellStyle name="Input cel new 3 3 2 2 3 4 3" xfId="12720" xr:uid="{00000000-0005-0000-0000-000055000000}"/>
    <cellStyle name="Input cel new 3 3 2 2 3 4 4" xfId="31885" xr:uid="{00000000-0005-0000-0000-000055000000}"/>
    <cellStyle name="Input cel new 3 3 2 2 3 5" xfId="4498" xr:uid="{00000000-0005-0000-0000-000055000000}"/>
    <cellStyle name="Input cel new 3 3 2 2 3 5 2" xfId="18764" xr:uid="{00000000-0005-0000-0000-000055000000}"/>
    <cellStyle name="Input cel new 3 3 2 2 3 5 3" xfId="20247" xr:uid="{00000000-0005-0000-0000-000055000000}"/>
    <cellStyle name="Input cel new 3 3 2 2 3 5 4" xfId="36005" xr:uid="{00000000-0005-0000-0000-000055000000}"/>
    <cellStyle name="Input cel new 3 3 2 2 3 6" xfId="22196" xr:uid="{00000000-0005-0000-0000-000055000000}"/>
    <cellStyle name="Input cel new 3 3 2 2 3 7" xfId="11553" xr:uid="{00000000-0005-0000-0000-000055000000}"/>
    <cellStyle name="Input cel new 3 3 2 2 3 8" xfId="30319" xr:uid="{00000000-0005-0000-0000-000055000000}"/>
    <cellStyle name="Input cel new 3 3 2 2 4" xfId="1701" xr:uid="{00000000-0005-0000-0000-000055000000}"/>
    <cellStyle name="Input cel new 3 3 2 2 4 2" xfId="2940" xr:uid="{00000000-0005-0000-0000-000055000000}"/>
    <cellStyle name="Input cel new 3 3 2 2 4 2 2" xfId="7598" xr:uid="{00000000-0005-0000-0000-000055000000}"/>
    <cellStyle name="Input cel new 3 3 2 2 4 2 2 2" xfId="27894" xr:uid="{00000000-0005-0000-0000-000055000000}"/>
    <cellStyle name="Input cel new 3 3 2 2 4 2 2 3" xfId="23304" xr:uid="{00000000-0005-0000-0000-000055000000}"/>
    <cellStyle name="Input cel new 3 3 2 2 4 2 2 4" xfId="38070" xr:uid="{00000000-0005-0000-0000-000055000000}"/>
    <cellStyle name="Input cel new 3 3 2 2 4 2 3" xfId="18412" xr:uid="{00000000-0005-0000-0000-000055000000}"/>
    <cellStyle name="Input cel new 3 3 2 2 4 2 4" xfId="9536" xr:uid="{00000000-0005-0000-0000-000055000000}"/>
    <cellStyle name="Input cel new 3 3 2 2 4 2 5" xfId="33364" xr:uid="{00000000-0005-0000-0000-000055000000}"/>
    <cellStyle name="Input cel new 3 3 2 2 4 3" xfId="9010" xr:uid="{00000000-0005-0000-0000-000055000000}"/>
    <cellStyle name="Input cel new 3 3 2 2 4 3 2" xfId="24669" xr:uid="{00000000-0005-0000-0000-000055000000}"/>
    <cellStyle name="Input cel new 3 3 2 2 4 3 2 2" xfId="29257" xr:uid="{00000000-0005-0000-0000-000055000000}"/>
    <cellStyle name="Input cel new 3 3 2 2 4 3 2 3" xfId="39362" xr:uid="{00000000-0005-0000-0000-000055000000}"/>
    <cellStyle name="Input cel new 3 3 2 2 4 3 3" xfId="21238" xr:uid="{00000000-0005-0000-0000-000055000000}"/>
    <cellStyle name="Input cel new 3 3 2 2 4 3 4" xfId="9966" xr:uid="{00000000-0005-0000-0000-000055000000}"/>
    <cellStyle name="Input cel new 3 3 2 2 4 3 5" xfId="34775" xr:uid="{00000000-0005-0000-0000-000055000000}"/>
    <cellStyle name="Input cel new 3 3 2 2 4 4" xfId="6391" xr:uid="{00000000-0005-0000-0000-000055000000}"/>
    <cellStyle name="Input cel new 3 3 2 2 4 4 2" xfId="26687" xr:uid="{00000000-0005-0000-0000-000055000000}"/>
    <cellStyle name="Input cel new 3 3 2 2 4 4 3" xfId="14092" xr:uid="{00000000-0005-0000-0000-000055000000}"/>
    <cellStyle name="Input cel new 3 3 2 2 4 4 4" xfId="32157" xr:uid="{00000000-0005-0000-0000-000055000000}"/>
    <cellStyle name="Input cel new 3 3 2 2 4 5" xfId="4789" xr:uid="{00000000-0005-0000-0000-000055000000}"/>
    <cellStyle name="Input cel new 3 3 2 2 4 5 2" xfId="25108" xr:uid="{00000000-0005-0000-0000-000055000000}"/>
    <cellStyle name="Input cel new 3 3 2 2 4 5 3" xfId="20520" xr:uid="{00000000-0005-0000-0000-000055000000}"/>
    <cellStyle name="Input cel new 3 3 2 2 4 5 4" xfId="36278" xr:uid="{00000000-0005-0000-0000-000055000000}"/>
    <cellStyle name="Input cel new 3 3 2 2 4 6" xfId="19046" xr:uid="{00000000-0005-0000-0000-000055000000}"/>
    <cellStyle name="Input cel new 3 3 2 2 4 7" xfId="3557" xr:uid="{00000000-0005-0000-0000-000055000000}"/>
    <cellStyle name="Input cel new 3 3 2 2 4 8" xfId="30609" xr:uid="{00000000-0005-0000-0000-000055000000}"/>
    <cellStyle name="Input cel new 3 3 2 2 5" xfId="1228" xr:uid="{00000000-0005-0000-0000-000055000000}"/>
    <cellStyle name="Input cel new 3 3 2 2 5 2" xfId="2469" xr:uid="{00000000-0005-0000-0000-000055000000}"/>
    <cellStyle name="Input cel new 3 3 2 2 5 2 2" xfId="7127" xr:uid="{00000000-0005-0000-0000-000055000000}"/>
    <cellStyle name="Input cel new 3 3 2 2 5 2 2 2" xfId="27423" xr:uid="{00000000-0005-0000-0000-000055000000}"/>
    <cellStyle name="Input cel new 3 3 2 2 5 2 2 3" xfId="22833" xr:uid="{00000000-0005-0000-0000-000055000000}"/>
    <cellStyle name="Input cel new 3 3 2 2 5 2 2 4" xfId="37615" xr:uid="{00000000-0005-0000-0000-000055000000}"/>
    <cellStyle name="Input cel new 3 3 2 2 5 2 3" xfId="16880" xr:uid="{00000000-0005-0000-0000-000055000000}"/>
    <cellStyle name="Input cel new 3 3 2 2 5 2 4" xfId="14675" xr:uid="{00000000-0005-0000-0000-000055000000}"/>
    <cellStyle name="Input cel new 3 3 2 2 5 2 5" xfId="32893" xr:uid="{00000000-0005-0000-0000-000055000000}"/>
    <cellStyle name="Input cel new 3 3 2 2 5 3" xfId="8547" xr:uid="{00000000-0005-0000-0000-000055000000}"/>
    <cellStyle name="Input cel new 3 3 2 2 5 3 2" xfId="24232" xr:uid="{00000000-0005-0000-0000-000055000000}"/>
    <cellStyle name="Input cel new 3 3 2 2 5 3 2 2" xfId="28821" xr:uid="{00000000-0005-0000-0000-000055000000}"/>
    <cellStyle name="Input cel new 3 3 2 2 5 3 2 3" xfId="38926" xr:uid="{00000000-0005-0000-0000-000055000000}"/>
    <cellStyle name="Input cel new 3 3 2 2 5 3 3" xfId="18094" xr:uid="{00000000-0005-0000-0000-000055000000}"/>
    <cellStyle name="Input cel new 3 3 2 2 5 3 4" xfId="11054" xr:uid="{00000000-0005-0000-0000-000055000000}"/>
    <cellStyle name="Input cel new 3 3 2 2 5 3 5" xfId="34312" xr:uid="{00000000-0005-0000-0000-000055000000}"/>
    <cellStyle name="Input cel new 3 3 2 2 5 4" xfId="5959" xr:uid="{00000000-0005-0000-0000-000055000000}"/>
    <cellStyle name="Input cel new 3 3 2 2 5 4 2" xfId="26255" xr:uid="{00000000-0005-0000-0000-000055000000}"/>
    <cellStyle name="Input cel new 3 3 2 2 5 4 3" xfId="12162" xr:uid="{00000000-0005-0000-0000-000055000000}"/>
    <cellStyle name="Input cel new 3 3 2 2 5 4 4" xfId="31725" xr:uid="{00000000-0005-0000-0000-000055000000}"/>
    <cellStyle name="Input cel new 3 3 2 2 5 5" xfId="4324" xr:uid="{00000000-0005-0000-0000-000055000000}"/>
    <cellStyle name="Input cel new 3 3 2 2 5 5 2" xfId="21824" xr:uid="{00000000-0005-0000-0000-000055000000}"/>
    <cellStyle name="Input cel new 3 3 2 2 5 5 3" xfId="20087" xr:uid="{00000000-0005-0000-0000-000055000000}"/>
    <cellStyle name="Input cel new 3 3 2 2 5 5 4" xfId="35845" xr:uid="{00000000-0005-0000-0000-000055000000}"/>
    <cellStyle name="Input cel new 3 3 2 2 5 6" xfId="18468" xr:uid="{00000000-0005-0000-0000-000055000000}"/>
    <cellStyle name="Input cel new 3 3 2 2 5 7" xfId="11552" xr:uid="{00000000-0005-0000-0000-000055000000}"/>
    <cellStyle name="Input cel new 3 3 2 2 5 8" xfId="30146" xr:uid="{00000000-0005-0000-0000-000055000000}"/>
    <cellStyle name="Input cel new 3 3 2 2 6" xfId="867" xr:uid="{00000000-0005-0000-0000-000055000000}"/>
    <cellStyle name="Input cel new 3 3 2 2 6 2" xfId="3342" xr:uid="{00000000-0005-0000-0000-000055000000}"/>
    <cellStyle name="Input cel new 3 3 2 2 6 2 2" xfId="8194" xr:uid="{00000000-0005-0000-0000-000055000000}"/>
    <cellStyle name="Input cel new 3 3 2 2 6 2 2 2" xfId="28483" xr:uid="{00000000-0005-0000-0000-000055000000}"/>
    <cellStyle name="Input cel new 3 3 2 2 6 2 2 3" xfId="23894" xr:uid="{00000000-0005-0000-0000-000055000000}"/>
    <cellStyle name="Input cel new 3 3 2 2 6 2 2 4" xfId="38588" xr:uid="{00000000-0005-0000-0000-000055000000}"/>
    <cellStyle name="Input cel new 3 3 2 2 6 2 3" xfId="16462" xr:uid="{00000000-0005-0000-0000-000055000000}"/>
    <cellStyle name="Input cel new 3 3 2 2 6 2 4" xfId="14427" xr:uid="{00000000-0005-0000-0000-000055000000}"/>
    <cellStyle name="Input cel new 3 3 2 2 6 2 5" xfId="33959" xr:uid="{00000000-0005-0000-0000-000055000000}"/>
    <cellStyle name="Input cel new 3 3 2 2 6 3" xfId="5616" xr:uid="{00000000-0005-0000-0000-000055000000}"/>
    <cellStyle name="Input cel new 3 3 2 2 6 3 2" xfId="25912" xr:uid="{00000000-0005-0000-0000-000055000000}"/>
    <cellStyle name="Input cel new 3 3 2 2 6 3 3" xfId="13018" xr:uid="{00000000-0005-0000-0000-000055000000}"/>
    <cellStyle name="Input cel new 3 3 2 2 6 3 4" xfId="31382" xr:uid="{00000000-0005-0000-0000-000055000000}"/>
    <cellStyle name="Input cel new 3 3 2 2 6 4" xfId="3969" xr:uid="{00000000-0005-0000-0000-000055000000}"/>
    <cellStyle name="Input cel new 3 3 2 2 6 4 2" xfId="17939" xr:uid="{00000000-0005-0000-0000-000055000000}"/>
    <cellStyle name="Input cel new 3 3 2 2 6 4 3" xfId="19755" xr:uid="{00000000-0005-0000-0000-000055000000}"/>
    <cellStyle name="Input cel new 3 3 2 2 6 4 4" xfId="35513" xr:uid="{00000000-0005-0000-0000-000055000000}"/>
    <cellStyle name="Input cel new 3 3 2 2 6 5" xfId="16773" xr:uid="{00000000-0005-0000-0000-000055000000}"/>
    <cellStyle name="Input cel new 3 3 2 2 6 6" xfId="12024" xr:uid="{00000000-0005-0000-0000-000055000000}"/>
    <cellStyle name="Input cel new 3 3 2 2 6 7" xfId="29793" xr:uid="{00000000-0005-0000-0000-000055000000}"/>
    <cellStyle name="Input cel new 3 3 2 2 7" xfId="2111" xr:uid="{00000000-0005-0000-0000-000055000000}"/>
    <cellStyle name="Input cel new 3 3 2 2 7 2" xfId="6769" xr:uid="{00000000-0005-0000-0000-000055000000}"/>
    <cellStyle name="Input cel new 3 3 2 2 7 2 2" xfId="27065" xr:uid="{00000000-0005-0000-0000-000055000000}"/>
    <cellStyle name="Input cel new 3 3 2 2 7 2 3" xfId="22475" xr:uid="{00000000-0005-0000-0000-000055000000}"/>
    <cellStyle name="Input cel new 3 3 2 2 7 2 4" xfId="37260" xr:uid="{00000000-0005-0000-0000-000055000000}"/>
    <cellStyle name="Input cel new 3 3 2 2 7 3" xfId="16073" xr:uid="{00000000-0005-0000-0000-000055000000}"/>
    <cellStyle name="Input cel new 3 3 2 2 7 4" xfId="9834" xr:uid="{00000000-0005-0000-0000-000055000000}"/>
    <cellStyle name="Input cel new 3 3 2 2 7 5" xfId="32535" xr:uid="{00000000-0005-0000-0000-000055000000}"/>
    <cellStyle name="Input cel new 3 3 2 2 8" xfId="8097" xr:uid="{00000000-0005-0000-0000-000055000000}"/>
    <cellStyle name="Input cel new 3 3 2 2 8 2" xfId="23799" xr:uid="{00000000-0005-0000-0000-000055000000}"/>
    <cellStyle name="Input cel new 3 3 2 2 8 2 2" xfId="28388" xr:uid="{00000000-0005-0000-0000-000055000000}"/>
    <cellStyle name="Input cel new 3 3 2 2 8 2 3" xfId="38493" xr:uid="{00000000-0005-0000-0000-000055000000}"/>
    <cellStyle name="Input cel new 3 3 2 2 8 3" xfId="18909" xr:uid="{00000000-0005-0000-0000-000055000000}"/>
    <cellStyle name="Input cel new 3 3 2 2 8 4" xfId="14597" xr:uid="{00000000-0005-0000-0000-000055000000}"/>
    <cellStyle name="Input cel new 3 3 2 2 8 5" xfId="33862" xr:uid="{00000000-0005-0000-0000-000055000000}"/>
    <cellStyle name="Input cel new 3 3 2 2 9" xfId="3872" xr:uid="{00000000-0005-0000-0000-000055000000}"/>
    <cellStyle name="Input cel new 3 3 2 2 9 2" xfId="15931" xr:uid="{00000000-0005-0000-0000-000055000000}"/>
    <cellStyle name="Input cel new 3 3 2 2 9 3" xfId="19661" xr:uid="{00000000-0005-0000-0000-000055000000}"/>
    <cellStyle name="Input cel new 3 3 2 2 9 4" xfId="35419" xr:uid="{00000000-0005-0000-0000-000055000000}"/>
    <cellStyle name="Input cel new 3 3 2 3" xfId="612" xr:uid="{00000000-0005-0000-0000-000055000000}"/>
    <cellStyle name="Input cel new 3 3 2 3 10" xfId="18109" xr:uid="{00000000-0005-0000-0000-000055000000}"/>
    <cellStyle name="Input cel new 3 3 2 3 11" xfId="11937" xr:uid="{00000000-0005-0000-0000-000055000000}"/>
    <cellStyle name="Input cel new 3 3 2 3 12" xfId="29841" xr:uid="{00000000-0005-0000-0000-000055000000}"/>
    <cellStyle name="Input cel new 3 3 2 3 2" xfId="1842" xr:uid="{00000000-0005-0000-0000-000055000000}"/>
    <cellStyle name="Input cel new 3 3 2 3 2 2" xfId="3081" xr:uid="{00000000-0005-0000-0000-000055000000}"/>
    <cellStyle name="Input cel new 3 3 2 3 2 2 2" xfId="7739" xr:uid="{00000000-0005-0000-0000-000055000000}"/>
    <cellStyle name="Input cel new 3 3 2 3 2 2 2 2" xfId="28035" xr:uid="{00000000-0005-0000-0000-000055000000}"/>
    <cellStyle name="Input cel new 3 3 2 3 2 2 2 3" xfId="23445" xr:uid="{00000000-0005-0000-0000-000055000000}"/>
    <cellStyle name="Input cel new 3 3 2 3 2 2 2 4" xfId="38187" xr:uid="{00000000-0005-0000-0000-000055000000}"/>
    <cellStyle name="Input cel new 3 3 2 3 2 2 3" xfId="18989" xr:uid="{00000000-0005-0000-0000-000055000000}"/>
    <cellStyle name="Input cel new 3 3 2 3 2 2 4" xfId="14688" xr:uid="{00000000-0005-0000-0000-000055000000}"/>
    <cellStyle name="Input cel new 3 3 2 3 2 2 5" xfId="33505" xr:uid="{00000000-0005-0000-0000-000055000000}"/>
    <cellStyle name="Input cel new 3 3 2 3 2 3" xfId="9151" xr:uid="{00000000-0005-0000-0000-000055000000}"/>
    <cellStyle name="Input cel new 3 3 2 3 2 3 2" xfId="24800" xr:uid="{00000000-0005-0000-0000-000055000000}"/>
    <cellStyle name="Input cel new 3 3 2 3 2 3 2 2" xfId="29387" xr:uid="{00000000-0005-0000-0000-000055000000}"/>
    <cellStyle name="Input cel new 3 3 2 3 2 3 2 3" xfId="39492" xr:uid="{00000000-0005-0000-0000-000055000000}"/>
    <cellStyle name="Input cel new 3 3 2 3 2 3 3" xfId="16708" xr:uid="{00000000-0005-0000-0000-000055000000}"/>
    <cellStyle name="Input cel new 3 3 2 3 2 3 4" xfId="10375" xr:uid="{00000000-0005-0000-0000-000055000000}"/>
    <cellStyle name="Input cel new 3 3 2 3 2 3 5" xfId="34916" xr:uid="{00000000-0005-0000-0000-000055000000}"/>
    <cellStyle name="Input cel new 3 3 2 3 2 4" xfId="6508" xr:uid="{00000000-0005-0000-0000-000055000000}"/>
    <cellStyle name="Input cel new 3 3 2 3 2 4 2" xfId="26804" xr:uid="{00000000-0005-0000-0000-000055000000}"/>
    <cellStyle name="Input cel new 3 3 2 3 2 4 3" xfId="14707" xr:uid="{00000000-0005-0000-0000-000055000000}"/>
    <cellStyle name="Input cel new 3 3 2 3 2 4 4" xfId="32274" xr:uid="{00000000-0005-0000-0000-000055000000}"/>
    <cellStyle name="Input cel new 3 3 2 3 2 5" xfId="4930" xr:uid="{00000000-0005-0000-0000-000055000000}"/>
    <cellStyle name="Input cel new 3 3 2 3 2 5 2" xfId="25238" xr:uid="{00000000-0005-0000-0000-000055000000}"/>
    <cellStyle name="Input cel new 3 3 2 3 2 5 3" xfId="20652" xr:uid="{00000000-0005-0000-0000-000055000000}"/>
    <cellStyle name="Input cel new 3 3 2 3 2 5 4" xfId="36408" xr:uid="{00000000-0005-0000-0000-000055000000}"/>
    <cellStyle name="Input cel new 3 3 2 3 2 6" xfId="21310" xr:uid="{00000000-0005-0000-0000-000055000000}"/>
    <cellStyle name="Input cel new 3 3 2 3 2 7" xfId="10317" xr:uid="{00000000-0005-0000-0000-000055000000}"/>
    <cellStyle name="Input cel new 3 3 2 3 2 8" xfId="30750" xr:uid="{00000000-0005-0000-0000-000055000000}"/>
    <cellStyle name="Input cel new 3 3 2 3 3" xfId="1528" xr:uid="{00000000-0005-0000-0000-000055000000}"/>
    <cellStyle name="Input cel new 3 3 2 3 3 2" xfId="2768" xr:uid="{00000000-0005-0000-0000-000055000000}"/>
    <cellStyle name="Input cel new 3 3 2 3 3 2 2" xfId="7426" xr:uid="{00000000-0005-0000-0000-000055000000}"/>
    <cellStyle name="Input cel new 3 3 2 3 3 2 2 2" xfId="27722" xr:uid="{00000000-0005-0000-0000-000055000000}"/>
    <cellStyle name="Input cel new 3 3 2 3 3 2 2 3" xfId="23132" xr:uid="{00000000-0005-0000-0000-000055000000}"/>
    <cellStyle name="Input cel new 3 3 2 3 3 2 2 4" xfId="37898" xr:uid="{00000000-0005-0000-0000-000055000000}"/>
    <cellStyle name="Input cel new 3 3 2 3 3 2 3" xfId="16799" xr:uid="{00000000-0005-0000-0000-000055000000}"/>
    <cellStyle name="Input cel new 3 3 2 3 3 2 4" xfId="14208" xr:uid="{00000000-0005-0000-0000-000055000000}"/>
    <cellStyle name="Input cel new 3 3 2 3 3 2 5" xfId="33192" xr:uid="{00000000-0005-0000-0000-000055000000}"/>
    <cellStyle name="Input cel new 3 3 2 3 3 3" xfId="8840" xr:uid="{00000000-0005-0000-0000-000055000000}"/>
    <cellStyle name="Input cel new 3 3 2 3 3 3 2" xfId="24507" xr:uid="{00000000-0005-0000-0000-000055000000}"/>
    <cellStyle name="Input cel new 3 3 2 3 3 3 2 2" xfId="29095" xr:uid="{00000000-0005-0000-0000-000055000000}"/>
    <cellStyle name="Input cel new 3 3 2 3 3 3 2 3" xfId="39200" xr:uid="{00000000-0005-0000-0000-000055000000}"/>
    <cellStyle name="Input cel new 3 3 2 3 3 3 3" xfId="16843" xr:uid="{00000000-0005-0000-0000-000055000000}"/>
    <cellStyle name="Input cel new 3 3 2 3 3 3 4" xfId="9498" xr:uid="{00000000-0005-0000-0000-000055000000}"/>
    <cellStyle name="Input cel new 3 3 2 3 3 3 5" xfId="34605" xr:uid="{00000000-0005-0000-0000-000055000000}"/>
    <cellStyle name="Input cel new 3 3 2 3 3 4" xfId="6226" xr:uid="{00000000-0005-0000-0000-000055000000}"/>
    <cellStyle name="Input cel new 3 3 2 3 3 4 2" xfId="26522" xr:uid="{00000000-0005-0000-0000-000055000000}"/>
    <cellStyle name="Input cel new 3 3 2 3 3 4 3" xfId="10748" xr:uid="{00000000-0005-0000-0000-000055000000}"/>
    <cellStyle name="Input cel new 3 3 2 3 3 4 4" xfId="31992" xr:uid="{00000000-0005-0000-0000-000055000000}"/>
    <cellStyle name="Input cel new 3 3 2 3 3 5" xfId="4618" xr:uid="{00000000-0005-0000-0000-000055000000}"/>
    <cellStyle name="Input cel new 3 3 2 3 3 5 2" xfId="19206" xr:uid="{00000000-0005-0000-0000-000055000000}"/>
    <cellStyle name="Input cel new 3 3 2 3 3 5 3" xfId="20360" xr:uid="{00000000-0005-0000-0000-000055000000}"/>
    <cellStyle name="Input cel new 3 3 2 3 3 5 4" xfId="36118" xr:uid="{00000000-0005-0000-0000-000055000000}"/>
    <cellStyle name="Input cel new 3 3 2 3 3 6" xfId="17918" xr:uid="{00000000-0005-0000-0000-000055000000}"/>
    <cellStyle name="Input cel new 3 3 2 3 3 7" xfId="13323" xr:uid="{00000000-0005-0000-0000-000055000000}"/>
    <cellStyle name="Input cel new 3 3 2 3 3 8" xfId="30439" xr:uid="{00000000-0005-0000-0000-000055000000}"/>
    <cellStyle name="Input cel new 3 3 2 3 4" xfId="1290" xr:uid="{00000000-0005-0000-0000-000055000000}"/>
    <cellStyle name="Input cel new 3 3 2 3 4 2" xfId="2531" xr:uid="{00000000-0005-0000-0000-000055000000}"/>
    <cellStyle name="Input cel new 3 3 2 3 4 2 2" xfId="7189" xr:uid="{00000000-0005-0000-0000-000055000000}"/>
    <cellStyle name="Input cel new 3 3 2 3 4 2 2 2" xfId="27485" xr:uid="{00000000-0005-0000-0000-000055000000}"/>
    <cellStyle name="Input cel new 3 3 2 3 4 2 2 3" xfId="22895" xr:uid="{00000000-0005-0000-0000-000055000000}"/>
    <cellStyle name="Input cel new 3 3 2 3 4 2 2 4" xfId="37675" xr:uid="{00000000-0005-0000-0000-000055000000}"/>
    <cellStyle name="Input cel new 3 3 2 3 4 2 3" xfId="16621" xr:uid="{00000000-0005-0000-0000-000055000000}"/>
    <cellStyle name="Input cel new 3 3 2 3 4 2 4" xfId="13848" xr:uid="{00000000-0005-0000-0000-000055000000}"/>
    <cellStyle name="Input cel new 3 3 2 3 4 2 5" xfId="32955" xr:uid="{00000000-0005-0000-0000-000055000000}"/>
    <cellStyle name="Input cel new 3 3 2 3 4 3" xfId="8609" xr:uid="{00000000-0005-0000-0000-000055000000}"/>
    <cellStyle name="Input cel new 3 3 2 3 4 3 2" xfId="24289" xr:uid="{00000000-0005-0000-0000-000055000000}"/>
    <cellStyle name="Input cel new 3 3 2 3 4 3 2 2" xfId="28878" xr:uid="{00000000-0005-0000-0000-000055000000}"/>
    <cellStyle name="Input cel new 3 3 2 3 4 3 2 3" xfId="38983" xr:uid="{00000000-0005-0000-0000-000055000000}"/>
    <cellStyle name="Input cel new 3 3 2 3 4 3 3" xfId="14797" xr:uid="{00000000-0005-0000-0000-000055000000}"/>
    <cellStyle name="Input cel new 3 3 2 3 4 3 4" xfId="13980" xr:uid="{00000000-0005-0000-0000-000055000000}"/>
    <cellStyle name="Input cel new 3 3 2 3 4 3 5" xfId="34374" xr:uid="{00000000-0005-0000-0000-000055000000}"/>
    <cellStyle name="Input cel new 3 3 2 3 4 4" xfId="6015" xr:uid="{00000000-0005-0000-0000-000055000000}"/>
    <cellStyle name="Input cel new 3 3 2 3 4 4 2" xfId="26311" xr:uid="{00000000-0005-0000-0000-000055000000}"/>
    <cellStyle name="Input cel new 3 3 2 3 4 4 3" xfId="9788" xr:uid="{00000000-0005-0000-0000-000055000000}"/>
    <cellStyle name="Input cel new 3 3 2 3 4 4 4" xfId="31781" xr:uid="{00000000-0005-0000-0000-000055000000}"/>
    <cellStyle name="Input cel new 3 3 2 3 4 5" xfId="4386" xr:uid="{00000000-0005-0000-0000-000055000000}"/>
    <cellStyle name="Input cel new 3 3 2 3 4 5 2" xfId="16349" xr:uid="{00000000-0005-0000-0000-000055000000}"/>
    <cellStyle name="Input cel new 3 3 2 3 4 5 3" xfId="20144" xr:uid="{00000000-0005-0000-0000-000055000000}"/>
    <cellStyle name="Input cel new 3 3 2 3 4 5 4" xfId="35902" xr:uid="{00000000-0005-0000-0000-000055000000}"/>
    <cellStyle name="Input cel new 3 3 2 3 4 6" xfId="18077" xr:uid="{00000000-0005-0000-0000-000055000000}"/>
    <cellStyle name="Input cel new 3 3 2 3 4 7" xfId="14174" xr:uid="{00000000-0005-0000-0000-000055000000}"/>
    <cellStyle name="Input cel new 3 3 2 3 4 8" xfId="30208" xr:uid="{00000000-0005-0000-0000-000055000000}"/>
    <cellStyle name="Input cel new 3 3 2 3 5" xfId="916" xr:uid="{00000000-0005-0000-0000-000055000000}"/>
    <cellStyle name="Input cel new 3 3 2 3 5 2" xfId="5664" xr:uid="{00000000-0005-0000-0000-000055000000}"/>
    <cellStyle name="Input cel new 3 3 2 3 5 2 2" xfId="25960" xr:uid="{00000000-0005-0000-0000-000055000000}"/>
    <cellStyle name="Input cel new 3 3 2 3 5 2 3" xfId="21374" xr:uid="{00000000-0005-0000-0000-000055000000}"/>
    <cellStyle name="Input cel new 3 3 2 3 5 2 4" xfId="36914" xr:uid="{00000000-0005-0000-0000-000055000000}"/>
    <cellStyle name="Input cel new 3 3 2 3 5 3" xfId="16647" xr:uid="{00000000-0005-0000-0000-000055000000}"/>
    <cellStyle name="Input cel new 3 3 2 3 5 4" xfId="12492" xr:uid="{00000000-0005-0000-0000-000055000000}"/>
    <cellStyle name="Input cel new 3 3 2 3 5 5" xfId="31430" xr:uid="{00000000-0005-0000-0000-000055000000}"/>
    <cellStyle name="Input cel new 3 3 2 3 6" xfId="2159" xr:uid="{00000000-0005-0000-0000-000055000000}"/>
    <cellStyle name="Input cel new 3 3 2 3 6 2" xfId="6817" xr:uid="{00000000-0005-0000-0000-000055000000}"/>
    <cellStyle name="Input cel new 3 3 2 3 6 2 2" xfId="27113" xr:uid="{00000000-0005-0000-0000-000055000000}"/>
    <cellStyle name="Input cel new 3 3 2 3 6 2 3" xfId="22523" xr:uid="{00000000-0005-0000-0000-000055000000}"/>
    <cellStyle name="Input cel new 3 3 2 3 6 2 4" xfId="37308" xr:uid="{00000000-0005-0000-0000-000055000000}"/>
    <cellStyle name="Input cel new 3 3 2 3 6 3" xfId="16246" xr:uid="{00000000-0005-0000-0000-000055000000}"/>
    <cellStyle name="Input cel new 3 3 2 3 6 4" xfId="12073" xr:uid="{00000000-0005-0000-0000-000055000000}"/>
    <cellStyle name="Input cel new 3 3 2 3 6 5" xfId="32583" xr:uid="{00000000-0005-0000-0000-000055000000}"/>
    <cellStyle name="Input cel new 3 3 2 3 7" xfId="8242" xr:uid="{00000000-0005-0000-0000-000055000000}"/>
    <cellStyle name="Input cel new 3 3 2 3 7 2" xfId="23942" xr:uid="{00000000-0005-0000-0000-000055000000}"/>
    <cellStyle name="Input cel new 3 3 2 3 7 2 2" xfId="28531" xr:uid="{00000000-0005-0000-0000-000055000000}"/>
    <cellStyle name="Input cel new 3 3 2 3 7 2 3" xfId="38636" xr:uid="{00000000-0005-0000-0000-000055000000}"/>
    <cellStyle name="Input cel new 3 3 2 3 7 3" xfId="17093" xr:uid="{00000000-0005-0000-0000-000055000000}"/>
    <cellStyle name="Input cel new 3 3 2 3 7 4" xfId="14055" xr:uid="{00000000-0005-0000-0000-000055000000}"/>
    <cellStyle name="Input cel new 3 3 2 3 7 5" xfId="34007" xr:uid="{00000000-0005-0000-0000-000055000000}"/>
    <cellStyle name="Input cel new 3 3 2 3 8" xfId="5398" xr:uid="{00000000-0005-0000-0000-000055000000}"/>
    <cellStyle name="Input cel new 3 3 2 3 8 2" xfId="21109" xr:uid="{00000000-0005-0000-0000-000055000000}"/>
    <cellStyle name="Input cel new 3 3 2 3 8 2 2" xfId="25694" xr:uid="{00000000-0005-0000-0000-000055000000}"/>
    <cellStyle name="Input cel new 3 3 2 3 8 2 3" xfId="36758" xr:uid="{00000000-0005-0000-0000-000055000000}"/>
    <cellStyle name="Input cel new 3 3 2 3 8 3" xfId="17400" xr:uid="{00000000-0005-0000-0000-000055000000}"/>
    <cellStyle name="Input cel new 3 3 2 3 8 4" xfId="11350" xr:uid="{00000000-0005-0000-0000-000055000000}"/>
    <cellStyle name="Input cel new 3 3 2 3 8 5" xfId="31164" xr:uid="{00000000-0005-0000-0000-000055000000}"/>
    <cellStyle name="Input cel new 3 3 2 3 9" xfId="4017" xr:uid="{00000000-0005-0000-0000-000055000000}"/>
    <cellStyle name="Input cel new 3 3 2 3 9 2" xfId="17495" xr:uid="{00000000-0005-0000-0000-000055000000}"/>
    <cellStyle name="Input cel new 3 3 2 3 9 3" xfId="19802" xr:uid="{00000000-0005-0000-0000-000055000000}"/>
    <cellStyle name="Input cel new 3 3 2 3 9 4" xfId="35560" xr:uid="{00000000-0005-0000-0000-000055000000}"/>
    <cellStyle name="Input cel new 3 3 2 4" xfId="676" xr:uid="{00000000-0005-0000-0000-000055000000}"/>
    <cellStyle name="Input cel new 3 3 2 4 10" xfId="12274" xr:uid="{00000000-0005-0000-0000-000055000000}"/>
    <cellStyle name="Input cel new 3 3 2 4 11" xfId="29905" xr:uid="{00000000-0005-0000-0000-000055000000}"/>
    <cellStyle name="Input cel new 3 3 2 4 2" xfId="1906" xr:uid="{00000000-0005-0000-0000-000055000000}"/>
    <cellStyle name="Input cel new 3 3 2 4 2 2" xfId="3145" xr:uid="{00000000-0005-0000-0000-000055000000}"/>
    <cellStyle name="Input cel new 3 3 2 4 2 2 2" xfId="7803" xr:uid="{00000000-0005-0000-0000-000055000000}"/>
    <cellStyle name="Input cel new 3 3 2 4 2 2 2 2" xfId="28099" xr:uid="{00000000-0005-0000-0000-000055000000}"/>
    <cellStyle name="Input cel new 3 3 2 4 2 2 2 3" xfId="23509" xr:uid="{00000000-0005-0000-0000-000055000000}"/>
    <cellStyle name="Input cel new 3 3 2 4 2 2 2 4" xfId="38251" xr:uid="{00000000-0005-0000-0000-000055000000}"/>
    <cellStyle name="Input cel new 3 3 2 4 2 2 3" xfId="16582" xr:uid="{00000000-0005-0000-0000-000055000000}"/>
    <cellStyle name="Input cel new 3 3 2 4 2 2 4" xfId="10387" xr:uid="{00000000-0005-0000-0000-000055000000}"/>
    <cellStyle name="Input cel new 3 3 2 4 2 2 5" xfId="33569" xr:uid="{00000000-0005-0000-0000-000055000000}"/>
    <cellStyle name="Input cel new 3 3 2 4 2 3" xfId="9215" xr:uid="{00000000-0005-0000-0000-000055000000}"/>
    <cellStyle name="Input cel new 3 3 2 4 2 3 2" xfId="24860" xr:uid="{00000000-0005-0000-0000-000055000000}"/>
    <cellStyle name="Input cel new 3 3 2 4 2 3 2 2" xfId="29447" xr:uid="{00000000-0005-0000-0000-000055000000}"/>
    <cellStyle name="Input cel new 3 3 2 4 2 3 2 3" xfId="39552" xr:uid="{00000000-0005-0000-0000-000055000000}"/>
    <cellStyle name="Input cel new 3 3 2 4 2 3 3" xfId="16716" xr:uid="{00000000-0005-0000-0000-000055000000}"/>
    <cellStyle name="Input cel new 3 3 2 4 2 3 4" xfId="11175" xr:uid="{00000000-0005-0000-0000-000055000000}"/>
    <cellStyle name="Input cel new 3 3 2 4 2 3 5" xfId="34980" xr:uid="{00000000-0005-0000-0000-000055000000}"/>
    <cellStyle name="Input cel new 3 3 2 4 2 4" xfId="6568" xr:uid="{00000000-0005-0000-0000-000055000000}"/>
    <cellStyle name="Input cel new 3 3 2 4 2 4 2" xfId="26864" xr:uid="{00000000-0005-0000-0000-000055000000}"/>
    <cellStyle name="Input cel new 3 3 2 4 2 4 3" xfId="10765" xr:uid="{00000000-0005-0000-0000-000055000000}"/>
    <cellStyle name="Input cel new 3 3 2 4 2 4 4" xfId="32334" xr:uid="{00000000-0005-0000-0000-000055000000}"/>
    <cellStyle name="Input cel new 3 3 2 4 2 5" xfId="4994" xr:uid="{00000000-0005-0000-0000-000055000000}"/>
    <cellStyle name="Input cel new 3 3 2 4 2 5 2" xfId="25298" xr:uid="{00000000-0005-0000-0000-000055000000}"/>
    <cellStyle name="Input cel new 3 3 2 4 2 5 3" xfId="20712" xr:uid="{00000000-0005-0000-0000-000055000000}"/>
    <cellStyle name="Input cel new 3 3 2 4 2 5 4" xfId="36468" xr:uid="{00000000-0005-0000-0000-000055000000}"/>
    <cellStyle name="Input cel new 3 3 2 4 2 6" xfId="15356" xr:uid="{00000000-0005-0000-0000-000055000000}"/>
    <cellStyle name="Input cel new 3 3 2 4 2 7" xfId="14001" xr:uid="{00000000-0005-0000-0000-000055000000}"/>
    <cellStyle name="Input cel new 3 3 2 4 2 8" xfId="30814" xr:uid="{00000000-0005-0000-0000-000055000000}"/>
    <cellStyle name="Input cel new 3 3 2 4 3" xfId="1588" xr:uid="{00000000-0005-0000-0000-000055000000}"/>
    <cellStyle name="Input cel new 3 3 2 4 3 2" xfId="2828" xr:uid="{00000000-0005-0000-0000-000055000000}"/>
    <cellStyle name="Input cel new 3 3 2 4 3 2 2" xfId="7486" xr:uid="{00000000-0005-0000-0000-000055000000}"/>
    <cellStyle name="Input cel new 3 3 2 4 3 2 2 2" xfId="27782" xr:uid="{00000000-0005-0000-0000-000055000000}"/>
    <cellStyle name="Input cel new 3 3 2 4 3 2 2 3" xfId="23192" xr:uid="{00000000-0005-0000-0000-000055000000}"/>
    <cellStyle name="Input cel new 3 3 2 4 3 2 2 4" xfId="37958" xr:uid="{00000000-0005-0000-0000-000055000000}"/>
    <cellStyle name="Input cel new 3 3 2 4 3 2 3" xfId="17976" xr:uid="{00000000-0005-0000-0000-000055000000}"/>
    <cellStyle name="Input cel new 3 3 2 4 3 2 4" xfId="13153" xr:uid="{00000000-0005-0000-0000-000055000000}"/>
    <cellStyle name="Input cel new 3 3 2 4 3 2 5" xfId="33252" xr:uid="{00000000-0005-0000-0000-000055000000}"/>
    <cellStyle name="Input cel new 3 3 2 4 3 3" xfId="8899" xr:uid="{00000000-0005-0000-0000-000055000000}"/>
    <cellStyle name="Input cel new 3 3 2 4 3 3 2" xfId="24563" xr:uid="{00000000-0005-0000-0000-000055000000}"/>
    <cellStyle name="Input cel new 3 3 2 4 3 3 2 2" xfId="29151" xr:uid="{00000000-0005-0000-0000-000055000000}"/>
    <cellStyle name="Input cel new 3 3 2 4 3 3 2 3" xfId="39256" xr:uid="{00000000-0005-0000-0000-000055000000}"/>
    <cellStyle name="Input cel new 3 3 2 4 3 3 3" xfId="16571" xr:uid="{00000000-0005-0000-0000-000055000000}"/>
    <cellStyle name="Input cel new 3 3 2 4 3 3 4" xfId="13035" xr:uid="{00000000-0005-0000-0000-000055000000}"/>
    <cellStyle name="Input cel new 3 3 2 4 3 3 5" xfId="34664" xr:uid="{00000000-0005-0000-0000-000055000000}"/>
    <cellStyle name="Input cel new 3 3 2 4 3 4" xfId="6284" xr:uid="{00000000-0005-0000-0000-000055000000}"/>
    <cellStyle name="Input cel new 3 3 2 4 3 4 2" xfId="26580" xr:uid="{00000000-0005-0000-0000-000055000000}"/>
    <cellStyle name="Input cel new 3 3 2 4 3 4 3" xfId="10218" xr:uid="{00000000-0005-0000-0000-000055000000}"/>
    <cellStyle name="Input cel new 3 3 2 4 3 4 4" xfId="32050" xr:uid="{00000000-0005-0000-0000-000055000000}"/>
    <cellStyle name="Input cel new 3 3 2 4 3 5" xfId="4677" xr:uid="{00000000-0005-0000-0000-000055000000}"/>
    <cellStyle name="Input cel new 3 3 2 4 3 5 2" xfId="25002" xr:uid="{00000000-0005-0000-0000-000055000000}"/>
    <cellStyle name="Input cel new 3 3 2 4 3 5 3" xfId="20414" xr:uid="{00000000-0005-0000-0000-000055000000}"/>
    <cellStyle name="Input cel new 3 3 2 4 3 5 4" xfId="36172" xr:uid="{00000000-0005-0000-0000-000055000000}"/>
    <cellStyle name="Input cel new 3 3 2 4 3 6" xfId="19143" xr:uid="{00000000-0005-0000-0000-000055000000}"/>
    <cellStyle name="Input cel new 3 3 2 4 3 7" xfId="10183" xr:uid="{00000000-0005-0000-0000-000055000000}"/>
    <cellStyle name="Input cel new 3 3 2 4 3 8" xfId="30498" xr:uid="{00000000-0005-0000-0000-000055000000}"/>
    <cellStyle name="Input cel new 3 3 2 4 4" xfId="980" xr:uid="{00000000-0005-0000-0000-000055000000}"/>
    <cellStyle name="Input cel new 3 3 2 4 4 2" xfId="5725" xr:uid="{00000000-0005-0000-0000-000055000000}"/>
    <cellStyle name="Input cel new 3 3 2 4 4 2 2" xfId="26021" xr:uid="{00000000-0005-0000-0000-000055000000}"/>
    <cellStyle name="Input cel new 3 3 2 4 4 2 3" xfId="21435" xr:uid="{00000000-0005-0000-0000-000055000000}"/>
    <cellStyle name="Input cel new 3 3 2 4 4 2 4" xfId="36949" xr:uid="{00000000-0005-0000-0000-000055000000}"/>
    <cellStyle name="Input cel new 3 3 2 4 4 3" xfId="21296" xr:uid="{00000000-0005-0000-0000-000055000000}"/>
    <cellStyle name="Input cel new 3 3 2 4 4 4" xfId="12883" xr:uid="{00000000-0005-0000-0000-000055000000}"/>
    <cellStyle name="Input cel new 3 3 2 4 4 5" xfId="31491" xr:uid="{00000000-0005-0000-0000-000055000000}"/>
    <cellStyle name="Input cel new 3 3 2 4 5" xfId="2223" xr:uid="{00000000-0005-0000-0000-000055000000}"/>
    <cellStyle name="Input cel new 3 3 2 4 5 2" xfId="6881" xr:uid="{00000000-0005-0000-0000-000055000000}"/>
    <cellStyle name="Input cel new 3 3 2 4 5 2 2" xfId="27177" xr:uid="{00000000-0005-0000-0000-000055000000}"/>
    <cellStyle name="Input cel new 3 3 2 4 5 2 3" xfId="22587" xr:uid="{00000000-0005-0000-0000-000055000000}"/>
    <cellStyle name="Input cel new 3 3 2 4 5 2 4" xfId="37372" xr:uid="{00000000-0005-0000-0000-000055000000}"/>
    <cellStyle name="Input cel new 3 3 2 4 5 3" xfId="18936" xr:uid="{00000000-0005-0000-0000-000055000000}"/>
    <cellStyle name="Input cel new 3 3 2 4 5 4" xfId="10547" xr:uid="{00000000-0005-0000-0000-000055000000}"/>
    <cellStyle name="Input cel new 3 3 2 4 5 5" xfId="32647" xr:uid="{00000000-0005-0000-0000-000055000000}"/>
    <cellStyle name="Input cel new 3 3 2 4 6" xfId="8306" xr:uid="{00000000-0005-0000-0000-000055000000}"/>
    <cellStyle name="Input cel new 3 3 2 4 6 2" xfId="24003" xr:uid="{00000000-0005-0000-0000-000055000000}"/>
    <cellStyle name="Input cel new 3 3 2 4 6 2 2" xfId="28592" xr:uid="{00000000-0005-0000-0000-000055000000}"/>
    <cellStyle name="Input cel new 3 3 2 4 6 2 3" xfId="38697" xr:uid="{00000000-0005-0000-0000-000055000000}"/>
    <cellStyle name="Input cel new 3 3 2 4 6 3" xfId="15944" xr:uid="{00000000-0005-0000-0000-000055000000}"/>
    <cellStyle name="Input cel new 3 3 2 4 6 4" xfId="12085" xr:uid="{00000000-0005-0000-0000-000055000000}"/>
    <cellStyle name="Input cel new 3 3 2 4 6 5" xfId="34071" xr:uid="{00000000-0005-0000-0000-000055000000}"/>
    <cellStyle name="Input cel new 3 3 2 4 7" xfId="5432" xr:uid="{00000000-0005-0000-0000-000055000000}"/>
    <cellStyle name="Input cel new 3 3 2 4 7 2" xfId="21143" xr:uid="{00000000-0005-0000-0000-000055000000}"/>
    <cellStyle name="Input cel new 3 3 2 4 7 2 2" xfId="25728" xr:uid="{00000000-0005-0000-0000-000055000000}"/>
    <cellStyle name="Input cel new 3 3 2 4 7 2 3" xfId="36792" xr:uid="{00000000-0005-0000-0000-000055000000}"/>
    <cellStyle name="Input cel new 3 3 2 4 7 3" xfId="21562" xr:uid="{00000000-0005-0000-0000-000055000000}"/>
    <cellStyle name="Input cel new 3 3 2 4 7 4" xfId="12718" xr:uid="{00000000-0005-0000-0000-000055000000}"/>
    <cellStyle name="Input cel new 3 3 2 4 7 5" xfId="31198" xr:uid="{00000000-0005-0000-0000-000055000000}"/>
    <cellStyle name="Input cel new 3 3 2 4 8" xfId="4081" xr:uid="{00000000-0005-0000-0000-000055000000}"/>
    <cellStyle name="Input cel new 3 3 2 4 8 2" xfId="17997" xr:uid="{00000000-0005-0000-0000-000055000000}"/>
    <cellStyle name="Input cel new 3 3 2 4 8 3" xfId="19862" xr:uid="{00000000-0005-0000-0000-000055000000}"/>
    <cellStyle name="Input cel new 3 3 2 4 8 4" xfId="35620" xr:uid="{00000000-0005-0000-0000-000055000000}"/>
    <cellStyle name="Input cel new 3 3 2 4 9" xfId="17857" xr:uid="{00000000-0005-0000-0000-000055000000}"/>
    <cellStyle name="Input cel new 3 3 2 5" xfId="738" xr:uid="{00000000-0005-0000-0000-000055000000}"/>
    <cellStyle name="Input cel new 3 3 2 5 10" xfId="9958" xr:uid="{00000000-0005-0000-0000-000055000000}"/>
    <cellStyle name="Input cel new 3 3 2 5 11" xfId="29967" xr:uid="{00000000-0005-0000-0000-000055000000}"/>
    <cellStyle name="Input cel new 3 3 2 5 2" xfId="1968" xr:uid="{00000000-0005-0000-0000-000055000000}"/>
    <cellStyle name="Input cel new 3 3 2 5 2 2" xfId="3207" xr:uid="{00000000-0005-0000-0000-000055000000}"/>
    <cellStyle name="Input cel new 3 3 2 5 2 2 2" xfId="7865" xr:uid="{00000000-0005-0000-0000-000055000000}"/>
    <cellStyle name="Input cel new 3 3 2 5 2 2 2 2" xfId="28161" xr:uid="{00000000-0005-0000-0000-000055000000}"/>
    <cellStyle name="Input cel new 3 3 2 5 2 2 2 3" xfId="23571" xr:uid="{00000000-0005-0000-0000-000055000000}"/>
    <cellStyle name="Input cel new 3 3 2 5 2 2 2 4" xfId="38313" xr:uid="{00000000-0005-0000-0000-000055000000}"/>
    <cellStyle name="Input cel new 3 3 2 5 2 2 3" xfId="17309" xr:uid="{00000000-0005-0000-0000-000055000000}"/>
    <cellStyle name="Input cel new 3 3 2 5 2 2 4" xfId="9487" xr:uid="{00000000-0005-0000-0000-000055000000}"/>
    <cellStyle name="Input cel new 3 3 2 5 2 2 5" xfId="33631" xr:uid="{00000000-0005-0000-0000-000055000000}"/>
    <cellStyle name="Input cel new 3 3 2 5 2 3" xfId="9277" xr:uid="{00000000-0005-0000-0000-000055000000}"/>
    <cellStyle name="Input cel new 3 3 2 5 2 3 2" xfId="24919" xr:uid="{00000000-0005-0000-0000-000055000000}"/>
    <cellStyle name="Input cel new 3 3 2 5 2 3 2 2" xfId="29506" xr:uid="{00000000-0005-0000-0000-000055000000}"/>
    <cellStyle name="Input cel new 3 3 2 5 2 3 2 3" xfId="39611" xr:uid="{00000000-0005-0000-0000-000055000000}"/>
    <cellStyle name="Input cel new 3 3 2 5 2 3 3" xfId="16011" xr:uid="{00000000-0005-0000-0000-000055000000}"/>
    <cellStyle name="Input cel new 3 3 2 5 2 3 4" xfId="12631" xr:uid="{00000000-0005-0000-0000-000055000000}"/>
    <cellStyle name="Input cel new 3 3 2 5 2 3 5" xfId="35042" xr:uid="{00000000-0005-0000-0000-000055000000}"/>
    <cellStyle name="Input cel new 3 3 2 5 2 4" xfId="6627" xr:uid="{00000000-0005-0000-0000-000055000000}"/>
    <cellStyle name="Input cel new 3 3 2 5 2 4 2" xfId="26923" xr:uid="{00000000-0005-0000-0000-000055000000}"/>
    <cellStyle name="Input cel new 3 3 2 5 2 4 3" xfId="13871" xr:uid="{00000000-0005-0000-0000-000055000000}"/>
    <cellStyle name="Input cel new 3 3 2 5 2 4 4" xfId="32393" xr:uid="{00000000-0005-0000-0000-000055000000}"/>
    <cellStyle name="Input cel new 3 3 2 5 2 5" xfId="5056" xr:uid="{00000000-0005-0000-0000-000055000000}"/>
    <cellStyle name="Input cel new 3 3 2 5 2 5 2" xfId="25357" xr:uid="{00000000-0005-0000-0000-000055000000}"/>
    <cellStyle name="Input cel new 3 3 2 5 2 5 3" xfId="20771" xr:uid="{00000000-0005-0000-0000-000055000000}"/>
    <cellStyle name="Input cel new 3 3 2 5 2 5 4" xfId="36527" xr:uid="{00000000-0005-0000-0000-000055000000}"/>
    <cellStyle name="Input cel new 3 3 2 5 2 6" xfId="19352" xr:uid="{00000000-0005-0000-0000-000055000000}"/>
    <cellStyle name="Input cel new 3 3 2 5 2 7" xfId="12477" xr:uid="{00000000-0005-0000-0000-000055000000}"/>
    <cellStyle name="Input cel new 3 3 2 5 2 8" xfId="30876" xr:uid="{00000000-0005-0000-0000-000055000000}"/>
    <cellStyle name="Input cel new 3 3 2 5 3" xfId="1646" xr:uid="{00000000-0005-0000-0000-000055000000}"/>
    <cellStyle name="Input cel new 3 3 2 5 3 2" xfId="2885" xr:uid="{00000000-0005-0000-0000-000055000000}"/>
    <cellStyle name="Input cel new 3 3 2 5 3 2 2" xfId="7543" xr:uid="{00000000-0005-0000-0000-000055000000}"/>
    <cellStyle name="Input cel new 3 3 2 5 3 2 2 2" xfId="27839" xr:uid="{00000000-0005-0000-0000-000055000000}"/>
    <cellStyle name="Input cel new 3 3 2 5 3 2 2 3" xfId="23249" xr:uid="{00000000-0005-0000-0000-000055000000}"/>
    <cellStyle name="Input cel new 3 3 2 5 3 2 2 4" xfId="38015" xr:uid="{00000000-0005-0000-0000-000055000000}"/>
    <cellStyle name="Input cel new 3 3 2 5 3 2 3" xfId="23386" xr:uid="{00000000-0005-0000-0000-000055000000}"/>
    <cellStyle name="Input cel new 3 3 2 5 3 2 4" xfId="13368" xr:uid="{00000000-0005-0000-0000-000055000000}"/>
    <cellStyle name="Input cel new 3 3 2 5 3 2 5" xfId="33309" xr:uid="{00000000-0005-0000-0000-000055000000}"/>
    <cellStyle name="Input cel new 3 3 2 5 3 3" xfId="8955" xr:uid="{00000000-0005-0000-0000-000055000000}"/>
    <cellStyle name="Input cel new 3 3 2 5 3 3 2" xfId="24616" xr:uid="{00000000-0005-0000-0000-000055000000}"/>
    <cellStyle name="Input cel new 3 3 2 5 3 3 2 2" xfId="29204" xr:uid="{00000000-0005-0000-0000-000055000000}"/>
    <cellStyle name="Input cel new 3 3 2 5 3 3 2 3" xfId="39309" xr:uid="{00000000-0005-0000-0000-000055000000}"/>
    <cellStyle name="Input cel new 3 3 2 5 3 3 3" xfId="24964" xr:uid="{00000000-0005-0000-0000-000055000000}"/>
    <cellStyle name="Input cel new 3 3 2 5 3 3 4" xfId="14139" xr:uid="{00000000-0005-0000-0000-000055000000}"/>
    <cellStyle name="Input cel new 3 3 2 5 3 3 5" xfId="34720" xr:uid="{00000000-0005-0000-0000-000055000000}"/>
    <cellStyle name="Input cel new 3 3 2 5 3 4" xfId="6338" xr:uid="{00000000-0005-0000-0000-000055000000}"/>
    <cellStyle name="Input cel new 3 3 2 5 3 4 2" xfId="26634" xr:uid="{00000000-0005-0000-0000-000055000000}"/>
    <cellStyle name="Input cel new 3 3 2 5 3 4 3" xfId="10771" xr:uid="{00000000-0005-0000-0000-000055000000}"/>
    <cellStyle name="Input cel new 3 3 2 5 3 4 4" xfId="32104" xr:uid="{00000000-0005-0000-0000-000055000000}"/>
    <cellStyle name="Input cel new 3 3 2 5 3 5" xfId="4734" xr:uid="{00000000-0005-0000-0000-000055000000}"/>
    <cellStyle name="Input cel new 3 3 2 5 3 5 2" xfId="25055" xr:uid="{00000000-0005-0000-0000-000055000000}"/>
    <cellStyle name="Input cel new 3 3 2 5 3 5 3" xfId="20467" xr:uid="{00000000-0005-0000-0000-000055000000}"/>
    <cellStyle name="Input cel new 3 3 2 5 3 5 4" xfId="36225" xr:uid="{00000000-0005-0000-0000-000055000000}"/>
    <cellStyle name="Input cel new 3 3 2 5 3 6" xfId="22259" xr:uid="{00000000-0005-0000-0000-000055000000}"/>
    <cellStyle name="Input cel new 3 3 2 5 3 7" xfId="10943" xr:uid="{00000000-0005-0000-0000-000055000000}"/>
    <cellStyle name="Input cel new 3 3 2 5 3 8" xfId="30554" xr:uid="{00000000-0005-0000-0000-000055000000}"/>
    <cellStyle name="Input cel new 3 3 2 5 4" xfId="1042" xr:uid="{00000000-0005-0000-0000-000055000000}"/>
    <cellStyle name="Input cel new 3 3 2 5 4 2" xfId="5787" xr:uid="{00000000-0005-0000-0000-000055000000}"/>
    <cellStyle name="Input cel new 3 3 2 5 4 2 2" xfId="26083" xr:uid="{00000000-0005-0000-0000-000055000000}"/>
    <cellStyle name="Input cel new 3 3 2 5 4 2 3" xfId="21497" xr:uid="{00000000-0005-0000-0000-000055000000}"/>
    <cellStyle name="Input cel new 3 3 2 5 4 2 4" xfId="37011" xr:uid="{00000000-0005-0000-0000-000055000000}"/>
    <cellStyle name="Input cel new 3 3 2 5 4 3" xfId="17550" xr:uid="{00000000-0005-0000-0000-000055000000}"/>
    <cellStyle name="Input cel new 3 3 2 5 4 4" xfId="11802" xr:uid="{00000000-0005-0000-0000-000055000000}"/>
    <cellStyle name="Input cel new 3 3 2 5 4 5" xfId="31553" xr:uid="{00000000-0005-0000-0000-000055000000}"/>
    <cellStyle name="Input cel new 3 3 2 5 5" xfId="2285" xr:uid="{00000000-0005-0000-0000-000055000000}"/>
    <cellStyle name="Input cel new 3 3 2 5 5 2" xfId="6943" xr:uid="{00000000-0005-0000-0000-000055000000}"/>
    <cellStyle name="Input cel new 3 3 2 5 5 2 2" xfId="27239" xr:uid="{00000000-0005-0000-0000-000055000000}"/>
    <cellStyle name="Input cel new 3 3 2 5 5 2 3" xfId="22649" xr:uid="{00000000-0005-0000-0000-000055000000}"/>
    <cellStyle name="Input cel new 3 3 2 5 5 2 4" xfId="37434" xr:uid="{00000000-0005-0000-0000-000055000000}"/>
    <cellStyle name="Input cel new 3 3 2 5 5 3" xfId="18326" xr:uid="{00000000-0005-0000-0000-000055000000}"/>
    <cellStyle name="Input cel new 3 3 2 5 5 4" xfId="13567" xr:uid="{00000000-0005-0000-0000-000055000000}"/>
    <cellStyle name="Input cel new 3 3 2 5 5 5" xfId="32709" xr:uid="{00000000-0005-0000-0000-000055000000}"/>
    <cellStyle name="Input cel new 3 3 2 5 6" xfId="8368" xr:uid="{00000000-0005-0000-0000-000055000000}"/>
    <cellStyle name="Input cel new 3 3 2 5 6 2" xfId="24065" xr:uid="{00000000-0005-0000-0000-000055000000}"/>
    <cellStyle name="Input cel new 3 3 2 5 6 2 2" xfId="28654" xr:uid="{00000000-0005-0000-0000-000055000000}"/>
    <cellStyle name="Input cel new 3 3 2 5 6 2 3" xfId="38759" xr:uid="{00000000-0005-0000-0000-000055000000}"/>
    <cellStyle name="Input cel new 3 3 2 5 6 3" xfId="18173" xr:uid="{00000000-0005-0000-0000-000055000000}"/>
    <cellStyle name="Input cel new 3 3 2 5 6 4" xfId="11657" xr:uid="{00000000-0005-0000-0000-000055000000}"/>
    <cellStyle name="Input cel new 3 3 2 5 6 5" xfId="34133" xr:uid="{00000000-0005-0000-0000-000055000000}"/>
    <cellStyle name="Input cel new 3 3 2 5 7" xfId="5491" xr:uid="{00000000-0005-0000-0000-000055000000}"/>
    <cellStyle name="Input cel new 3 3 2 5 7 2" xfId="21202" xr:uid="{00000000-0005-0000-0000-000055000000}"/>
    <cellStyle name="Input cel new 3 3 2 5 7 2 2" xfId="25787" xr:uid="{00000000-0005-0000-0000-000055000000}"/>
    <cellStyle name="Input cel new 3 3 2 5 7 2 3" xfId="36851" xr:uid="{00000000-0005-0000-0000-000055000000}"/>
    <cellStyle name="Input cel new 3 3 2 5 7 3" xfId="15539" xr:uid="{00000000-0005-0000-0000-000055000000}"/>
    <cellStyle name="Input cel new 3 3 2 5 7 4" xfId="10998" xr:uid="{00000000-0005-0000-0000-000055000000}"/>
    <cellStyle name="Input cel new 3 3 2 5 7 5" xfId="31257" xr:uid="{00000000-0005-0000-0000-000055000000}"/>
    <cellStyle name="Input cel new 3 3 2 5 8" xfId="4143" xr:uid="{00000000-0005-0000-0000-000055000000}"/>
    <cellStyle name="Input cel new 3 3 2 5 8 2" xfId="16220" xr:uid="{00000000-0005-0000-0000-000055000000}"/>
    <cellStyle name="Input cel new 3 3 2 5 8 3" xfId="19921" xr:uid="{00000000-0005-0000-0000-000055000000}"/>
    <cellStyle name="Input cel new 3 3 2 5 8 4" xfId="35679" xr:uid="{00000000-0005-0000-0000-000055000000}"/>
    <cellStyle name="Input cel new 3 3 2 5 9" xfId="18149" xr:uid="{00000000-0005-0000-0000-000055000000}"/>
    <cellStyle name="Input cel new 3 3 2 6" xfId="543" xr:uid="{00000000-0005-0000-0000-000055000000}"/>
    <cellStyle name="Input cel new 3 3 2 6 2" xfId="1470" xr:uid="{00000000-0005-0000-0000-000055000000}"/>
    <cellStyle name="Input cel new 3 3 2 6 2 2" xfId="6168" xr:uid="{00000000-0005-0000-0000-000055000000}"/>
    <cellStyle name="Input cel new 3 3 2 6 2 2 2" xfId="26464" xr:uid="{00000000-0005-0000-0000-000055000000}"/>
    <cellStyle name="Input cel new 3 3 2 6 2 2 3" xfId="21876" xr:uid="{00000000-0005-0000-0000-000055000000}"/>
    <cellStyle name="Input cel new 3 3 2 6 2 2 4" xfId="37097" xr:uid="{00000000-0005-0000-0000-000055000000}"/>
    <cellStyle name="Input cel new 3 3 2 6 2 3" xfId="16806" xr:uid="{00000000-0005-0000-0000-000055000000}"/>
    <cellStyle name="Input cel new 3 3 2 6 2 4" xfId="11321" xr:uid="{00000000-0005-0000-0000-000055000000}"/>
    <cellStyle name="Input cel new 3 3 2 6 2 5" xfId="31934" xr:uid="{00000000-0005-0000-0000-000055000000}"/>
    <cellStyle name="Input cel new 3 3 2 6 3" xfId="2710" xr:uid="{00000000-0005-0000-0000-000055000000}"/>
    <cellStyle name="Input cel new 3 3 2 6 3 2" xfId="7368" xr:uid="{00000000-0005-0000-0000-000055000000}"/>
    <cellStyle name="Input cel new 3 3 2 6 3 2 2" xfId="27664" xr:uid="{00000000-0005-0000-0000-000055000000}"/>
    <cellStyle name="Input cel new 3 3 2 6 3 2 3" xfId="23074" xr:uid="{00000000-0005-0000-0000-000055000000}"/>
    <cellStyle name="Input cel new 3 3 2 6 3 2 4" xfId="37840" xr:uid="{00000000-0005-0000-0000-000055000000}"/>
    <cellStyle name="Input cel new 3 3 2 6 3 3" xfId="19096" xr:uid="{00000000-0005-0000-0000-000055000000}"/>
    <cellStyle name="Input cel new 3 3 2 6 3 4" xfId="10798" xr:uid="{00000000-0005-0000-0000-000055000000}"/>
    <cellStyle name="Input cel new 3 3 2 6 3 5" xfId="33134" xr:uid="{00000000-0005-0000-0000-000055000000}"/>
    <cellStyle name="Input cel new 3 3 2 6 4" xfId="8782" xr:uid="{00000000-0005-0000-0000-000055000000}"/>
    <cellStyle name="Input cel new 3 3 2 6 4 2" xfId="24450" xr:uid="{00000000-0005-0000-0000-000055000000}"/>
    <cellStyle name="Input cel new 3 3 2 6 4 2 2" xfId="29038" xr:uid="{00000000-0005-0000-0000-000055000000}"/>
    <cellStyle name="Input cel new 3 3 2 6 4 2 3" xfId="39143" xr:uid="{00000000-0005-0000-0000-000055000000}"/>
    <cellStyle name="Input cel new 3 3 2 6 4 3" xfId="15862" xr:uid="{00000000-0005-0000-0000-000055000000}"/>
    <cellStyle name="Input cel new 3 3 2 6 4 4" xfId="10267" xr:uid="{00000000-0005-0000-0000-000055000000}"/>
    <cellStyle name="Input cel new 3 3 2 6 4 5" xfId="34547" xr:uid="{00000000-0005-0000-0000-000055000000}"/>
    <cellStyle name="Input cel new 3 3 2 6 5" xfId="5331" xr:uid="{00000000-0005-0000-0000-000055000000}"/>
    <cellStyle name="Input cel new 3 3 2 6 5 2" xfId="25627" xr:uid="{00000000-0005-0000-0000-000055000000}"/>
    <cellStyle name="Input cel new 3 3 2 6 5 3" xfId="11303" xr:uid="{00000000-0005-0000-0000-000055000000}"/>
    <cellStyle name="Input cel new 3 3 2 6 5 4" xfId="31097" xr:uid="{00000000-0005-0000-0000-000055000000}"/>
    <cellStyle name="Input cel new 3 3 2 6 6" xfId="4560" xr:uid="{00000000-0005-0000-0000-000055000000}"/>
    <cellStyle name="Input cel new 3 3 2 6 6 2" xfId="22033" xr:uid="{00000000-0005-0000-0000-000055000000}"/>
    <cellStyle name="Input cel new 3 3 2 6 6 3" xfId="20303" xr:uid="{00000000-0005-0000-0000-000055000000}"/>
    <cellStyle name="Input cel new 3 3 2 6 6 4" xfId="36061" xr:uid="{00000000-0005-0000-0000-000055000000}"/>
    <cellStyle name="Input cel new 3 3 2 6 7" xfId="19186" xr:uid="{00000000-0005-0000-0000-000055000000}"/>
    <cellStyle name="Input cel new 3 3 2 6 8" xfId="9339" xr:uid="{00000000-0005-0000-0000-000055000000}"/>
    <cellStyle name="Input cel new 3 3 2 6 9" xfId="30381" xr:uid="{00000000-0005-0000-0000-000055000000}"/>
    <cellStyle name="Input cel new 3 3 2 7" xfId="1155" xr:uid="{00000000-0005-0000-0000-000055000000}"/>
    <cellStyle name="Input cel new 3 3 2 7 2" xfId="2397" xr:uid="{00000000-0005-0000-0000-000055000000}"/>
    <cellStyle name="Input cel new 3 3 2 7 2 2" xfId="7055" xr:uid="{00000000-0005-0000-0000-000055000000}"/>
    <cellStyle name="Input cel new 3 3 2 7 2 2 2" xfId="27351" xr:uid="{00000000-0005-0000-0000-000055000000}"/>
    <cellStyle name="Input cel new 3 3 2 7 2 2 3" xfId="22761" xr:uid="{00000000-0005-0000-0000-000055000000}"/>
    <cellStyle name="Input cel new 3 3 2 7 2 2 4" xfId="37544" xr:uid="{00000000-0005-0000-0000-000055000000}"/>
    <cellStyle name="Input cel new 3 3 2 7 2 3" xfId="19283" xr:uid="{00000000-0005-0000-0000-000055000000}"/>
    <cellStyle name="Input cel new 3 3 2 7 2 4" xfId="13773" xr:uid="{00000000-0005-0000-0000-000055000000}"/>
    <cellStyle name="Input cel new 3 3 2 7 2 5" xfId="32821" xr:uid="{00000000-0005-0000-0000-000055000000}"/>
    <cellStyle name="Input cel new 3 3 2 7 3" xfId="8479" xr:uid="{00000000-0005-0000-0000-000055000000}"/>
    <cellStyle name="Input cel new 3 3 2 7 3 2" xfId="24171" xr:uid="{00000000-0005-0000-0000-000055000000}"/>
    <cellStyle name="Input cel new 3 3 2 7 3 2 2" xfId="28760" xr:uid="{00000000-0005-0000-0000-000055000000}"/>
    <cellStyle name="Input cel new 3 3 2 7 3 2 3" xfId="38865" xr:uid="{00000000-0005-0000-0000-000055000000}"/>
    <cellStyle name="Input cel new 3 3 2 7 3 3" xfId="15317" xr:uid="{00000000-0005-0000-0000-000055000000}"/>
    <cellStyle name="Input cel new 3 3 2 7 3 4" xfId="10643" xr:uid="{00000000-0005-0000-0000-000055000000}"/>
    <cellStyle name="Input cel new 3 3 2 7 3 5" xfId="34244" xr:uid="{00000000-0005-0000-0000-000055000000}"/>
    <cellStyle name="Input cel new 3 3 2 7 4" xfId="5893" xr:uid="{00000000-0005-0000-0000-000055000000}"/>
    <cellStyle name="Input cel new 3 3 2 7 4 2" xfId="26189" xr:uid="{00000000-0005-0000-0000-000055000000}"/>
    <cellStyle name="Input cel new 3 3 2 7 4 3" xfId="13444" xr:uid="{00000000-0005-0000-0000-000055000000}"/>
    <cellStyle name="Input cel new 3 3 2 7 4 4" xfId="31659" xr:uid="{00000000-0005-0000-0000-000055000000}"/>
    <cellStyle name="Input cel new 3 3 2 7 5" xfId="4255" xr:uid="{00000000-0005-0000-0000-000055000000}"/>
    <cellStyle name="Input cel new 3 3 2 7 5 2" xfId="21783" xr:uid="{00000000-0005-0000-0000-000055000000}"/>
    <cellStyle name="Input cel new 3 3 2 7 5 3" xfId="20026" xr:uid="{00000000-0005-0000-0000-000055000000}"/>
    <cellStyle name="Input cel new 3 3 2 7 5 4" xfId="35784" xr:uid="{00000000-0005-0000-0000-000055000000}"/>
    <cellStyle name="Input cel new 3 3 2 7 6" xfId="14919" xr:uid="{00000000-0005-0000-0000-000055000000}"/>
    <cellStyle name="Input cel new 3 3 2 7 7" xfId="14426" xr:uid="{00000000-0005-0000-0000-000055000000}"/>
    <cellStyle name="Input cel new 3 3 2 7 8" xfId="30078" xr:uid="{00000000-0005-0000-0000-000055000000}"/>
    <cellStyle name="Input cel new 3 3 2 8" xfId="844" xr:uid="{00000000-0005-0000-0000-000055000000}"/>
    <cellStyle name="Input cel new 3 3 2 8 2" xfId="3273" xr:uid="{00000000-0005-0000-0000-000055000000}"/>
    <cellStyle name="Input cel new 3 3 2 8 2 2" xfId="7957" xr:uid="{00000000-0005-0000-0000-000055000000}"/>
    <cellStyle name="Input cel new 3 3 2 8 2 2 2" xfId="28250" xr:uid="{00000000-0005-0000-0000-000055000000}"/>
    <cellStyle name="Input cel new 3 3 2 8 2 2 3" xfId="23661" xr:uid="{00000000-0005-0000-0000-000055000000}"/>
    <cellStyle name="Input cel new 3 3 2 8 2 2 4" xfId="38402" xr:uid="{00000000-0005-0000-0000-000055000000}"/>
    <cellStyle name="Input cel new 3 3 2 8 2 3" xfId="22223" xr:uid="{00000000-0005-0000-0000-000055000000}"/>
    <cellStyle name="Input cel new 3 3 2 8 2 4" xfId="14744" xr:uid="{00000000-0005-0000-0000-000055000000}"/>
    <cellStyle name="Input cel new 3 3 2 8 2 5" xfId="33722" xr:uid="{00000000-0005-0000-0000-000055000000}"/>
    <cellStyle name="Input cel new 3 3 2 8 3" xfId="5593" xr:uid="{00000000-0005-0000-0000-000055000000}"/>
    <cellStyle name="Input cel new 3 3 2 8 3 2" xfId="25889" xr:uid="{00000000-0005-0000-0000-000055000000}"/>
    <cellStyle name="Input cel new 3 3 2 8 3 3" xfId="14558" xr:uid="{00000000-0005-0000-0000-000055000000}"/>
    <cellStyle name="Input cel new 3 3 2 8 3 4" xfId="31359" xr:uid="{00000000-0005-0000-0000-000055000000}"/>
    <cellStyle name="Input cel new 3 3 2 8 4" xfId="3711" xr:uid="{00000000-0005-0000-0000-000055000000}"/>
    <cellStyle name="Input cel new 3 3 2 8 4 2" xfId="21394" xr:uid="{00000000-0005-0000-0000-000055000000}"/>
    <cellStyle name="Input cel new 3 3 2 8 4 3" xfId="19507" xr:uid="{00000000-0005-0000-0000-000055000000}"/>
    <cellStyle name="Input cel new 3 3 2 8 4 4" xfId="35266" xr:uid="{00000000-0005-0000-0000-000055000000}"/>
    <cellStyle name="Input cel new 3 3 2 8 5" xfId="17054" xr:uid="{00000000-0005-0000-0000-000055000000}"/>
    <cellStyle name="Input cel new 3 3 2 8 6" xfId="14505" xr:uid="{00000000-0005-0000-0000-000055000000}"/>
    <cellStyle name="Input cel new 3 3 2 8 7" xfId="9975" xr:uid="{00000000-0005-0000-0000-000055000000}"/>
    <cellStyle name="Input cel new 3 3 2 9" xfId="2088" xr:uid="{00000000-0005-0000-0000-000055000000}"/>
    <cellStyle name="Input cel new 3 3 2 9 2" xfId="6746" xr:uid="{00000000-0005-0000-0000-000055000000}"/>
    <cellStyle name="Input cel new 3 3 2 9 2 2" xfId="27042" xr:uid="{00000000-0005-0000-0000-000055000000}"/>
    <cellStyle name="Input cel new 3 3 2 9 2 3" xfId="22452" xr:uid="{00000000-0005-0000-0000-000055000000}"/>
    <cellStyle name="Input cel new 3 3 2 9 2 4" xfId="37237" xr:uid="{00000000-0005-0000-0000-000055000000}"/>
    <cellStyle name="Input cel new 3 3 2 9 3" xfId="16800" xr:uid="{00000000-0005-0000-0000-000055000000}"/>
    <cellStyle name="Input cel new 3 3 2 9 4" xfId="12563" xr:uid="{00000000-0005-0000-0000-000055000000}"/>
    <cellStyle name="Input cel new 3 3 2 9 5" xfId="32512" xr:uid="{00000000-0005-0000-0000-000055000000}"/>
    <cellStyle name="Input cel new 3 3 3" xfId="387" xr:uid="{00000000-0005-0000-0000-000055000000}"/>
    <cellStyle name="Input cel new 3 3 3 10" xfId="2070" xr:uid="{00000000-0005-0000-0000-000055000000}"/>
    <cellStyle name="Input cel new 3 3 3 10 2" xfId="6728" xr:uid="{00000000-0005-0000-0000-000055000000}"/>
    <cellStyle name="Input cel new 3 3 3 10 2 2" xfId="27024" xr:uid="{00000000-0005-0000-0000-000055000000}"/>
    <cellStyle name="Input cel new 3 3 3 10 2 3" xfId="22434" xr:uid="{00000000-0005-0000-0000-000055000000}"/>
    <cellStyle name="Input cel new 3 3 3 10 2 4" xfId="37219" xr:uid="{00000000-0005-0000-0000-000055000000}"/>
    <cellStyle name="Input cel new 3 3 3 10 3" xfId="21357" xr:uid="{00000000-0005-0000-0000-000055000000}"/>
    <cellStyle name="Input cel new 3 3 3 10 4" xfId="11125" xr:uid="{00000000-0005-0000-0000-000055000000}"/>
    <cellStyle name="Input cel new 3 3 3 10 5" xfId="32494" xr:uid="{00000000-0005-0000-0000-000055000000}"/>
    <cellStyle name="Input cel new 3 3 3 11" xfId="5223" xr:uid="{00000000-0005-0000-0000-000055000000}"/>
    <cellStyle name="Input cel new 3 3 3 11 2" xfId="20936" xr:uid="{00000000-0005-0000-0000-000055000000}"/>
    <cellStyle name="Input cel new 3 3 3 11 2 2" xfId="25521" xr:uid="{00000000-0005-0000-0000-000055000000}"/>
    <cellStyle name="Input cel new 3 3 3 11 2 3" xfId="36663" xr:uid="{00000000-0005-0000-0000-000055000000}"/>
    <cellStyle name="Input cel new 3 3 3 11 3" xfId="23736" xr:uid="{00000000-0005-0000-0000-000055000000}"/>
    <cellStyle name="Input cel new 3 3 3 11 4" xfId="10093" xr:uid="{00000000-0005-0000-0000-000055000000}"/>
    <cellStyle name="Input cel new 3 3 3 11 5" xfId="30990" xr:uid="{00000000-0005-0000-0000-000055000000}"/>
    <cellStyle name="Input cel new 3 3 3 12" xfId="8046" xr:uid="{00000000-0005-0000-0000-000055000000}"/>
    <cellStyle name="Input cel new 3 3 3 12 2" xfId="28337" xr:uid="{00000000-0005-0000-0000-000055000000}"/>
    <cellStyle name="Input cel new 3 3 3 12 3" xfId="12854" xr:uid="{00000000-0005-0000-0000-000055000000}"/>
    <cellStyle name="Input cel new 3 3 3 12 4" xfId="33811" xr:uid="{00000000-0005-0000-0000-000055000000}"/>
    <cellStyle name="Input cel new 3 3 3 13" xfId="3819" xr:uid="{00000000-0005-0000-0000-000055000000}"/>
    <cellStyle name="Input cel new 3 3 3 13 2" xfId="15575" xr:uid="{00000000-0005-0000-0000-000055000000}"/>
    <cellStyle name="Input cel new 3 3 3 13 3" xfId="19609" xr:uid="{00000000-0005-0000-0000-000055000000}"/>
    <cellStyle name="Input cel new 3 3 3 13 4" xfId="35367" xr:uid="{00000000-0005-0000-0000-000055000000}"/>
    <cellStyle name="Input cel new 3 3 3 14" xfId="18578" xr:uid="{00000000-0005-0000-0000-000055000000}"/>
    <cellStyle name="Input cel new 3 3 3 15" xfId="9649" xr:uid="{00000000-0005-0000-0000-000055000000}"/>
    <cellStyle name="Input cel new 3 3 3 16" xfId="29644" xr:uid="{00000000-0005-0000-0000-000055000000}"/>
    <cellStyle name="Input cel new 3 3 3 2" xfId="446" xr:uid="{00000000-0005-0000-0000-000055000000}"/>
    <cellStyle name="Input cel new 3 3 3 2 10" xfId="13212" xr:uid="{00000000-0005-0000-0000-000055000000}"/>
    <cellStyle name="Input cel new 3 3 3 2 11" xfId="29737" xr:uid="{00000000-0005-0000-0000-000055000000}"/>
    <cellStyle name="Input cel new 3 3 3 2 2" xfId="595" xr:uid="{00000000-0005-0000-0000-000055000000}"/>
    <cellStyle name="Input cel new 3 3 3 2 2 10" xfId="30431" xr:uid="{00000000-0005-0000-0000-000055000000}"/>
    <cellStyle name="Input cel new 3 3 3 2 2 2" xfId="1825" xr:uid="{00000000-0005-0000-0000-000055000000}"/>
    <cellStyle name="Input cel new 3 3 3 2 2 2 2" xfId="3064" xr:uid="{00000000-0005-0000-0000-000055000000}"/>
    <cellStyle name="Input cel new 3 3 3 2 2 2 2 2" xfId="7722" xr:uid="{00000000-0005-0000-0000-000055000000}"/>
    <cellStyle name="Input cel new 3 3 3 2 2 2 2 2 2" xfId="28018" xr:uid="{00000000-0005-0000-0000-000055000000}"/>
    <cellStyle name="Input cel new 3 3 3 2 2 2 2 2 3" xfId="23428" xr:uid="{00000000-0005-0000-0000-000055000000}"/>
    <cellStyle name="Input cel new 3 3 3 2 2 2 2 2 4" xfId="38170" xr:uid="{00000000-0005-0000-0000-000055000000}"/>
    <cellStyle name="Input cel new 3 3 3 2 2 2 2 3" xfId="19342" xr:uid="{00000000-0005-0000-0000-000055000000}"/>
    <cellStyle name="Input cel new 3 3 3 2 2 2 2 4" xfId="13949" xr:uid="{00000000-0005-0000-0000-000055000000}"/>
    <cellStyle name="Input cel new 3 3 3 2 2 2 2 5" xfId="33488" xr:uid="{00000000-0005-0000-0000-000055000000}"/>
    <cellStyle name="Input cel new 3 3 3 2 2 2 3" xfId="9134" xr:uid="{00000000-0005-0000-0000-000055000000}"/>
    <cellStyle name="Input cel new 3 3 3 2 2 2 3 2" xfId="24783" xr:uid="{00000000-0005-0000-0000-000055000000}"/>
    <cellStyle name="Input cel new 3 3 3 2 2 2 3 2 2" xfId="29370" xr:uid="{00000000-0005-0000-0000-000055000000}"/>
    <cellStyle name="Input cel new 3 3 3 2 2 2 3 2 3" xfId="39475" xr:uid="{00000000-0005-0000-0000-000055000000}"/>
    <cellStyle name="Input cel new 3 3 3 2 2 2 3 3" xfId="22250" xr:uid="{00000000-0005-0000-0000-000055000000}"/>
    <cellStyle name="Input cel new 3 3 3 2 2 2 3 4" xfId="9842" xr:uid="{00000000-0005-0000-0000-000055000000}"/>
    <cellStyle name="Input cel new 3 3 3 2 2 2 3 5" xfId="34899" xr:uid="{00000000-0005-0000-0000-000055000000}"/>
    <cellStyle name="Input cel new 3 3 3 2 2 2 4" xfId="6491" xr:uid="{00000000-0005-0000-0000-000055000000}"/>
    <cellStyle name="Input cel new 3 3 3 2 2 2 4 2" xfId="26787" xr:uid="{00000000-0005-0000-0000-000055000000}"/>
    <cellStyle name="Input cel new 3 3 3 2 2 2 4 3" xfId="13920" xr:uid="{00000000-0005-0000-0000-000055000000}"/>
    <cellStyle name="Input cel new 3 3 3 2 2 2 4 4" xfId="32257" xr:uid="{00000000-0005-0000-0000-000055000000}"/>
    <cellStyle name="Input cel new 3 3 3 2 2 2 5" xfId="4913" xr:uid="{00000000-0005-0000-0000-000055000000}"/>
    <cellStyle name="Input cel new 3 3 3 2 2 2 5 2" xfId="25221" xr:uid="{00000000-0005-0000-0000-000055000000}"/>
    <cellStyle name="Input cel new 3 3 3 2 2 2 5 3" xfId="20635" xr:uid="{00000000-0005-0000-0000-000055000000}"/>
    <cellStyle name="Input cel new 3 3 3 2 2 2 5 4" xfId="36391" xr:uid="{00000000-0005-0000-0000-000055000000}"/>
    <cellStyle name="Input cel new 3 3 3 2 2 2 6" xfId="16412" xr:uid="{00000000-0005-0000-0000-000055000000}"/>
    <cellStyle name="Input cel new 3 3 3 2 2 2 7" xfId="11390" xr:uid="{00000000-0005-0000-0000-000055000000}"/>
    <cellStyle name="Input cel new 3 3 3 2 2 2 8" xfId="30733" xr:uid="{00000000-0005-0000-0000-000055000000}"/>
    <cellStyle name="Input cel new 3 3 3 2 2 3" xfId="1520" xr:uid="{00000000-0005-0000-0000-000055000000}"/>
    <cellStyle name="Input cel new 3 3 3 2 2 3 2" xfId="6218" xr:uid="{00000000-0005-0000-0000-000055000000}"/>
    <cellStyle name="Input cel new 3 3 3 2 2 3 2 2" xfId="26514" xr:uid="{00000000-0005-0000-0000-000055000000}"/>
    <cellStyle name="Input cel new 3 3 3 2 2 3 2 3" xfId="21926" xr:uid="{00000000-0005-0000-0000-000055000000}"/>
    <cellStyle name="Input cel new 3 3 3 2 2 3 2 4" xfId="37145" xr:uid="{00000000-0005-0000-0000-000055000000}"/>
    <cellStyle name="Input cel new 3 3 3 2 2 3 3" xfId="15855" xr:uid="{00000000-0005-0000-0000-000055000000}"/>
    <cellStyle name="Input cel new 3 3 3 2 2 3 4" xfId="13512" xr:uid="{00000000-0005-0000-0000-000055000000}"/>
    <cellStyle name="Input cel new 3 3 3 2 2 3 5" xfId="31984" xr:uid="{00000000-0005-0000-0000-000055000000}"/>
    <cellStyle name="Input cel new 3 3 3 2 2 4" xfId="2760" xr:uid="{00000000-0005-0000-0000-000055000000}"/>
    <cellStyle name="Input cel new 3 3 3 2 2 4 2" xfId="7418" xr:uid="{00000000-0005-0000-0000-000055000000}"/>
    <cellStyle name="Input cel new 3 3 3 2 2 4 2 2" xfId="27714" xr:uid="{00000000-0005-0000-0000-000055000000}"/>
    <cellStyle name="Input cel new 3 3 3 2 2 4 2 3" xfId="23124" xr:uid="{00000000-0005-0000-0000-000055000000}"/>
    <cellStyle name="Input cel new 3 3 3 2 2 4 2 4" xfId="37890" xr:uid="{00000000-0005-0000-0000-000055000000}"/>
    <cellStyle name="Input cel new 3 3 3 2 2 4 3" xfId="16723" xr:uid="{00000000-0005-0000-0000-000055000000}"/>
    <cellStyle name="Input cel new 3 3 3 2 2 4 4" xfId="12655" xr:uid="{00000000-0005-0000-0000-000055000000}"/>
    <cellStyle name="Input cel new 3 3 3 2 2 4 5" xfId="33184" xr:uid="{00000000-0005-0000-0000-000055000000}"/>
    <cellStyle name="Input cel new 3 3 3 2 2 5" xfId="8832" xr:uid="{00000000-0005-0000-0000-000055000000}"/>
    <cellStyle name="Input cel new 3 3 3 2 2 5 2" xfId="24499" xr:uid="{00000000-0005-0000-0000-000055000000}"/>
    <cellStyle name="Input cel new 3 3 3 2 2 5 2 2" xfId="29087" xr:uid="{00000000-0005-0000-0000-000055000000}"/>
    <cellStyle name="Input cel new 3 3 3 2 2 5 2 3" xfId="39192" xr:uid="{00000000-0005-0000-0000-000055000000}"/>
    <cellStyle name="Input cel new 3 3 3 2 2 5 3" xfId="17879" xr:uid="{00000000-0005-0000-0000-000055000000}"/>
    <cellStyle name="Input cel new 3 3 3 2 2 5 4" xfId="11555" xr:uid="{00000000-0005-0000-0000-000055000000}"/>
    <cellStyle name="Input cel new 3 3 3 2 2 5 5" xfId="34597" xr:uid="{00000000-0005-0000-0000-000055000000}"/>
    <cellStyle name="Input cel new 3 3 3 2 2 6" xfId="5381" xr:uid="{00000000-0005-0000-0000-000055000000}"/>
    <cellStyle name="Input cel new 3 3 3 2 2 6 2" xfId="25677" xr:uid="{00000000-0005-0000-0000-000055000000}"/>
    <cellStyle name="Input cel new 3 3 3 2 2 6 3" xfId="10175" xr:uid="{00000000-0005-0000-0000-000055000000}"/>
    <cellStyle name="Input cel new 3 3 3 2 2 6 4" xfId="31147" xr:uid="{00000000-0005-0000-0000-000055000000}"/>
    <cellStyle name="Input cel new 3 3 3 2 2 7" xfId="4610" xr:uid="{00000000-0005-0000-0000-000055000000}"/>
    <cellStyle name="Input cel new 3 3 3 2 2 7 2" xfId="18832" xr:uid="{00000000-0005-0000-0000-000055000000}"/>
    <cellStyle name="Input cel new 3 3 3 2 2 7 3" xfId="20352" xr:uid="{00000000-0005-0000-0000-000055000000}"/>
    <cellStyle name="Input cel new 3 3 3 2 2 7 4" xfId="36110" xr:uid="{00000000-0005-0000-0000-000055000000}"/>
    <cellStyle name="Input cel new 3 3 3 2 2 8" xfId="18773" xr:uid="{00000000-0005-0000-0000-000055000000}"/>
    <cellStyle name="Input cel new 3 3 3 2 2 9" xfId="12461" xr:uid="{00000000-0005-0000-0000-000055000000}"/>
    <cellStyle name="Input cel new 3 3 3 2 3" xfId="1740" xr:uid="{00000000-0005-0000-0000-000055000000}"/>
    <cellStyle name="Input cel new 3 3 3 2 3 2" xfId="2979" xr:uid="{00000000-0005-0000-0000-000055000000}"/>
    <cellStyle name="Input cel new 3 3 3 2 3 2 2" xfId="7637" xr:uid="{00000000-0005-0000-0000-000055000000}"/>
    <cellStyle name="Input cel new 3 3 3 2 3 2 2 2" xfId="27933" xr:uid="{00000000-0005-0000-0000-000055000000}"/>
    <cellStyle name="Input cel new 3 3 3 2 3 2 2 3" xfId="23343" xr:uid="{00000000-0005-0000-0000-000055000000}"/>
    <cellStyle name="Input cel new 3 3 3 2 3 2 2 4" xfId="38109" xr:uid="{00000000-0005-0000-0000-000055000000}"/>
    <cellStyle name="Input cel new 3 3 3 2 3 2 3" xfId="16058" xr:uid="{00000000-0005-0000-0000-000055000000}"/>
    <cellStyle name="Input cel new 3 3 3 2 3 2 4" xfId="10470" xr:uid="{00000000-0005-0000-0000-000055000000}"/>
    <cellStyle name="Input cel new 3 3 3 2 3 2 5" xfId="33403" xr:uid="{00000000-0005-0000-0000-000055000000}"/>
    <cellStyle name="Input cel new 3 3 3 2 3 3" xfId="9049" xr:uid="{00000000-0005-0000-0000-000055000000}"/>
    <cellStyle name="Input cel new 3 3 3 2 3 3 2" xfId="24705" xr:uid="{00000000-0005-0000-0000-000055000000}"/>
    <cellStyle name="Input cel new 3 3 3 2 3 3 2 2" xfId="29293" xr:uid="{00000000-0005-0000-0000-000055000000}"/>
    <cellStyle name="Input cel new 3 3 3 2 3 3 2 3" xfId="39398" xr:uid="{00000000-0005-0000-0000-000055000000}"/>
    <cellStyle name="Input cel new 3 3 3 2 3 3 3" xfId="17247" xr:uid="{00000000-0005-0000-0000-000055000000}"/>
    <cellStyle name="Input cel new 3 3 3 2 3 3 4" xfId="3560" xr:uid="{00000000-0005-0000-0000-000055000000}"/>
    <cellStyle name="Input cel new 3 3 3 2 3 3 5" xfId="34814" xr:uid="{00000000-0005-0000-0000-000055000000}"/>
    <cellStyle name="Input cel new 3 3 3 2 3 4" xfId="6427" xr:uid="{00000000-0005-0000-0000-000055000000}"/>
    <cellStyle name="Input cel new 3 3 3 2 3 4 2" xfId="26723" xr:uid="{00000000-0005-0000-0000-000055000000}"/>
    <cellStyle name="Input cel new 3 3 3 2 3 4 3" xfId="10694" xr:uid="{00000000-0005-0000-0000-000055000000}"/>
    <cellStyle name="Input cel new 3 3 3 2 3 4 4" xfId="32193" xr:uid="{00000000-0005-0000-0000-000055000000}"/>
    <cellStyle name="Input cel new 3 3 3 2 3 5" xfId="4828" xr:uid="{00000000-0005-0000-0000-000055000000}"/>
    <cellStyle name="Input cel new 3 3 3 2 3 5 2" xfId="25144" xr:uid="{00000000-0005-0000-0000-000055000000}"/>
    <cellStyle name="Input cel new 3 3 3 2 3 5 3" xfId="20557" xr:uid="{00000000-0005-0000-0000-000055000000}"/>
    <cellStyle name="Input cel new 3 3 3 2 3 5 4" xfId="36314" xr:uid="{00000000-0005-0000-0000-000055000000}"/>
    <cellStyle name="Input cel new 3 3 3 2 3 6" xfId="18952" xr:uid="{00000000-0005-0000-0000-000055000000}"/>
    <cellStyle name="Input cel new 3 3 3 2 3 7" xfId="9925" xr:uid="{00000000-0005-0000-0000-000055000000}"/>
    <cellStyle name="Input cel new 3 3 3 2 3 8" xfId="30648" xr:uid="{00000000-0005-0000-0000-000055000000}"/>
    <cellStyle name="Input cel new 3 3 3 2 4" xfId="1273" xr:uid="{00000000-0005-0000-0000-000055000000}"/>
    <cellStyle name="Input cel new 3 3 3 2 4 2" xfId="2514" xr:uid="{00000000-0005-0000-0000-000055000000}"/>
    <cellStyle name="Input cel new 3 3 3 2 4 2 2" xfId="7172" xr:uid="{00000000-0005-0000-0000-000055000000}"/>
    <cellStyle name="Input cel new 3 3 3 2 4 2 2 2" xfId="27468" xr:uid="{00000000-0005-0000-0000-000055000000}"/>
    <cellStyle name="Input cel new 3 3 3 2 4 2 2 3" xfId="22878" xr:uid="{00000000-0005-0000-0000-000055000000}"/>
    <cellStyle name="Input cel new 3 3 3 2 4 2 2 4" xfId="37658" xr:uid="{00000000-0005-0000-0000-000055000000}"/>
    <cellStyle name="Input cel new 3 3 3 2 4 2 3" xfId="15203" xr:uid="{00000000-0005-0000-0000-000055000000}"/>
    <cellStyle name="Input cel new 3 3 3 2 4 2 4" xfId="10825" xr:uid="{00000000-0005-0000-0000-000055000000}"/>
    <cellStyle name="Input cel new 3 3 3 2 4 2 5" xfId="32938" xr:uid="{00000000-0005-0000-0000-000055000000}"/>
    <cellStyle name="Input cel new 3 3 3 2 4 3" xfId="8592" xr:uid="{00000000-0005-0000-0000-000055000000}"/>
    <cellStyle name="Input cel new 3 3 3 2 4 3 2" xfId="24272" xr:uid="{00000000-0005-0000-0000-000055000000}"/>
    <cellStyle name="Input cel new 3 3 3 2 4 3 2 2" xfId="28861" xr:uid="{00000000-0005-0000-0000-000055000000}"/>
    <cellStyle name="Input cel new 3 3 3 2 4 3 2 3" xfId="38966" xr:uid="{00000000-0005-0000-0000-000055000000}"/>
    <cellStyle name="Input cel new 3 3 3 2 4 3 3" xfId="16409" xr:uid="{00000000-0005-0000-0000-000055000000}"/>
    <cellStyle name="Input cel new 3 3 3 2 4 3 4" xfId="13135" xr:uid="{00000000-0005-0000-0000-000055000000}"/>
    <cellStyle name="Input cel new 3 3 3 2 4 3 5" xfId="34357" xr:uid="{00000000-0005-0000-0000-000055000000}"/>
    <cellStyle name="Input cel new 3 3 3 2 4 4" xfId="5998" xr:uid="{00000000-0005-0000-0000-000055000000}"/>
    <cellStyle name="Input cel new 3 3 3 2 4 4 2" xfId="26294" xr:uid="{00000000-0005-0000-0000-000055000000}"/>
    <cellStyle name="Input cel new 3 3 3 2 4 4 3" xfId="11959" xr:uid="{00000000-0005-0000-0000-000055000000}"/>
    <cellStyle name="Input cel new 3 3 3 2 4 4 4" xfId="31764" xr:uid="{00000000-0005-0000-0000-000055000000}"/>
    <cellStyle name="Input cel new 3 3 3 2 4 5" xfId="4369" xr:uid="{00000000-0005-0000-0000-000055000000}"/>
    <cellStyle name="Input cel new 3 3 3 2 4 5 2" xfId="14992" xr:uid="{00000000-0005-0000-0000-000055000000}"/>
    <cellStyle name="Input cel new 3 3 3 2 4 5 3" xfId="20127" xr:uid="{00000000-0005-0000-0000-000055000000}"/>
    <cellStyle name="Input cel new 3 3 3 2 4 5 4" xfId="35885" xr:uid="{00000000-0005-0000-0000-000055000000}"/>
    <cellStyle name="Input cel new 3 3 3 2 4 6" xfId="17330" xr:uid="{00000000-0005-0000-0000-000055000000}"/>
    <cellStyle name="Input cel new 3 3 3 2 4 7" xfId="13239" xr:uid="{00000000-0005-0000-0000-000055000000}"/>
    <cellStyle name="Input cel new 3 3 3 2 4 8" xfId="30191" xr:uid="{00000000-0005-0000-0000-000055000000}"/>
    <cellStyle name="Input cel new 3 3 3 2 5" xfId="899" xr:uid="{00000000-0005-0000-0000-000055000000}"/>
    <cellStyle name="Input cel new 3 3 3 2 5 2" xfId="3372" xr:uid="{00000000-0005-0000-0000-000055000000}"/>
    <cellStyle name="Input cel new 3 3 3 2 5 2 2" xfId="8225" xr:uid="{00000000-0005-0000-0000-000055000000}"/>
    <cellStyle name="Input cel new 3 3 3 2 5 2 2 2" xfId="28514" xr:uid="{00000000-0005-0000-0000-000055000000}"/>
    <cellStyle name="Input cel new 3 3 3 2 5 2 2 3" xfId="23925" xr:uid="{00000000-0005-0000-0000-000055000000}"/>
    <cellStyle name="Input cel new 3 3 3 2 5 2 2 4" xfId="38619" xr:uid="{00000000-0005-0000-0000-000055000000}"/>
    <cellStyle name="Input cel new 3 3 3 2 5 2 3" xfId="15947" xr:uid="{00000000-0005-0000-0000-000055000000}"/>
    <cellStyle name="Input cel new 3 3 3 2 5 2 4" xfId="13148" xr:uid="{00000000-0005-0000-0000-000055000000}"/>
    <cellStyle name="Input cel new 3 3 3 2 5 2 5" xfId="33990" xr:uid="{00000000-0005-0000-0000-000055000000}"/>
    <cellStyle name="Input cel new 3 3 3 2 5 3" xfId="5647" xr:uid="{00000000-0005-0000-0000-000055000000}"/>
    <cellStyle name="Input cel new 3 3 3 2 5 3 2" xfId="25943" xr:uid="{00000000-0005-0000-0000-000055000000}"/>
    <cellStyle name="Input cel new 3 3 3 2 5 3 3" xfId="9462" xr:uid="{00000000-0005-0000-0000-000055000000}"/>
    <cellStyle name="Input cel new 3 3 3 2 5 3 4" xfId="31413" xr:uid="{00000000-0005-0000-0000-000055000000}"/>
    <cellStyle name="Input cel new 3 3 3 2 5 4" xfId="4000" xr:uid="{00000000-0005-0000-0000-000055000000}"/>
    <cellStyle name="Input cel new 3 3 3 2 5 4 2" xfId="18332" xr:uid="{00000000-0005-0000-0000-000055000000}"/>
    <cellStyle name="Input cel new 3 3 3 2 5 4 3" xfId="19785" xr:uid="{00000000-0005-0000-0000-000055000000}"/>
    <cellStyle name="Input cel new 3 3 3 2 5 4 4" xfId="35543" xr:uid="{00000000-0005-0000-0000-000055000000}"/>
    <cellStyle name="Input cel new 3 3 3 2 5 5" xfId="16114" xr:uid="{00000000-0005-0000-0000-000055000000}"/>
    <cellStyle name="Input cel new 3 3 3 2 5 6" xfId="11422" xr:uid="{00000000-0005-0000-0000-000055000000}"/>
    <cellStyle name="Input cel new 3 3 3 2 5 7" xfId="29824" xr:uid="{00000000-0005-0000-0000-000055000000}"/>
    <cellStyle name="Input cel new 3 3 3 2 6" xfId="2142" xr:uid="{00000000-0005-0000-0000-000055000000}"/>
    <cellStyle name="Input cel new 3 3 3 2 6 2" xfId="6800" xr:uid="{00000000-0005-0000-0000-000055000000}"/>
    <cellStyle name="Input cel new 3 3 3 2 6 2 2" xfId="27096" xr:uid="{00000000-0005-0000-0000-000055000000}"/>
    <cellStyle name="Input cel new 3 3 3 2 6 2 3" xfId="22506" xr:uid="{00000000-0005-0000-0000-000055000000}"/>
    <cellStyle name="Input cel new 3 3 3 2 6 2 4" xfId="37291" xr:uid="{00000000-0005-0000-0000-000055000000}"/>
    <cellStyle name="Input cel new 3 3 3 2 6 3" xfId="21934" xr:uid="{00000000-0005-0000-0000-000055000000}"/>
    <cellStyle name="Input cel new 3 3 3 2 6 4" xfId="13635" xr:uid="{00000000-0005-0000-0000-000055000000}"/>
    <cellStyle name="Input cel new 3 3 3 2 6 5" xfId="32566" xr:uid="{00000000-0005-0000-0000-000055000000}"/>
    <cellStyle name="Input cel new 3 3 3 2 7" xfId="8138" xr:uid="{00000000-0005-0000-0000-000055000000}"/>
    <cellStyle name="Input cel new 3 3 3 2 7 2" xfId="23839" xr:uid="{00000000-0005-0000-0000-000055000000}"/>
    <cellStyle name="Input cel new 3 3 3 2 7 2 2" xfId="28428" xr:uid="{00000000-0005-0000-0000-000055000000}"/>
    <cellStyle name="Input cel new 3 3 3 2 7 2 3" xfId="38533" xr:uid="{00000000-0005-0000-0000-000055000000}"/>
    <cellStyle name="Input cel new 3 3 3 2 7 3" xfId="15513" xr:uid="{00000000-0005-0000-0000-000055000000}"/>
    <cellStyle name="Input cel new 3 3 3 2 7 4" xfId="11294" xr:uid="{00000000-0005-0000-0000-000055000000}"/>
    <cellStyle name="Input cel new 3 3 3 2 7 5" xfId="33903" xr:uid="{00000000-0005-0000-0000-000055000000}"/>
    <cellStyle name="Input cel new 3 3 3 2 8" xfId="3913" xr:uid="{00000000-0005-0000-0000-000055000000}"/>
    <cellStyle name="Input cel new 3 3 3 2 8 2" xfId="22327" xr:uid="{00000000-0005-0000-0000-000055000000}"/>
    <cellStyle name="Input cel new 3 3 3 2 8 3" xfId="19701" xr:uid="{00000000-0005-0000-0000-000055000000}"/>
    <cellStyle name="Input cel new 3 3 3 2 8 4" xfId="35459" xr:uid="{00000000-0005-0000-0000-000055000000}"/>
    <cellStyle name="Input cel new 3 3 3 2 9" xfId="21747" xr:uid="{00000000-0005-0000-0000-000055000000}"/>
    <cellStyle name="Input cel new 3 3 3 3" xfId="644" xr:uid="{00000000-0005-0000-0000-000055000000}"/>
    <cellStyle name="Input cel new 3 3 3 3 10" xfId="19010" xr:uid="{00000000-0005-0000-0000-000055000000}"/>
    <cellStyle name="Input cel new 3 3 3 3 11" xfId="13144" xr:uid="{00000000-0005-0000-0000-000055000000}"/>
    <cellStyle name="Input cel new 3 3 3 3 12" xfId="29873" xr:uid="{00000000-0005-0000-0000-000055000000}"/>
    <cellStyle name="Input cel new 3 3 3 3 2" xfId="1559" xr:uid="{00000000-0005-0000-0000-000055000000}"/>
    <cellStyle name="Input cel new 3 3 3 3 2 2" xfId="2799" xr:uid="{00000000-0005-0000-0000-000055000000}"/>
    <cellStyle name="Input cel new 3 3 3 3 2 2 2" xfId="7457" xr:uid="{00000000-0005-0000-0000-000055000000}"/>
    <cellStyle name="Input cel new 3 3 3 3 2 2 2 2" xfId="27753" xr:uid="{00000000-0005-0000-0000-000055000000}"/>
    <cellStyle name="Input cel new 3 3 3 3 2 2 2 3" xfId="23163" xr:uid="{00000000-0005-0000-0000-000055000000}"/>
    <cellStyle name="Input cel new 3 3 3 3 2 2 2 4" xfId="37929" xr:uid="{00000000-0005-0000-0000-000055000000}"/>
    <cellStyle name="Input cel new 3 3 3 3 2 2 3" xfId="16935" xr:uid="{00000000-0005-0000-0000-000055000000}"/>
    <cellStyle name="Input cel new 3 3 3 3 2 2 4" xfId="10388" xr:uid="{00000000-0005-0000-0000-000055000000}"/>
    <cellStyle name="Input cel new 3 3 3 3 2 2 5" xfId="33223" xr:uid="{00000000-0005-0000-0000-000055000000}"/>
    <cellStyle name="Input cel new 3 3 3 3 2 3" xfId="8870" xr:uid="{00000000-0005-0000-0000-000055000000}"/>
    <cellStyle name="Input cel new 3 3 3 3 2 3 2" xfId="24535" xr:uid="{00000000-0005-0000-0000-000055000000}"/>
    <cellStyle name="Input cel new 3 3 3 3 2 3 2 2" xfId="29123" xr:uid="{00000000-0005-0000-0000-000055000000}"/>
    <cellStyle name="Input cel new 3 3 3 3 2 3 2 3" xfId="39228" xr:uid="{00000000-0005-0000-0000-000055000000}"/>
    <cellStyle name="Input cel new 3 3 3 3 2 3 3" xfId="21564" xr:uid="{00000000-0005-0000-0000-000055000000}"/>
    <cellStyle name="Input cel new 3 3 3 3 2 3 4" xfId="9848" xr:uid="{00000000-0005-0000-0000-000055000000}"/>
    <cellStyle name="Input cel new 3 3 3 3 2 3 5" xfId="34635" xr:uid="{00000000-0005-0000-0000-000055000000}"/>
    <cellStyle name="Input cel new 3 3 3 3 2 4" xfId="6255" xr:uid="{00000000-0005-0000-0000-000055000000}"/>
    <cellStyle name="Input cel new 3 3 3 3 2 4 2" xfId="26551" xr:uid="{00000000-0005-0000-0000-000055000000}"/>
    <cellStyle name="Input cel new 3 3 3 3 2 4 3" xfId="13994" xr:uid="{00000000-0005-0000-0000-000055000000}"/>
    <cellStyle name="Input cel new 3 3 3 3 2 4 4" xfId="32021" xr:uid="{00000000-0005-0000-0000-000055000000}"/>
    <cellStyle name="Input cel new 3 3 3 3 2 5" xfId="4648" xr:uid="{00000000-0005-0000-0000-000055000000}"/>
    <cellStyle name="Input cel new 3 3 3 3 2 5 2" xfId="24975" xr:uid="{00000000-0005-0000-0000-000055000000}"/>
    <cellStyle name="Input cel new 3 3 3 3 2 5 3" xfId="20387" xr:uid="{00000000-0005-0000-0000-000055000000}"/>
    <cellStyle name="Input cel new 3 3 3 3 2 5 4" xfId="36145" xr:uid="{00000000-0005-0000-0000-000055000000}"/>
    <cellStyle name="Input cel new 3 3 3 3 2 6" xfId="16652" xr:uid="{00000000-0005-0000-0000-000055000000}"/>
    <cellStyle name="Input cel new 3 3 3 3 2 7" xfId="14046" xr:uid="{00000000-0005-0000-0000-000055000000}"/>
    <cellStyle name="Input cel new 3 3 3 3 2 8" xfId="30469" xr:uid="{00000000-0005-0000-0000-000055000000}"/>
    <cellStyle name="Input cel new 3 3 3 3 3" xfId="1874" xr:uid="{00000000-0005-0000-0000-000055000000}"/>
    <cellStyle name="Input cel new 3 3 3 3 3 2" xfId="3113" xr:uid="{00000000-0005-0000-0000-000055000000}"/>
    <cellStyle name="Input cel new 3 3 3 3 3 2 2" xfId="7771" xr:uid="{00000000-0005-0000-0000-000055000000}"/>
    <cellStyle name="Input cel new 3 3 3 3 3 2 2 2" xfId="28067" xr:uid="{00000000-0005-0000-0000-000055000000}"/>
    <cellStyle name="Input cel new 3 3 3 3 3 2 2 3" xfId="23477" xr:uid="{00000000-0005-0000-0000-000055000000}"/>
    <cellStyle name="Input cel new 3 3 3 3 3 2 2 4" xfId="38219" xr:uid="{00000000-0005-0000-0000-000055000000}"/>
    <cellStyle name="Input cel new 3 3 3 3 3 2 3" xfId="21306" xr:uid="{00000000-0005-0000-0000-000055000000}"/>
    <cellStyle name="Input cel new 3 3 3 3 3 2 4" xfId="12874" xr:uid="{00000000-0005-0000-0000-000055000000}"/>
    <cellStyle name="Input cel new 3 3 3 3 3 2 5" xfId="33537" xr:uid="{00000000-0005-0000-0000-000055000000}"/>
    <cellStyle name="Input cel new 3 3 3 3 3 3" xfId="9183" xr:uid="{00000000-0005-0000-0000-000055000000}"/>
    <cellStyle name="Input cel new 3 3 3 3 3 3 2" xfId="24830" xr:uid="{00000000-0005-0000-0000-000055000000}"/>
    <cellStyle name="Input cel new 3 3 3 3 3 3 2 2" xfId="29417" xr:uid="{00000000-0005-0000-0000-000055000000}"/>
    <cellStyle name="Input cel new 3 3 3 3 3 3 2 3" xfId="39522" xr:uid="{00000000-0005-0000-0000-000055000000}"/>
    <cellStyle name="Input cel new 3 3 3 3 3 3 3" xfId="19089" xr:uid="{00000000-0005-0000-0000-000055000000}"/>
    <cellStyle name="Input cel new 3 3 3 3 3 3 4" xfId="14309" xr:uid="{00000000-0005-0000-0000-000055000000}"/>
    <cellStyle name="Input cel new 3 3 3 3 3 3 5" xfId="34948" xr:uid="{00000000-0005-0000-0000-000055000000}"/>
    <cellStyle name="Input cel new 3 3 3 3 3 4" xfId="6538" xr:uid="{00000000-0005-0000-0000-000055000000}"/>
    <cellStyle name="Input cel new 3 3 3 3 3 4 2" xfId="26834" xr:uid="{00000000-0005-0000-0000-000055000000}"/>
    <cellStyle name="Input cel new 3 3 3 3 3 4 3" xfId="14586" xr:uid="{00000000-0005-0000-0000-000055000000}"/>
    <cellStyle name="Input cel new 3 3 3 3 3 4 4" xfId="32304" xr:uid="{00000000-0005-0000-0000-000055000000}"/>
    <cellStyle name="Input cel new 3 3 3 3 3 5" xfId="4962" xr:uid="{00000000-0005-0000-0000-000055000000}"/>
    <cellStyle name="Input cel new 3 3 3 3 3 5 2" xfId="25268" xr:uid="{00000000-0005-0000-0000-000055000000}"/>
    <cellStyle name="Input cel new 3 3 3 3 3 5 3" xfId="20682" xr:uid="{00000000-0005-0000-0000-000055000000}"/>
    <cellStyle name="Input cel new 3 3 3 3 3 5 4" xfId="36438" xr:uid="{00000000-0005-0000-0000-000055000000}"/>
    <cellStyle name="Input cel new 3 3 3 3 3 6" xfId="21334" xr:uid="{00000000-0005-0000-0000-000055000000}"/>
    <cellStyle name="Input cel new 3 3 3 3 3 7" xfId="10803" xr:uid="{00000000-0005-0000-0000-000055000000}"/>
    <cellStyle name="Input cel new 3 3 3 3 3 8" xfId="30782" xr:uid="{00000000-0005-0000-0000-000055000000}"/>
    <cellStyle name="Input cel new 3 3 3 3 4" xfId="1333" xr:uid="{00000000-0005-0000-0000-000055000000}"/>
    <cellStyle name="Input cel new 3 3 3 3 4 2" xfId="2574" xr:uid="{00000000-0005-0000-0000-000055000000}"/>
    <cellStyle name="Input cel new 3 3 3 3 4 2 2" xfId="7232" xr:uid="{00000000-0005-0000-0000-000055000000}"/>
    <cellStyle name="Input cel new 3 3 3 3 4 2 2 2" xfId="27528" xr:uid="{00000000-0005-0000-0000-000055000000}"/>
    <cellStyle name="Input cel new 3 3 3 3 4 2 2 3" xfId="22938" xr:uid="{00000000-0005-0000-0000-000055000000}"/>
    <cellStyle name="Input cel new 3 3 3 3 4 2 2 4" xfId="37718" xr:uid="{00000000-0005-0000-0000-000055000000}"/>
    <cellStyle name="Input cel new 3 3 3 3 4 2 3" xfId="18526" xr:uid="{00000000-0005-0000-0000-000055000000}"/>
    <cellStyle name="Input cel new 3 3 3 3 4 2 4" xfId="11540" xr:uid="{00000000-0005-0000-0000-000055000000}"/>
    <cellStyle name="Input cel new 3 3 3 3 4 2 5" xfId="32998" xr:uid="{00000000-0005-0000-0000-000055000000}"/>
    <cellStyle name="Input cel new 3 3 3 3 4 3" xfId="8652" xr:uid="{00000000-0005-0000-0000-000055000000}"/>
    <cellStyle name="Input cel new 3 3 3 3 4 3 2" xfId="24330" xr:uid="{00000000-0005-0000-0000-000055000000}"/>
    <cellStyle name="Input cel new 3 3 3 3 4 3 2 2" xfId="28919" xr:uid="{00000000-0005-0000-0000-000055000000}"/>
    <cellStyle name="Input cel new 3 3 3 3 4 3 2 3" xfId="39024" xr:uid="{00000000-0005-0000-0000-000055000000}"/>
    <cellStyle name="Input cel new 3 3 3 3 4 3 3" xfId="21833" xr:uid="{00000000-0005-0000-0000-000055000000}"/>
    <cellStyle name="Input cel new 3 3 3 3 4 3 4" xfId="14581" xr:uid="{00000000-0005-0000-0000-000055000000}"/>
    <cellStyle name="Input cel new 3 3 3 3 4 3 5" xfId="34417" xr:uid="{00000000-0005-0000-0000-000055000000}"/>
    <cellStyle name="Input cel new 3 3 3 3 4 4" xfId="6056" xr:uid="{00000000-0005-0000-0000-000055000000}"/>
    <cellStyle name="Input cel new 3 3 3 3 4 4 2" xfId="26352" xr:uid="{00000000-0005-0000-0000-000055000000}"/>
    <cellStyle name="Input cel new 3 3 3 3 4 4 3" xfId="11435" xr:uid="{00000000-0005-0000-0000-000055000000}"/>
    <cellStyle name="Input cel new 3 3 3 3 4 4 4" xfId="31822" xr:uid="{00000000-0005-0000-0000-000055000000}"/>
    <cellStyle name="Input cel new 3 3 3 3 4 5" xfId="4429" xr:uid="{00000000-0005-0000-0000-000055000000}"/>
    <cellStyle name="Input cel new 3 3 3 3 4 5 2" xfId="16192" xr:uid="{00000000-0005-0000-0000-000055000000}"/>
    <cellStyle name="Input cel new 3 3 3 3 4 5 3" xfId="20185" xr:uid="{00000000-0005-0000-0000-000055000000}"/>
    <cellStyle name="Input cel new 3 3 3 3 4 5 4" xfId="35943" xr:uid="{00000000-0005-0000-0000-000055000000}"/>
    <cellStyle name="Input cel new 3 3 3 3 4 6" xfId="21549" xr:uid="{00000000-0005-0000-0000-000055000000}"/>
    <cellStyle name="Input cel new 3 3 3 3 4 7" xfId="11663" xr:uid="{00000000-0005-0000-0000-000055000000}"/>
    <cellStyle name="Input cel new 3 3 3 3 4 8" xfId="30251" xr:uid="{00000000-0005-0000-0000-000055000000}"/>
    <cellStyle name="Input cel new 3 3 3 3 5" xfId="948" xr:uid="{00000000-0005-0000-0000-000055000000}"/>
    <cellStyle name="Input cel new 3 3 3 3 5 2" xfId="5695" xr:uid="{00000000-0005-0000-0000-000055000000}"/>
    <cellStyle name="Input cel new 3 3 3 3 5 2 2" xfId="25991" xr:uid="{00000000-0005-0000-0000-000055000000}"/>
    <cellStyle name="Input cel new 3 3 3 3 5 2 3" xfId="21405" xr:uid="{00000000-0005-0000-0000-000055000000}"/>
    <cellStyle name="Input cel new 3 3 3 3 5 2 4" xfId="36932" xr:uid="{00000000-0005-0000-0000-000055000000}"/>
    <cellStyle name="Input cel new 3 3 3 3 5 3" xfId="18968" xr:uid="{00000000-0005-0000-0000-000055000000}"/>
    <cellStyle name="Input cel new 3 3 3 3 5 4" xfId="10288" xr:uid="{00000000-0005-0000-0000-000055000000}"/>
    <cellStyle name="Input cel new 3 3 3 3 5 5" xfId="31461" xr:uid="{00000000-0005-0000-0000-000055000000}"/>
    <cellStyle name="Input cel new 3 3 3 3 6" xfId="2191" xr:uid="{00000000-0005-0000-0000-000055000000}"/>
    <cellStyle name="Input cel new 3 3 3 3 6 2" xfId="6849" xr:uid="{00000000-0005-0000-0000-000055000000}"/>
    <cellStyle name="Input cel new 3 3 3 3 6 2 2" xfId="27145" xr:uid="{00000000-0005-0000-0000-000055000000}"/>
    <cellStyle name="Input cel new 3 3 3 3 6 2 3" xfId="22555" xr:uid="{00000000-0005-0000-0000-000055000000}"/>
    <cellStyle name="Input cel new 3 3 3 3 6 2 4" xfId="37340" xr:uid="{00000000-0005-0000-0000-000055000000}"/>
    <cellStyle name="Input cel new 3 3 3 3 6 3" xfId="23390" xr:uid="{00000000-0005-0000-0000-000055000000}"/>
    <cellStyle name="Input cel new 3 3 3 3 6 4" xfId="14710" xr:uid="{00000000-0005-0000-0000-000055000000}"/>
    <cellStyle name="Input cel new 3 3 3 3 6 5" xfId="32615" xr:uid="{00000000-0005-0000-0000-000055000000}"/>
    <cellStyle name="Input cel new 3 3 3 3 7" xfId="8274" xr:uid="{00000000-0005-0000-0000-000055000000}"/>
    <cellStyle name="Input cel new 3 3 3 3 7 2" xfId="23973" xr:uid="{00000000-0005-0000-0000-000055000000}"/>
    <cellStyle name="Input cel new 3 3 3 3 7 2 2" xfId="28562" xr:uid="{00000000-0005-0000-0000-000055000000}"/>
    <cellStyle name="Input cel new 3 3 3 3 7 2 3" xfId="38667" xr:uid="{00000000-0005-0000-0000-000055000000}"/>
    <cellStyle name="Input cel new 3 3 3 3 7 3" xfId="17619" xr:uid="{00000000-0005-0000-0000-000055000000}"/>
    <cellStyle name="Input cel new 3 3 3 3 7 4" xfId="12505" xr:uid="{00000000-0005-0000-0000-000055000000}"/>
    <cellStyle name="Input cel new 3 3 3 3 7 5" xfId="34039" xr:uid="{00000000-0005-0000-0000-000055000000}"/>
    <cellStyle name="Input cel new 3 3 3 3 8" xfId="5415" xr:uid="{00000000-0005-0000-0000-000055000000}"/>
    <cellStyle name="Input cel new 3 3 3 3 8 2" xfId="21126" xr:uid="{00000000-0005-0000-0000-000055000000}"/>
    <cellStyle name="Input cel new 3 3 3 3 8 2 2" xfId="25711" xr:uid="{00000000-0005-0000-0000-000055000000}"/>
    <cellStyle name="Input cel new 3 3 3 3 8 2 3" xfId="36775" xr:uid="{00000000-0005-0000-0000-000055000000}"/>
    <cellStyle name="Input cel new 3 3 3 3 8 3" xfId="21835" xr:uid="{00000000-0005-0000-0000-000055000000}"/>
    <cellStyle name="Input cel new 3 3 3 3 8 4" xfId="10071" xr:uid="{00000000-0005-0000-0000-000055000000}"/>
    <cellStyle name="Input cel new 3 3 3 3 8 5" xfId="31181" xr:uid="{00000000-0005-0000-0000-000055000000}"/>
    <cellStyle name="Input cel new 3 3 3 3 9" xfId="4049" xr:uid="{00000000-0005-0000-0000-000055000000}"/>
    <cellStyle name="Input cel new 3 3 3 3 9 2" xfId="16956" xr:uid="{00000000-0005-0000-0000-000055000000}"/>
    <cellStyle name="Input cel new 3 3 3 3 9 3" xfId="19832" xr:uid="{00000000-0005-0000-0000-000055000000}"/>
    <cellStyle name="Input cel new 3 3 3 3 9 4" xfId="35590" xr:uid="{00000000-0005-0000-0000-000055000000}"/>
    <cellStyle name="Input cel new 3 3 3 4" xfId="708" xr:uid="{00000000-0005-0000-0000-000055000000}"/>
    <cellStyle name="Input cel new 3 3 3 4 10" xfId="11854" xr:uid="{00000000-0005-0000-0000-000055000000}"/>
    <cellStyle name="Input cel new 3 3 3 4 11" xfId="29937" xr:uid="{00000000-0005-0000-0000-000055000000}"/>
    <cellStyle name="Input cel new 3 3 3 4 2" xfId="1938" xr:uid="{00000000-0005-0000-0000-000055000000}"/>
    <cellStyle name="Input cel new 3 3 3 4 2 2" xfId="3177" xr:uid="{00000000-0005-0000-0000-000055000000}"/>
    <cellStyle name="Input cel new 3 3 3 4 2 2 2" xfId="7835" xr:uid="{00000000-0005-0000-0000-000055000000}"/>
    <cellStyle name="Input cel new 3 3 3 4 2 2 2 2" xfId="28131" xr:uid="{00000000-0005-0000-0000-000055000000}"/>
    <cellStyle name="Input cel new 3 3 3 4 2 2 2 3" xfId="23541" xr:uid="{00000000-0005-0000-0000-000055000000}"/>
    <cellStyle name="Input cel new 3 3 3 4 2 2 2 4" xfId="38283" xr:uid="{00000000-0005-0000-0000-000055000000}"/>
    <cellStyle name="Input cel new 3 3 3 4 2 2 3" xfId="22101" xr:uid="{00000000-0005-0000-0000-000055000000}"/>
    <cellStyle name="Input cel new 3 3 3 4 2 2 4" xfId="14321" xr:uid="{00000000-0005-0000-0000-000055000000}"/>
    <cellStyle name="Input cel new 3 3 3 4 2 2 5" xfId="33601" xr:uid="{00000000-0005-0000-0000-000055000000}"/>
    <cellStyle name="Input cel new 3 3 3 4 2 3" xfId="9247" xr:uid="{00000000-0005-0000-0000-000055000000}"/>
    <cellStyle name="Input cel new 3 3 3 4 2 3 2" xfId="24890" xr:uid="{00000000-0005-0000-0000-000055000000}"/>
    <cellStyle name="Input cel new 3 3 3 4 2 3 2 2" xfId="29477" xr:uid="{00000000-0005-0000-0000-000055000000}"/>
    <cellStyle name="Input cel new 3 3 3 4 2 3 2 3" xfId="39582" xr:uid="{00000000-0005-0000-0000-000055000000}"/>
    <cellStyle name="Input cel new 3 3 3 4 2 3 3" xfId="15125" xr:uid="{00000000-0005-0000-0000-000055000000}"/>
    <cellStyle name="Input cel new 3 3 3 4 2 3 4" xfId="10292" xr:uid="{00000000-0005-0000-0000-000055000000}"/>
    <cellStyle name="Input cel new 3 3 3 4 2 3 5" xfId="35012" xr:uid="{00000000-0005-0000-0000-000055000000}"/>
    <cellStyle name="Input cel new 3 3 3 4 2 4" xfId="6598" xr:uid="{00000000-0005-0000-0000-000055000000}"/>
    <cellStyle name="Input cel new 3 3 3 4 2 4 2" xfId="26894" xr:uid="{00000000-0005-0000-0000-000055000000}"/>
    <cellStyle name="Input cel new 3 3 3 4 2 4 3" xfId="10094" xr:uid="{00000000-0005-0000-0000-000055000000}"/>
    <cellStyle name="Input cel new 3 3 3 4 2 4 4" xfId="32364" xr:uid="{00000000-0005-0000-0000-000055000000}"/>
    <cellStyle name="Input cel new 3 3 3 4 2 5" xfId="5026" xr:uid="{00000000-0005-0000-0000-000055000000}"/>
    <cellStyle name="Input cel new 3 3 3 4 2 5 2" xfId="25328" xr:uid="{00000000-0005-0000-0000-000055000000}"/>
    <cellStyle name="Input cel new 3 3 3 4 2 5 3" xfId="20742" xr:uid="{00000000-0005-0000-0000-000055000000}"/>
    <cellStyle name="Input cel new 3 3 3 4 2 5 4" xfId="36498" xr:uid="{00000000-0005-0000-0000-000055000000}"/>
    <cellStyle name="Input cel new 3 3 3 4 2 6" xfId="17983" xr:uid="{00000000-0005-0000-0000-000055000000}"/>
    <cellStyle name="Input cel new 3 3 3 4 2 7" xfId="13477" xr:uid="{00000000-0005-0000-0000-000055000000}"/>
    <cellStyle name="Input cel new 3 3 3 4 2 8" xfId="30846" xr:uid="{00000000-0005-0000-0000-000055000000}"/>
    <cellStyle name="Input cel new 3 3 3 4 3" xfId="1620" xr:uid="{00000000-0005-0000-0000-000055000000}"/>
    <cellStyle name="Input cel new 3 3 3 4 3 2" xfId="2860" xr:uid="{00000000-0005-0000-0000-000055000000}"/>
    <cellStyle name="Input cel new 3 3 3 4 3 2 2" xfId="7518" xr:uid="{00000000-0005-0000-0000-000055000000}"/>
    <cellStyle name="Input cel new 3 3 3 4 3 2 2 2" xfId="27814" xr:uid="{00000000-0005-0000-0000-000055000000}"/>
    <cellStyle name="Input cel new 3 3 3 4 3 2 2 3" xfId="23224" xr:uid="{00000000-0005-0000-0000-000055000000}"/>
    <cellStyle name="Input cel new 3 3 3 4 3 2 2 4" xfId="37990" xr:uid="{00000000-0005-0000-0000-000055000000}"/>
    <cellStyle name="Input cel new 3 3 3 4 3 2 3" xfId="18557" xr:uid="{00000000-0005-0000-0000-000055000000}"/>
    <cellStyle name="Input cel new 3 3 3 4 3 2 4" xfId="12298" xr:uid="{00000000-0005-0000-0000-000055000000}"/>
    <cellStyle name="Input cel new 3 3 3 4 3 2 5" xfId="33284" xr:uid="{00000000-0005-0000-0000-000055000000}"/>
    <cellStyle name="Input cel new 3 3 3 4 3 3" xfId="8931" xr:uid="{00000000-0005-0000-0000-000055000000}"/>
    <cellStyle name="Input cel new 3 3 3 4 3 3 2" xfId="24593" xr:uid="{00000000-0005-0000-0000-000055000000}"/>
    <cellStyle name="Input cel new 3 3 3 4 3 3 2 2" xfId="29181" xr:uid="{00000000-0005-0000-0000-000055000000}"/>
    <cellStyle name="Input cel new 3 3 3 4 3 3 2 3" xfId="39286" xr:uid="{00000000-0005-0000-0000-000055000000}"/>
    <cellStyle name="Input cel new 3 3 3 4 3 3 3" xfId="21819" xr:uid="{00000000-0005-0000-0000-000055000000}"/>
    <cellStyle name="Input cel new 3 3 3 4 3 3 4" xfId="9659" xr:uid="{00000000-0005-0000-0000-000055000000}"/>
    <cellStyle name="Input cel new 3 3 3 4 3 3 5" xfId="34696" xr:uid="{00000000-0005-0000-0000-000055000000}"/>
    <cellStyle name="Input cel new 3 3 3 4 3 4" xfId="6314" xr:uid="{00000000-0005-0000-0000-000055000000}"/>
    <cellStyle name="Input cel new 3 3 3 4 3 4 2" xfId="26610" xr:uid="{00000000-0005-0000-0000-000055000000}"/>
    <cellStyle name="Input cel new 3 3 3 4 3 4 3" xfId="13742" xr:uid="{00000000-0005-0000-0000-000055000000}"/>
    <cellStyle name="Input cel new 3 3 3 4 3 4 4" xfId="32080" xr:uid="{00000000-0005-0000-0000-000055000000}"/>
    <cellStyle name="Input cel new 3 3 3 4 3 5" xfId="4709" xr:uid="{00000000-0005-0000-0000-000055000000}"/>
    <cellStyle name="Input cel new 3 3 3 4 3 5 2" xfId="25032" xr:uid="{00000000-0005-0000-0000-000055000000}"/>
    <cellStyle name="Input cel new 3 3 3 4 3 5 3" xfId="20444" xr:uid="{00000000-0005-0000-0000-000055000000}"/>
    <cellStyle name="Input cel new 3 3 3 4 3 5 4" xfId="36202" xr:uid="{00000000-0005-0000-0000-000055000000}"/>
    <cellStyle name="Input cel new 3 3 3 4 3 6" xfId="16057" xr:uid="{00000000-0005-0000-0000-000055000000}"/>
    <cellStyle name="Input cel new 3 3 3 4 3 7" xfId="14072" xr:uid="{00000000-0005-0000-0000-000055000000}"/>
    <cellStyle name="Input cel new 3 3 3 4 3 8" xfId="30530" xr:uid="{00000000-0005-0000-0000-000055000000}"/>
    <cellStyle name="Input cel new 3 3 3 4 4" xfId="1012" xr:uid="{00000000-0005-0000-0000-000055000000}"/>
    <cellStyle name="Input cel new 3 3 3 4 4 2" xfId="5757" xr:uid="{00000000-0005-0000-0000-000055000000}"/>
    <cellStyle name="Input cel new 3 3 3 4 4 2 2" xfId="26053" xr:uid="{00000000-0005-0000-0000-000055000000}"/>
    <cellStyle name="Input cel new 3 3 3 4 4 2 3" xfId="21467" xr:uid="{00000000-0005-0000-0000-000055000000}"/>
    <cellStyle name="Input cel new 3 3 3 4 4 2 4" xfId="36981" xr:uid="{00000000-0005-0000-0000-000055000000}"/>
    <cellStyle name="Input cel new 3 3 3 4 4 3" xfId="16572" xr:uid="{00000000-0005-0000-0000-000055000000}"/>
    <cellStyle name="Input cel new 3 3 3 4 4 4" xfId="11289" xr:uid="{00000000-0005-0000-0000-000055000000}"/>
    <cellStyle name="Input cel new 3 3 3 4 4 5" xfId="31523" xr:uid="{00000000-0005-0000-0000-000055000000}"/>
    <cellStyle name="Input cel new 3 3 3 4 5" xfId="2255" xr:uid="{00000000-0005-0000-0000-000055000000}"/>
    <cellStyle name="Input cel new 3 3 3 4 5 2" xfId="6913" xr:uid="{00000000-0005-0000-0000-000055000000}"/>
    <cellStyle name="Input cel new 3 3 3 4 5 2 2" xfId="27209" xr:uid="{00000000-0005-0000-0000-000055000000}"/>
    <cellStyle name="Input cel new 3 3 3 4 5 2 3" xfId="22619" xr:uid="{00000000-0005-0000-0000-000055000000}"/>
    <cellStyle name="Input cel new 3 3 3 4 5 2 4" xfId="37404" xr:uid="{00000000-0005-0000-0000-000055000000}"/>
    <cellStyle name="Input cel new 3 3 3 4 5 3" xfId="16892" xr:uid="{00000000-0005-0000-0000-000055000000}"/>
    <cellStyle name="Input cel new 3 3 3 4 5 4" xfId="10705" xr:uid="{00000000-0005-0000-0000-000055000000}"/>
    <cellStyle name="Input cel new 3 3 3 4 5 5" xfId="32679" xr:uid="{00000000-0005-0000-0000-000055000000}"/>
    <cellStyle name="Input cel new 3 3 3 4 6" xfId="8338" xr:uid="{00000000-0005-0000-0000-000055000000}"/>
    <cellStyle name="Input cel new 3 3 3 4 6 2" xfId="24035" xr:uid="{00000000-0005-0000-0000-000055000000}"/>
    <cellStyle name="Input cel new 3 3 3 4 6 2 2" xfId="28624" xr:uid="{00000000-0005-0000-0000-000055000000}"/>
    <cellStyle name="Input cel new 3 3 3 4 6 2 3" xfId="38729" xr:uid="{00000000-0005-0000-0000-000055000000}"/>
    <cellStyle name="Input cel new 3 3 3 4 6 3" xfId="19208" xr:uid="{00000000-0005-0000-0000-000055000000}"/>
    <cellStyle name="Input cel new 3 3 3 4 6 4" xfId="13505" xr:uid="{00000000-0005-0000-0000-000055000000}"/>
    <cellStyle name="Input cel new 3 3 3 4 6 5" xfId="34103" xr:uid="{00000000-0005-0000-0000-000055000000}"/>
    <cellStyle name="Input cel new 3 3 3 4 7" xfId="5462" xr:uid="{00000000-0005-0000-0000-000055000000}"/>
    <cellStyle name="Input cel new 3 3 3 4 7 2" xfId="21173" xr:uid="{00000000-0005-0000-0000-000055000000}"/>
    <cellStyle name="Input cel new 3 3 3 4 7 2 2" xfId="25758" xr:uid="{00000000-0005-0000-0000-000055000000}"/>
    <cellStyle name="Input cel new 3 3 3 4 7 2 3" xfId="36822" xr:uid="{00000000-0005-0000-0000-000055000000}"/>
    <cellStyle name="Input cel new 3 3 3 4 7 3" xfId="17189" xr:uid="{00000000-0005-0000-0000-000055000000}"/>
    <cellStyle name="Input cel new 3 3 3 4 7 4" xfId="12901" xr:uid="{00000000-0005-0000-0000-000055000000}"/>
    <cellStyle name="Input cel new 3 3 3 4 7 5" xfId="31228" xr:uid="{00000000-0005-0000-0000-000055000000}"/>
    <cellStyle name="Input cel new 3 3 3 4 8" xfId="4113" xr:uid="{00000000-0005-0000-0000-000055000000}"/>
    <cellStyle name="Input cel new 3 3 3 4 8 2" xfId="17776" xr:uid="{00000000-0005-0000-0000-000055000000}"/>
    <cellStyle name="Input cel new 3 3 3 4 8 3" xfId="19892" xr:uid="{00000000-0005-0000-0000-000055000000}"/>
    <cellStyle name="Input cel new 3 3 3 4 8 4" xfId="35650" xr:uid="{00000000-0005-0000-0000-000055000000}"/>
    <cellStyle name="Input cel new 3 3 3 4 9" xfId="15424" xr:uid="{00000000-0005-0000-0000-000055000000}"/>
    <cellStyle name="Input cel new 3 3 3 5" xfId="769" xr:uid="{00000000-0005-0000-0000-000055000000}"/>
    <cellStyle name="Input cel new 3 3 3 5 10" xfId="9890" xr:uid="{00000000-0005-0000-0000-000055000000}"/>
    <cellStyle name="Input cel new 3 3 3 5 11" xfId="29998" xr:uid="{00000000-0005-0000-0000-000055000000}"/>
    <cellStyle name="Input cel new 3 3 3 5 2" xfId="1999" xr:uid="{00000000-0005-0000-0000-000055000000}"/>
    <cellStyle name="Input cel new 3 3 3 5 2 2" xfId="3238" xr:uid="{00000000-0005-0000-0000-000055000000}"/>
    <cellStyle name="Input cel new 3 3 3 5 2 2 2" xfId="7896" xr:uid="{00000000-0005-0000-0000-000055000000}"/>
    <cellStyle name="Input cel new 3 3 3 5 2 2 2 2" xfId="28192" xr:uid="{00000000-0005-0000-0000-000055000000}"/>
    <cellStyle name="Input cel new 3 3 3 5 2 2 2 3" xfId="23602" xr:uid="{00000000-0005-0000-0000-000055000000}"/>
    <cellStyle name="Input cel new 3 3 3 5 2 2 2 4" xfId="38344" xr:uid="{00000000-0005-0000-0000-000055000000}"/>
    <cellStyle name="Input cel new 3 3 3 5 2 2 3" xfId="18671" xr:uid="{00000000-0005-0000-0000-000055000000}"/>
    <cellStyle name="Input cel new 3 3 3 5 2 2 4" xfId="11856" xr:uid="{00000000-0005-0000-0000-000055000000}"/>
    <cellStyle name="Input cel new 3 3 3 5 2 2 5" xfId="33662" xr:uid="{00000000-0005-0000-0000-000055000000}"/>
    <cellStyle name="Input cel new 3 3 3 5 2 3" xfId="9308" xr:uid="{00000000-0005-0000-0000-000055000000}"/>
    <cellStyle name="Input cel new 3 3 3 5 2 3 2" xfId="24949" xr:uid="{00000000-0005-0000-0000-000055000000}"/>
    <cellStyle name="Input cel new 3 3 3 5 2 3 2 2" xfId="29536" xr:uid="{00000000-0005-0000-0000-000055000000}"/>
    <cellStyle name="Input cel new 3 3 3 5 2 3 2 3" xfId="39641" xr:uid="{00000000-0005-0000-0000-000055000000}"/>
    <cellStyle name="Input cel new 3 3 3 5 2 3 3" xfId="16243" xr:uid="{00000000-0005-0000-0000-000055000000}"/>
    <cellStyle name="Input cel new 3 3 3 5 2 3 4" xfId="14763" xr:uid="{00000000-0005-0000-0000-000055000000}"/>
    <cellStyle name="Input cel new 3 3 3 5 2 3 5" xfId="35073" xr:uid="{00000000-0005-0000-0000-000055000000}"/>
    <cellStyle name="Input cel new 3 3 3 5 2 4" xfId="6657" xr:uid="{00000000-0005-0000-0000-000055000000}"/>
    <cellStyle name="Input cel new 3 3 3 5 2 4 2" xfId="26953" xr:uid="{00000000-0005-0000-0000-000055000000}"/>
    <cellStyle name="Input cel new 3 3 3 5 2 4 3" xfId="11628" xr:uid="{00000000-0005-0000-0000-000055000000}"/>
    <cellStyle name="Input cel new 3 3 3 5 2 4 4" xfId="32423" xr:uid="{00000000-0005-0000-0000-000055000000}"/>
    <cellStyle name="Input cel new 3 3 3 5 2 5" xfId="5087" xr:uid="{00000000-0005-0000-0000-000055000000}"/>
    <cellStyle name="Input cel new 3 3 3 5 2 5 2" xfId="25387" xr:uid="{00000000-0005-0000-0000-000055000000}"/>
    <cellStyle name="Input cel new 3 3 3 5 2 5 3" xfId="20801" xr:uid="{00000000-0005-0000-0000-000055000000}"/>
    <cellStyle name="Input cel new 3 3 3 5 2 5 4" xfId="36557" xr:uid="{00000000-0005-0000-0000-000055000000}"/>
    <cellStyle name="Input cel new 3 3 3 5 2 6" xfId="21566" xr:uid="{00000000-0005-0000-0000-000055000000}"/>
    <cellStyle name="Input cel new 3 3 3 5 2 7" xfId="13715" xr:uid="{00000000-0005-0000-0000-000055000000}"/>
    <cellStyle name="Input cel new 3 3 3 5 2 8" xfId="30907" xr:uid="{00000000-0005-0000-0000-000055000000}"/>
    <cellStyle name="Input cel new 3 3 3 5 3" xfId="1677" xr:uid="{00000000-0005-0000-0000-000055000000}"/>
    <cellStyle name="Input cel new 3 3 3 5 3 2" xfId="2916" xr:uid="{00000000-0005-0000-0000-000055000000}"/>
    <cellStyle name="Input cel new 3 3 3 5 3 2 2" xfId="7574" xr:uid="{00000000-0005-0000-0000-000055000000}"/>
    <cellStyle name="Input cel new 3 3 3 5 3 2 2 2" xfId="27870" xr:uid="{00000000-0005-0000-0000-000055000000}"/>
    <cellStyle name="Input cel new 3 3 3 5 3 2 2 3" xfId="23280" xr:uid="{00000000-0005-0000-0000-000055000000}"/>
    <cellStyle name="Input cel new 3 3 3 5 3 2 2 4" xfId="38046" xr:uid="{00000000-0005-0000-0000-000055000000}"/>
    <cellStyle name="Input cel new 3 3 3 5 3 2 3" xfId="19083" xr:uid="{00000000-0005-0000-0000-000055000000}"/>
    <cellStyle name="Input cel new 3 3 3 5 3 2 4" xfId="11208" xr:uid="{00000000-0005-0000-0000-000055000000}"/>
    <cellStyle name="Input cel new 3 3 3 5 3 2 5" xfId="33340" xr:uid="{00000000-0005-0000-0000-000055000000}"/>
    <cellStyle name="Input cel new 3 3 3 5 3 3" xfId="8986" xr:uid="{00000000-0005-0000-0000-000055000000}"/>
    <cellStyle name="Input cel new 3 3 3 5 3 3 2" xfId="24646" xr:uid="{00000000-0005-0000-0000-000055000000}"/>
    <cellStyle name="Input cel new 3 3 3 5 3 3 2 2" xfId="29234" xr:uid="{00000000-0005-0000-0000-000055000000}"/>
    <cellStyle name="Input cel new 3 3 3 5 3 3 2 3" xfId="39339" xr:uid="{00000000-0005-0000-0000-000055000000}"/>
    <cellStyle name="Input cel new 3 3 3 5 3 3 3" xfId="14791" xr:uid="{00000000-0005-0000-0000-000055000000}"/>
    <cellStyle name="Input cel new 3 3 3 5 3 3 4" xfId="13306" xr:uid="{00000000-0005-0000-0000-000055000000}"/>
    <cellStyle name="Input cel new 3 3 3 5 3 3 5" xfId="34751" xr:uid="{00000000-0005-0000-0000-000055000000}"/>
    <cellStyle name="Input cel new 3 3 3 5 3 4" xfId="6368" xr:uid="{00000000-0005-0000-0000-000055000000}"/>
    <cellStyle name="Input cel new 3 3 3 5 3 4 2" xfId="26664" xr:uid="{00000000-0005-0000-0000-000055000000}"/>
    <cellStyle name="Input cel new 3 3 3 5 3 4 3" xfId="11527" xr:uid="{00000000-0005-0000-0000-000055000000}"/>
    <cellStyle name="Input cel new 3 3 3 5 3 4 4" xfId="32134" xr:uid="{00000000-0005-0000-0000-000055000000}"/>
    <cellStyle name="Input cel new 3 3 3 5 3 5" xfId="4765" xr:uid="{00000000-0005-0000-0000-000055000000}"/>
    <cellStyle name="Input cel new 3 3 3 5 3 5 2" xfId="25085" xr:uid="{00000000-0005-0000-0000-000055000000}"/>
    <cellStyle name="Input cel new 3 3 3 5 3 5 3" xfId="20497" xr:uid="{00000000-0005-0000-0000-000055000000}"/>
    <cellStyle name="Input cel new 3 3 3 5 3 5 4" xfId="36255" xr:uid="{00000000-0005-0000-0000-000055000000}"/>
    <cellStyle name="Input cel new 3 3 3 5 3 6" xfId="16152" xr:uid="{00000000-0005-0000-0000-000055000000}"/>
    <cellStyle name="Input cel new 3 3 3 5 3 7" xfId="3489" xr:uid="{00000000-0005-0000-0000-000055000000}"/>
    <cellStyle name="Input cel new 3 3 3 5 3 8" xfId="30585" xr:uid="{00000000-0005-0000-0000-000055000000}"/>
    <cellStyle name="Input cel new 3 3 3 5 4" xfId="1073" xr:uid="{00000000-0005-0000-0000-000055000000}"/>
    <cellStyle name="Input cel new 3 3 3 5 4 2" xfId="5818" xr:uid="{00000000-0005-0000-0000-000055000000}"/>
    <cellStyle name="Input cel new 3 3 3 5 4 2 2" xfId="26114" xr:uid="{00000000-0005-0000-0000-000055000000}"/>
    <cellStyle name="Input cel new 3 3 3 5 4 2 3" xfId="21528" xr:uid="{00000000-0005-0000-0000-000055000000}"/>
    <cellStyle name="Input cel new 3 3 3 5 4 2 4" xfId="37042" xr:uid="{00000000-0005-0000-0000-000055000000}"/>
    <cellStyle name="Input cel new 3 3 3 5 4 3" xfId="14861" xr:uid="{00000000-0005-0000-0000-000055000000}"/>
    <cellStyle name="Input cel new 3 3 3 5 4 4" xfId="10360" xr:uid="{00000000-0005-0000-0000-000055000000}"/>
    <cellStyle name="Input cel new 3 3 3 5 4 5" xfId="31584" xr:uid="{00000000-0005-0000-0000-000055000000}"/>
    <cellStyle name="Input cel new 3 3 3 5 5" xfId="2316" xr:uid="{00000000-0005-0000-0000-000055000000}"/>
    <cellStyle name="Input cel new 3 3 3 5 5 2" xfId="6974" xr:uid="{00000000-0005-0000-0000-000055000000}"/>
    <cellStyle name="Input cel new 3 3 3 5 5 2 2" xfId="27270" xr:uid="{00000000-0005-0000-0000-000055000000}"/>
    <cellStyle name="Input cel new 3 3 3 5 5 2 3" xfId="22680" xr:uid="{00000000-0005-0000-0000-000055000000}"/>
    <cellStyle name="Input cel new 3 3 3 5 5 2 4" xfId="37465" xr:uid="{00000000-0005-0000-0000-000055000000}"/>
    <cellStyle name="Input cel new 3 3 3 5 5 3" xfId="17391" xr:uid="{00000000-0005-0000-0000-000055000000}"/>
    <cellStyle name="Input cel new 3 3 3 5 5 4" xfId="13863" xr:uid="{00000000-0005-0000-0000-000055000000}"/>
    <cellStyle name="Input cel new 3 3 3 5 5 5" xfId="32740" xr:uid="{00000000-0005-0000-0000-000055000000}"/>
    <cellStyle name="Input cel new 3 3 3 5 6" xfId="8399" xr:uid="{00000000-0005-0000-0000-000055000000}"/>
    <cellStyle name="Input cel new 3 3 3 5 6 2" xfId="24096" xr:uid="{00000000-0005-0000-0000-000055000000}"/>
    <cellStyle name="Input cel new 3 3 3 5 6 2 2" xfId="28685" xr:uid="{00000000-0005-0000-0000-000055000000}"/>
    <cellStyle name="Input cel new 3 3 3 5 6 2 3" xfId="38790" xr:uid="{00000000-0005-0000-0000-000055000000}"/>
    <cellStyle name="Input cel new 3 3 3 5 6 3" xfId="22184" xr:uid="{00000000-0005-0000-0000-000055000000}"/>
    <cellStyle name="Input cel new 3 3 3 5 6 4" xfId="13229" xr:uid="{00000000-0005-0000-0000-000055000000}"/>
    <cellStyle name="Input cel new 3 3 3 5 6 5" xfId="34164" xr:uid="{00000000-0005-0000-0000-000055000000}"/>
    <cellStyle name="Input cel new 3 3 3 5 7" xfId="5521" xr:uid="{00000000-0005-0000-0000-000055000000}"/>
    <cellStyle name="Input cel new 3 3 3 5 7 2" xfId="21232" xr:uid="{00000000-0005-0000-0000-000055000000}"/>
    <cellStyle name="Input cel new 3 3 3 5 7 2 2" xfId="25817" xr:uid="{00000000-0005-0000-0000-000055000000}"/>
    <cellStyle name="Input cel new 3 3 3 5 7 2 3" xfId="36881" xr:uid="{00000000-0005-0000-0000-000055000000}"/>
    <cellStyle name="Input cel new 3 3 3 5 7 3" xfId="16916" xr:uid="{00000000-0005-0000-0000-000055000000}"/>
    <cellStyle name="Input cel new 3 3 3 5 7 4" xfId="11707" xr:uid="{00000000-0005-0000-0000-000055000000}"/>
    <cellStyle name="Input cel new 3 3 3 5 7 5" xfId="31287" xr:uid="{00000000-0005-0000-0000-000055000000}"/>
    <cellStyle name="Input cel new 3 3 3 5 8" xfId="4174" xr:uid="{00000000-0005-0000-0000-000055000000}"/>
    <cellStyle name="Input cel new 3 3 3 5 8 2" xfId="15574" xr:uid="{00000000-0005-0000-0000-000055000000}"/>
    <cellStyle name="Input cel new 3 3 3 5 8 3" xfId="19951" xr:uid="{00000000-0005-0000-0000-000055000000}"/>
    <cellStyle name="Input cel new 3 3 3 5 8 4" xfId="35709" xr:uid="{00000000-0005-0000-0000-000055000000}"/>
    <cellStyle name="Input cel new 3 3 3 5 9" xfId="16735" xr:uid="{00000000-0005-0000-0000-000055000000}"/>
    <cellStyle name="Input cel new 3 3 3 6" xfId="525" xr:uid="{00000000-0005-0000-0000-000055000000}"/>
    <cellStyle name="Input cel new 3 3 3 6 2" xfId="1452" xr:uid="{00000000-0005-0000-0000-000055000000}"/>
    <cellStyle name="Input cel new 3 3 3 6 2 2" xfId="6151" xr:uid="{00000000-0005-0000-0000-000055000000}"/>
    <cellStyle name="Input cel new 3 3 3 6 2 2 2" xfId="26447" xr:uid="{00000000-0005-0000-0000-000055000000}"/>
    <cellStyle name="Input cel new 3 3 3 6 2 2 3" xfId="21859" xr:uid="{00000000-0005-0000-0000-000055000000}"/>
    <cellStyle name="Input cel new 3 3 3 6 2 2 4" xfId="37080" xr:uid="{00000000-0005-0000-0000-000055000000}"/>
    <cellStyle name="Input cel new 3 3 3 6 2 3" xfId="18026" xr:uid="{00000000-0005-0000-0000-000055000000}"/>
    <cellStyle name="Input cel new 3 3 3 6 2 4" xfId="10194" xr:uid="{00000000-0005-0000-0000-000055000000}"/>
    <cellStyle name="Input cel new 3 3 3 6 2 5" xfId="31917" xr:uid="{00000000-0005-0000-0000-000055000000}"/>
    <cellStyle name="Input cel new 3 3 3 6 3" xfId="2692" xr:uid="{00000000-0005-0000-0000-000055000000}"/>
    <cellStyle name="Input cel new 3 3 3 6 3 2" xfId="7350" xr:uid="{00000000-0005-0000-0000-000055000000}"/>
    <cellStyle name="Input cel new 3 3 3 6 3 2 2" xfId="27646" xr:uid="{00000000-0005-0000-0000-000055000000}"/>
    <cellStyle name="Input cel new 3 3 3 6 3 2 3" xfId="23056" xr:uid="{00000000-0005-0000-0000-000055000000}"/>
    <cellStyle name="Input cel new 3 3 3 6 3 2 4" xfId="37823" xr:uid="{00000000-0005-0000-0000-000055000000}"/>
    <cellStyle name="Input cel new 3 3 3 6 3 3" xfId="21550" xr:uid="{00000000-0005-0000-0000-000055000000}"/>
    <cellStyle name="Input cel new 3 3 3 6 3 4" xfId="14305" xr:uid="{00000000-0005-0000-0000-000055000000}"/>
    <cellStyle name="Input cel new 3 3 3 6 3 5" xfId="33116" xr:uid="{00000000-0005-0000-0000-000055000000}"/>
    <cellStyle name="Input cel new 3 3 3 6 4" xfId="8764" xr:uid="{00000000-0005-0000-0000-000055000000}"/>
    <cellStyle name="Input cel new 3 3 3 6 4 2" xfId="24432" xr:uid="{00000000-0005-0000-0000-000055000000}"/>
    <cellStyle name="Input cel new 3 3 3 6 4 2 2" xfId="29020" xr:uid="{00000000-0005-0000-0000-000055000000}"/>
    <cellStyle name="Input cel new 3 3 3 6 4 2 3" xfId="39125" xr:uid="{00000000-0005-0000-0000-000055000000}"/>
    <cellStyle name="Input cel new 3 3 3 6 4 3" xfId="17384" xr:uid="{00000000-0005-0000-0000-000055000000}"/>
    <cellStyle name="Input cel new 3 3 3 6 4 4" xfId="11339" xr:uid="{00000000-0005-0000-0000-000055000000}"/>
    <cellStyle name="Input cel new 3 3 3 6 4 5" xfId="34529" xr:uid="{00000000-0005-0000-0000-000055000000}"/>
    <cellStyle name="Input cel new 3 3 3 6 5" xfId="5313" xr:uid="{00000000-0005-0000-0000-000055000000}"/>
    <cellStyle name="Input cel new 3 3 3 6 5 2" xfId="25609" xr:uid="{00000000-0005-0000-0000-000055000000}"/>
    <cellStyle name="Input cel new 3 3 3 6 5 3" xfId="12740" xr:uid="{00000000-0005-0000-0000-000055000000}"/>
    <cellStyle name="Input cel new 3 3 3 6 5 4" xfId="31079" xr:uid="{00000000-0005-0000-0000-000055000000}"/>
    <cellStyle name="Input cel new 3 3 3 6 6" xfId="4542" xr:uid="{00000000-0005-0000-0000-000055000000}"/>
    <cellStyle name="Input cel new 3 3 3 6 6 2" xfId="15076" xr:uid="{00000000-0005-0000-0000-000055000000}"/>
    <cellStyle name="Input cel new 3 3 3 6 6 3" xfId="20285" xr:uid="{00000000-0005-0000-0000-000055000000}"/>
    <cellStyle name="Input cel new 3 3 3 6 6 4" xfId="36043" xr:uid="{00000000-0005-0000-0000-000055000000}"/>
    <cellStyle name="Input cel new 3 3 3 6 7" xfId="15564" xr:uid="{00000000-0005-0000-0000-000055000000}"/>
    <cellStyle name="Input cel new 3 3 3 6 8" xfId="13441" xr:uid="{00000000-0005-0000-0000-000055000000}"/>
    <cellStyle name="Input cel new 3 3 3 6 9" xfId="30363" xr:uid="{00000000-0005-0000-0000-000055000000}"/>
    <cellStyle name="Input cel new 3 3 3 7" xfId="1154" xr:uid="{00000000-0005-0000-0000-000055000000}"/>
    <cellStyle name="Input cel new 3 3 3 7 2" xfId="2396" xr:uid="{00000000-0005-0000-0000-000055000000}"/>
    <cellStyle name="Input cel new 3 3 3 7 2 2" xfId="7054" xr:uid="{00000000-0005-0000-0000-000055000000}"/>
    <cellStyle name="Input cel new 3 3 3 7 2 2 2" xfId="27350" xr:uid="{00000000-0005-0000-0000-000055000000}"/>
    <cellStyle name="Input cel new 3 3 3 7 2 2 3" xfId="22760" xr:uid="{00000000-0005-0000-0000-000055000000}"/>
    <cellStyle name="Input cel new 3 3 3 7 2 2 4" xfId="37543" xr:uid="{00000000-0005-0000-0000-000055000000}"/>
    <cellStyle name="Input cel new 3 3 3 7 2 3" xfId="22248" xr:uid="{00000000-0005-0000-0000-000055000000}"/>
    <cellStyle name="Input cel new 3 3 3 7 2 4" xfId="11297" xr:uid="{00000000-0005-0000-0000-000055000000}"/>
    <cellStyle name="Input cel new 3 3 3 7 2 5" xfId="32820" xr:uid="{00000000-0005-0000-0000-000055000000}"/>
    <cellStyle name="Input cel new 3 3 3 7 3" xfId="8478" xr:uid="{00000000-0005-0000-0000-000055000000}"/>
    <cellStyle name="Input cel new 3 3 3 7 3 2" xfId="24170" xr:uid="{00000000-0005-0000-0000-000055000000}"/>
    <cellStyle name="Input cel new 3 3 3 7 3 2 2" xfId="28759" xr:uid="{00000000-0005-0000-0000-000055000000}"/>
    <cellStyle name="Input cel new 3 3 3 7 3 2 3" xfId="38864" xr:uid="{00000000-0005-0000-0000-000055000000}"/>
    <cellStyle name="Input cel new 3 3 3 7 3 3" xfId="16904" xr:uid="{00000000-0005-0000-0000-000055000000}"/>
    <cellStyle name="Input cel new 3 3 3 7 3 4" xfId="13347" xr:uid="{00000000-0005-0000-0000-000055000000}"/>
    <cellStyle name="Input cel new 3 3 3 7 3 5" xfId="34243" xr:uid="{00000000-0005-0000-0000-000055000000}"/>
    <cellStyle name="Input cel new 3 3 3 7 4" xfId="5892" xr:uid="{00000000-0005-0000-0000-000055000000}"/>
    <cellStyle name="Input cel new 3 3 3 7 4 2" xfId="26188" xr:uid="{00000000-0005-0000-0000-000055000000}"/>
    <cellStyle name="Input cel new 3 3 3 7 4 3" xfId="11504" xr:uid="{00000000-0005-0000-0000-000055000000}"/>
    <cellStyle name="Input cel new 3 3 3 7 4 4" xfId="31658" xr:uid="{00000000-0005-0000-0000-000055000000}"/>
    <cellStyle name="Input cel new 3 3 3 7 5" xfId="4254" xr:uid="{00000000-0005-0000-0000-000055000000}"/>
    <cellStyle name="Input cel new 3 3 3 7 5 2" xfId="15880" xr:uid="{00000000-0005-0000-0000-000055000000}"/>
    <cellStyle name="Input cel new 3 3 3 7 5 3" xfId="20025" xr:uid="{00000000-0005-0000-0000-000055000000}"/>
    <cellStyle name="Input cel new 3 3 3 7 5 4" xfId="35783" xr:uid="{00000000-0005-0000-0000-000055000000}"/>
    <cellStyle name="Input cel new 3 3 3 7 6" xfId="14969" xr:uid="{00000000-0005-0000-0000-000055000000}"/>
    <cellStyle name="Input cel new 3 3 3 7 7" xfId="11940" xr:uid="{00000000-0005-0000-0000-000055000000}"/>
    <cellStyle name="Input cel new 3 3 3 7 8" xfId="30077" xr:uid="{00000000-0005-0000-0000-000055000000}"/>
    <cellStyle name="Input cel new 3 3 3 8" xfId="1097" xr:uid="{00000000-0005-0000-0000-000055000000}"/>
    <cellStyle name="Input cel new 3 3 3 8 2" xfId="2340" xr:uid="{00000000-0005-0000-0000-000055000000}"/>
    <cellStyle name="Input cel new 3 3 3 8 2 2" xfId="6998" xr:uid="{00000000-0005-0000-0000-000055000000}"/>
    <cellStyle name="Input cel new 3 3 3 8 2 2 2" xfId="27294" xr:uid="{00000000-0005-0000-0000-000055000000}"/>
    <cellStyle name="Input cel new 3 3 3 8 2 2 3" xfId="22704" xr:uid="{00000000-0005-0000-0000-000055000000}"/>
    <cellStyle name="Input cel new 3 3 3 8 2 2 4" xfId="37489" xr:uid="{00000000-0005-0000-0000-000055000000}"/>
    <cellStyle name="Input cel new 3 3 3 8 2 3" xfId="18269" xr:uid="{00000000-0005-0000-0000-000055000000}"/>
    <cellStyle name="Input cel new 3 3 3 8 2 4" xfId="9752" xr:uid="{00000000-0005-0000-0000-000055000000}"/>
    <cellStyle name="Input cel new 3 3 3 8 2 5" xfId="32764" xr:uid="{00000000-0005-0000-0000-000055000000}"/>
    <cellStyle name="Input cel new 3 3 3 8 3" xfId="8423" xr:uid="{00000000-0005-0000-0000-000055000000}"/>
    <cellStyle name="Input cel new 3 3 3 8 3 2" xfId="24119" xr:uid="{00000000-0005-0000-0000-000055000000}"/>
    <cellStyle name="Input cel new 3 3 3 8 3 2 2" xfId="28708" xr:uid="{00000000-0005-0000-0000-000055000000}"/>
    <cellStyle name="Input cel new 3 3 3 8 3 2 3" xfId="38813" xr:uid="{00000000-0005-0000-0000-000055000000}"/>
    <cellStyle name="Input cel new 3 3 3 8 3 3" xfId="16224" xr:uid="{00000000-0005-0000-0000-000055000000}"/>
    <cellStyle name="Input cel new 3 3 3 8 3 4" xfId="12166" xr:uid="{00000000-0005-0000-0000-000055000000}"/>
    <cellStyle name="Input cel new 3 3 3 8 3 5" xfId="34188" xr:uid="{00000000-0005-0000-0000-000055000000}"/>
    <cellStyle name="Input cel new 3 3 3 8 4" xfId="5841" xr:uid="{00000000-0005-0000-0000-000055000000}"/>
    <cellStyle name="Input cel new 3 3 3 8 4 2" xfId="26137" xr:uid="{00000000-0005-0000-0000-000055000000}"/>
    <cellStyle name="Input cel new 3 3 3 8 4 3" xfId="11603" xr:uid="{00000000-0005-0000-0000-000055000000}"/>
    <cellStyle name="Input cel new 3 3 3 8 4 4" xfId="31607" xr:uid="{00000000-0005-0000-0000-000055000000}"/>
    <cellStyle name="Input cel new 3 3 3 8 5" xfId="4198" xr:uid="{00000000-0005-0000-0000-000055000000}"/>
    <cellStyle name="Input cel new 3 3 3 8 5 2" xfId="19333" xr:uid="{00000000-0005-0000-0000-000055000000}"/>
    <cellStyle name="Input cel new 3 3 3 8 5 3" xfId="19974" xr:uid="{00000000-0005-0000-0000-000055000000}"/>
    <cellStyle name="Input cel new 3 3 3 8 5 4" xfId="35732" xr:uid="{00000000-0005-0000-0000-000055000000}"/>
    <cellStyle name="Input cel new 3 3 3 8 6" xfId="14837" xr:uid="{00000000-0005-0000-0000-000055000000}"/>
    <cellStyle name="Input cel new 3 3 3 8 7" xfId="12253" xr:uid="{00000000-0005-0000-0000-000055000000}"/>
    <cellStyle name="Input cel new 3 3 3 8 8" xfId="30022" xr:uid="{00000000-0005-0000-0000-000055000000}"/>
    <cellStyle name="Input cel new 3 3 3 9" xfId="826" xr:uid="{00000000-0005-0000-0000-000055000000}"/>
    <cellStyle name="Input cel new 3 3 3 9 2" xfId="3291" xr:uid="{00000000-0005-0000-0000-000055000000}"/>
    <cellStyle name="Input cel new 3 3 3 9 2 2" xfId="7983" xr:uid="{00000000-0005-0000-0000-000055000000}"/>
    <cellStyle name="Input cel new 3 3 3 9 2 2 2" xfId="28276" xr:uid="{00000000-0005-0000-0000-000055000000}"/>
    <cellStyle name="Input cel new 3 3 3 9 2 2 3" xfId="23687" xr:uid="{00000000-0005-0000-0000-000055000000}"/>
    <cellStyle name="Input cel new 3 3 3 9 2 2 4" xfId="38428" xr:uid="{00000000-0005-0000-0000-000055000000}"/>
    <cellStyle name="Input cel new 3 3 3 9 2 3" xfId="17335" xr:uid="{00000000-0005-0000-0000-000055000000}"/>
    <cellStyle name="Input cel new 3 3 3 9 2 4" xfId="3529" xr:uid="{00000000-0005-0000-0000-000055000000}"/>
    <cellStyle name="Input cel new 3 3 3 9 2 5" xfId="33748" xr:uid="{00000000-0005-0000-0000-000055000000}"/>
    <cellStyle name="Input cel new 3 3 3 9 3" xfId="5575" xr:uid="{00000000-0005-0000-0000-000055000000}"/>
    <cellStyle name="Input cel new 3 3 3 9 3 2" xfId="25871" xr:uid="{00000000-0005-0000-0000-000055000000}"/>
    <cellStyle name="Input cel new 3 3 3 9 3 3" xfId="9421" xr:uid="{00000000-0005-0000-0000-000055000000}"/>
    <cellStyle name="Input cel new 3 3 3 9 3 4" xfId="31341" xr:uid="{00000000-0005-0000-0000-000055000000}"/>
    <cellStyle name="Input cel new 3 3 3 9 4" xfId="3737" xr:uid="{00000000-0005-0000-0000-000055000000}"/>
    <cellStyle name="Input cel new 3 3 3 9 4 2" xfId="18831" xr:uid="{00000000-0005-0000-0000-000055000000}"/>
    <cellStyle name="Input cel new 3 3 3 9 4 3" xfId="19532" xr:uid="{00000000-0005-0000-0000-000055000000}"/>
    <cellStyle name="Input cel new 3 3 3 9 4 4" xfId="35291" xr:uid="{00000000-0005-0000-0000-000055000000}"/>
    <cellStyle name="Input cel new 3 3 3 9 5" xfId="20886" xr:uid="{00000000-0005-0000-0000-000055000000}"/>
    <cellStyle name="Input cel new 3 3 3 9 6" xfId="9861" xr:uid="{00000000-0005-0000-0000-000055000000}"/>
    <cellStyle name="Input cel new 3 3 3 9 7" xfId="29564" xr:uid="{00000000-0005-0000-0000-000055000000}"/>
    <cellStyle name="Input cel new 3 3 4" xfId="502" xr:uid="{00000000-0005-0000-0000-000055000000}"/>
    <cellStyle name="Input cel new 3 3 4 10" xfId="14211" xr:uid="{00000000-0005-0000-0000-000055000000}"/>
    <cellStyle name="Input cel new 3 3 4 11" xfId="29571" xr:uid="{00000000-0005-0000-0000-000055000000}"/>
    <cellStyle name="Input cel new 3 3 4 2" xfId="1433" xr:uid="{00000000-0005-0000-0000-000055000000}"/>
    <cellStyle name="Input cel new 3 3 4 2 2" xfId="2673" xr:uid="{00000000-0005-0000-0000-000055000000}"/>
    <cellStyle name="Input cel new 3 3 4 2 2 2" xfId="8745" xr:uid="{00000000-0005-0000-0000-000055000000}"/>
    <cellStyle name="Input cel new 3 3 4 2 2 2 2" xfId="24413" xr:uid="{00000000-0005-0000-0000-000055000000}"/>
    <cellStyle name="Input cel new 3 3 4 2 2 2 2 2" xfId="29002" xr:uid="{00000000-0005-0000-0000-000055000000}"/>
    <cellStyle name="Input cel new 3 3 4 2 2 2 2 3" xfId="39107" xr:uid="{00000000-0005-0000-0000-000055000000}"/>
    <cellStyle name="Input cel new 3 3 4 2 2 2 3" xfId="21414" xr:uid="{00000000-0005-0000-0000-000055000000}"/>
    <cellStyle name="Input cel new 3 3 4 2 2 2 4" xfId="13230" xr:uid="{00000000-0005-0000-0000-000055000000}"/>
    <cellStyle name="Input cel new 3 3 4 2 2 2 5" xfId="34510" xr:uid="{00000000-0005-0000-0000-000055000000}"/>
    <cellStyle name="Input cel new 3 3 4 2 2 3" xfId="7331" xr:uid="{00000000-0005-0000-0000-000055000000}"/>
    <cellStyle name="Input cel new 3 3 4 2 2 3 2" xfId="27627" xr:uid="{00000000-0005-0000-0000-000055000000}"/>
    <cellStyle name="Input cel new 3 3 4 2 2 3 3" xfId="11040" xr:uid="{00000000-0005-0000-0000-000055000000}"/>
    <cellStyle name="Input cel new 3 3 4 2 2 3 4" xfId="33097" xr:uid="{00000000-0005-0000-0000-000055000000}"/>
    <cellStyle name="Input cel new 3 3 4 2 2 4" xfId="4523" xr:uid="{00000000-0005-0000-0000-000055000000}"/>
    <cellStyle name="Input cel new 3 3 4 2 2 4 2" xfId="15921" xr:uid="{00000000-0005-0000-0000-000055000000}"/>
    <cellStyle name="Input cel new 3 3 4 2 2 4 3" xfId="20267" xr:uid="{00000000-0005-0000-0000-000055000000}"/>
    <cellStyle name="Input cel new 3 3 4 2 2 4 4" xfId="36025" xr:uid="{00000000-0005-0000-0000-000055000000}"/>
    <cellStyle name="Input cel new 3 3 4 2 2 5" xfId="15272" xr:uid="{00000000-0005-0000-0000-000055000000}"/>
    <cellStyle name="Input cel new 3 3 4 2 2 6" xfId="11652" xr:uid="{00000000-0005-0000-0000-000055000000}"/>
    <cellStyle name="Input cel new 3 3 4 2 2 7" xfId="30344" xr:uid="{00000000-0005-0000-0000-000055000000}"/>
    <cellStyle name="Input cel new 3 3 4 2 3" xfId="8065" xr:uid="{00000000-0005-0000-0000-000055000000}"/>
    <cellStyle name="Input cel new 3 3 4 2 3 2" xfId="23767" xr:uid="{00000000-0005-0000-0000-000055000000}"/>
    <cellStyle name="Input cel new 3 3 4 2 3 2 2" xfId="28356" xr:uid="{00000000-0005-0000-0000-000055000000}"/>
    <cellStyle name="Input cel new 3 3 4 2 3 2 3" xfId="38461" xr:uid="{00000000-0005-0000-0000-000055000000}"/>
    <cellStyle name="Input cel new 3 3 4 2 3 3" xfId="15861" xr:uid="{00000000-0005-0000-0000-000055000000}"/>
    <cellStyle name="Input cel new 3 3 4 2 3 4" xfId="12215" xr:uid="{00000000-0005-0000-0000-000055000000}"/>
    <cellStyle name="Input cel new 3 3 4 2 3 5" xfId="33830" xr:uid="{00000000-0005-0000-0000-000055000000}"/>
    <cellStyle name="Input cel new 3 3 4 2 4" xfId="3840" xr:uid="{00000000-0005-0000-0000-000055000000}"/>
    <cellStyle name="Input cel new 3 3 4 2 4 2" xfId="17765" xr:uid="{00000000-0005-0000-0000-000055000000}"/>
    <cellStyle name="Input cel new 3 3 4 2 4 3" xfId="19629" xr:uid="{00000000-0005-0000-0000-000055000000}"/>
    <cellStyle name="Input cel new 3 3 4 2 4 4" xfId="35387" xr:uid="{00000000-0005-0000-0000-000055000000}"/>
    <cellStyle name="Input cel new 3 3 4 2 5" xfId="22035" xr:uid="{00000000-0005-0000-0000-000055000000}"/>
    <cellStyle name="Input cel new 3 3 4 2 6" xfId="13643" xr:uid="{00000000-0005-0000-0000-000055000000}"/>
    <cellStyle name="Input cel new 3 3 4 2 7" xfId="29664" xr:uid="{00000000-0005-0000-0000-000055000000}"/>
    <cellStyle name="Input cel new 3 3 4 3" xfId="1113" xr:uid="{00000000-0005-0000-0000-000055000000}"/>
    <cellStyle name="Input cel new 3 3 4 3 2" xfId="2356" xr:uid="{00000000-0005-0000-0000-000055000000}"/>
    <cellStyle name="Input cel new 3 3 4 3 2 2" xfId="7014" xr:uid="{00000000-0005-0000-0000-000055000000}"/>
    <cellStyle name="Input cel new 3 3 4 3 2 2 2" xfId="27310" xr:uid="{00000000-0005-0000-0000-000055000000}"/>
    <cellStyle name="Input cel new 3 3 4 3 2 2 3" xfId="22720" xr:uid="{00000000-0005-0000-0000-000055000000}"/>
    <cellStyle name="Input cel new 3 3 4 3 2 2 4" xfId="37505" xr:uid="{00000000-0005-0000-0000-000055000000}"/>
    <cellStyle name="Input cel new 3 3 4 3 2 3" xfId="16311" xr:uid="{00000000-0005-0000-0000-000055000000}"/>
    <cellStyle name="Input cel new 3 3 4 3 2 4" xfId="13258" xr:uid="{00000000-0005-0000-0000-000055000000}"/>
    <cellStyle name="Input cel new 3 3 4 3 2 5" xfId="32780" xr:uid="{00000000-0005-0000-0000-000055000000}"/>
    <cellStyle name="Input cel new 3 3 4 3 3" xfId="8439" xr:uid="{00000000-0005-0000-0000-000055000000}"/>
    <cellStyle name="Input cel new 3 3 4 3 3 2" xfId="24134" xr:uid="{00000000-0005-0000-0000-000055000000}"/>
    <cellStyle name="Input cel new 3 3 4 3 3 2 2" xfId="28723" xr:uid="{00000000-0005-0000-0000-000055000000}"/>
    <cellStyle name="Input cel new 3 3 4 3 3 2 3" xfId="38828" xr:uid="{00000000-0005-0000-0000-000055000000}"/>
    <cellStyle name="Input cel new 3 3 4 3 3 3" xfId="18194" xr:uid="{00000000-0005-0000-0000-000055000000}"/>
    <cellStyle name="Input cel new 3 3 4 3 3 4" xfId="13145" xr:uid="{00000000-0005-0000-0000-000055000000}"/>
    <cellStyle name="Input cel new 3 3 4 3 3 5" xfId="34204" xr:uid="{00000000-0005-0000-0000-000055000000}"/>
    <cellStyle name="Input cel new 3 3 4 3 4" xfId="5856" xr:uid="{00000000-0005-0000-0000-000055000000}"/>
    <cellStyle name="Input cel new 3 3 4 3 4 2" xfId="26152" xr:uid="{00000000-0005-0000-0000-000055000000}"/>
    <cellStyle name="Input cel new 3 3 4 3 4 3" xfId="11210" xr:uid="{00000000-0005-0000-0000-000055000000}"/>
    <cellStyle name="Input cel new 3 3 4 3 4 4" xfId="31622" xr:uid="{00000000-0005-0000-0000-000055000000}"/>
    <cellStyle name="Input cel new 3 3 4 3 5" xfId="4214" xr:uid="{00000000-0005-0000-0000-000055000000}"/>
    <cellStyle name="Input cel new 3 3 4 3 5 2" xfId="16717" xr:uid="{00000000-0005-0000-0000-000055000000}"/>
    <cellStyle name="Input cel new 3 3 4 3 5 3" xfId="19989" xr:uid="{00000000-0005-0000-0000-000055000000}"/>
    <cellStyle name="Input cel new 3 3 4 3 5 4" xfId="35747" xr:uid="{00000000-0005-0000-0000-000055000000}"/>
    <cellStyle name="Input cel new 3 3 4 3 6" xfId="14821" xr:uid="{00000000-0005-0000-0000-000055000000}"/>
    <cellStyle name="Input cel new 3 3 4 3 7" xfId="13406" xr:uid="{00000000-0005-0000-0000-000055000000}"/>
    <cellStyle name="Input cel new 3 3 4 3 8" xfId="30038" xr:uid="{00000000-0005-0000-0000-000055000000}"/>
    <cellStyle name="Input cel new 3 3 4 4" xfId="798" xr:uid="{00000000-0005-0000-0000-000055000000}"/>
    <cellStyle name="Input cel new 3 3 4 4 2" xfId="3309" xr:uid="{00000000-0005-0000-0000-000055000000}"/>
    <cellStyle name="Input cel new 3 3 4 4 2 2" xfId="8157" xr:uid="{00000000-0005-0000-0000-000055000000}"/>
    <cellStyle name="Input cel new 3 3 4 4 2 2 2" xfId="28446" xr:uid="{00000000-0005-0000-0000-000055000000}"/>
    <cellStyle name="Input cel new 3 3 4 4 2 2 3" xfId="23857" xr:uid="{00000000-0005-0000-0000-000055000000}"/>
    <cellStyle name="Input cel new 3 3 4 4 2 2 4" xfId="38551" xr:uid="{00000000-0005-0000-0000-000055000000}"/>
    <cellStyle name="Input cel new 3 3 4 4 2 3" xfId="16842" xr:uid="{00000000-0005-0000-0000-000055000000}"/>
    <cellStyle name="Input cel new 3 3 4 4 2 4" xfId="12577" xr:uid="{00000000-0005-0000-0000-000055000000}"/>
    <cellStyle name="Input cel new 3 3 4 4 2 5" xfId="33922" xr:uid="{00000000-0005-0000-0000-000055000000}"/>
    <cellStyle name="Input cel new 3 3 4 4 3" xfId="5549" xr:uid="{00000000-0005-0000-0000-000055000000}"/>
    <cellStyle name="Input cel new 3 3 4 4 3 2" xfId="25845" xr:uid="{00000000-0005-0000-0000-000055000000}"/>
    <cellStyle name="Input cel new 3 3 4 4 3 3" xfId="12244" xr:uid="{00000000-0005-0000-0000-000055000000}"/>
    <cellStyle name="Input cel new 3 3 4 4 3 4" xfId="31315" xr:uid="{00000000-0005-0000-0000-000055000000}"/>
    <cellStyle name="Input cel new 3 3 4 4 4" xfId="3932" xr:uid="{00000000-0005-0000-0000-000055000000}"/>
    <cellStyle name="Input cel new 3 3 4 4 4 2" xfId="15284" xr:uid="{00000000-0005-0000-0000-000055000000}"/>
    <cellStyle name="Input cel new 3 3 4 4 4 3" xfId="19718" xr:uid="{00000000-0005-0000-0000-000055000000}"/>
    <cellStyle name="Input cel new 3 3 4 4 4 4" xfId="35476" xr:uid="{00000000-0005-0000-0000-000055000000}"/>
    <cellStyle name="Input cel new 3 3 4 4 5" xfId="18042" xr:uid="{00000000-0005-0000-0000-000055000000}"/>
    <cellStyle name="Input cel new 3 3 4 4 6" xfId="13423" xr:uid="{00000000-0005-0000-0000-000055000000}"/>
    <cellStyle name="Input cel new 3 3 4 4 7" xfId="29756" xr:uid="{00000000-0005-0000-0000-000055000000}"/>
    <cellStyle name="Input cel new 3 3 4 5" xfId="2045" xr:uid="{00000000-0005-0000-0000-000055000000}"/>
    <cellStyle name="Input cel new 3 3 4 5 2" xfId="6703" xr:uid="{00000000-0005-0000-0000-000055000000}"/>
    <cellStyle name="Input cel new 3 3 4 5 2 2" xfId="26999" xr:uid="{00000000-0005-0000-0000-000055000000}"/>
    <cellStyle name="Input cel new 3 3 4 5 2 3" xfId="22409" xr:uid="{00000000-0005-0000-0000-000055000000}"/>
    <cellStyle name="Input cel new 3 3 4 5 2 4" xfId="37194" xr:uid="{00000000-0005-0000-0000-000055000000}"/>
    <cellStyle name="Input cel new 3 3 4 5 3" xfId="16610" xr:uid="{00000000-0005-0000-0000-000055000000}"/>
    <cellStyle name="Input cel new 3 3 4 5 4" xfId="9787" xr:uid="{00000000-0005-0000-0000-000055000000}"/>
    <cellStyle name="Input cel new 3 3 4 5 5" xfId="32469" xr:uid="{00000000-0005-0000-0000-000055000000}"/>
    <cellStyle name="Input cel new 3 3 4 6" xfId="5291" xr:uid="{00000000-0005-0000-0000-000055000000}"/>
    <cellStyle name="Input cel new 3 3 4 6 2" xfId="21002" xr:uid="{00000000-0005-0000-0000-000055000000}"/>
    <cellStyle name="Input cel new 3 3 4 6 2 2" xfId="25587" xr:uid="{00000000-0005-0000-0000-000055000000}"/>
    <cellStyle name="Input cel new 3 3 4 6 2 3" xfId="36711" xr:uid="{00000000-0005-0000-0000-000055000000}"/>
    <cellStyle name="Input cel new 3 3 4 6 3" xfId="21881" xr:uid="{00000000-0005-0000-0000-000055000000}"/>
    <cellStyle name="Input cel new 3 3 4 6 4" xfId="14312" xr:uid="{00000000-0005-0000-0000-000055000000}"/>
    <cellStyle name="Input cel new 3 3 4 6 5" xfId="31057" xr:uid="{00000000-0005-0000-0000-000055000000}"/>
    <cellStyle name="Input cel new 3 3 4 7" xfId="3744" xr:uid="{00000000-0005-0000-0000-000055000000}"/>
    <cellStyle name="Input cel new 3 3 4 7 2" xfId="22029" xr:uid="{00000000-0005-0000-0000-000055000000}"/>
    <cellStyle name="Input cel new 3 3 4 7 3" xfId="18209" xr:uid="{00000000-0005-0000-0000-000055000000}"/>
    <cellStyle name="Input cel new 3 3 4 7 4" xfId="35101" xr:uid="{00000000-0005-0000-0000-000055000000}"/>
    <cellStyle name="Input cel new 3 3 4 8" xfId="19538" xr:uid="{00000000-0005-0000-0000-000055000000}"/>
    <cellStyle name="Input cel new 3 3 4 8 2" xfId="16169" xr:uid="{00000000-0005-0000-0000-000055000000}"/>
    <cellStyle name="Input cel new 3 3 4 8 3" xfId="35297" xr:uid="{00000000-0005-0000-0000-000055000000}"/>
    <cellStyle name="Input cel new 3 3 4 9" xfId="22346" xr:uid="{00000000-0005-0000-0000-000055000000}"/>
    <cellStyle name="Input cel new 3 3 5" xfId="658" xr:uid="{00000000-0005-0000-0000-000055000000}"/>
    <cellStyle name="Input cel new 3 3 5 10" xfId="17459" xr:uid="{00000000-0005-0000-0000-000055000000}"/>
    <cellStyle name="Input cel new 3 3 5 11" xfId="10799" xr:uid="{00000000-0005-0000-0000-000055000000}"/>
    <cellStyle name="Input cel new 3 3 5 12" xfId="29659" xr:uid="{00000000-0005-0000-0000-000055000000}"/>
    <cellStyle name="Input cel new 3 3 5 2" xfId="1570" xr:uid="{00000000-0005-0000-0000-000055000000}"/>
    <cellStyle name="Input cel new 3 3 5 2 2" xfId="1888" xr:uid="{00000000-0005-0000-0000-000055000000}"/>
    <cellStyle name="Input cel new 3 3 5 2 2 2" xfId="3127" xr:uid="{00000000-0005-0000-0000-000055000000}"/>
    <cellStyle name="Input cel new 3 3 5 2 2 2 2" xfId="7785" xr:uid="{00000000-0005-0000-0000-000055000000}"/>
    <cellStyle name="Input cel new 3 3 5 2 2 2 2 2" xfId="28081" xr:uid="{00000000-0005-0000-0000-000055000000}"/>
    <cellStyle name="Input cel new 3 3 5 2 2 2 2 3" xfId="23491" xr:uid="{00000000-0005-0000-0000-000055000000}"/>
    <cellStyle name="Input cel new 3 3 5 2 2 2 2 4" xfId="38233" xr:uid="{00000000-0005-0000-0000-000055000000}"/>
    <cellStyle name="Input cel new 3 3 5 2 2 2 3" xfId="17240" xr:uid="{00000000-0005-0000-0000-000055000000}"/>
    <cellStyle name="Input cel new 3 3 5 2 2 2 4" xfId="12557" xr:uid="{00000000-0005-0000-0000-000055000000}"/>
    <cellStyle name="Input cel new 3 3 5 2 2 2 5" xfId="33551" xr:uid="{00000000-0005-0000-0000-000055000000}"/>
    <cellStyle name="Input cel new 3 3 5 2 2 3" xfId="9197" xr:uid="{00000000-0005-0000-0000-000055000000}"/>
    <cellStyle name="Input cel new 3 3 5 2 2 3 2" xfId="24843" xr:uid="{00000000-0005-0000-0000-000055000000}"/>
    <cellStyle name="Input cel new 3 3 5 2 2 3 2 2" xfId="29430" xr:uid="{00000000-0005-0000-0000-000055000000}"/>
    <cellStyle name="Input cel new 3 3 5 2 2 3 2 3" xfId="39535" xr:uid="{00000000-0005-0000-0000-000055000000}"/>
    <cellStyle name="Input cel new 3 3 5 2 2 3 3" xfId="17763" xr:uid="{00000000-0005-0000-0000-000055000000}"/>
    <cellStyle name="Input cel new 3 3 5 2 2 3 4" xfId="14048" xr:uid="{00000000-0005-0000-0000-000055000000}"/>
    <cellStyle name="Input cel new 3 3 5 2 2 3 5" xfId="34962" xr:uid="{00000000-0005-0000-0000-000055000000}"/>
    <cellStyle name="Input cel new 3 3 5 2 2 4" xfId="6551" xr:uid="{00000000-0005-0000-0000-000055000000}"/>
    <cellStyle name="Input cel new 3 3 5 2 2 4 2" xfId="26847" xr:uid="{00000000-0005-0000-0000-000055000000}"/>
    <cellStyle name="Input cel new 3 3 5 2 2 4 3" xfId="11971" xr:uid="{00000000-0005-0000-0000-000055000000}"/>
    <cellStyle name="Input cel new 3 3 5 2 2 4 4" xfId="32317" xr:uid="{00000000-0005-0000-0000-000055000000}"/>
    <cellStyle name="Input cel new 3 3 5 2 2 5" xfId="4976" xr:uid="{00000000-0005-0000-0000-000055000000}"/>
    <cellStyle name="Input cel new 3 3 5 2 2 5 2" xfId="25281" xr:uid="{00000000-0005-0000-0000-000055000000}"/>
    <cellStyle name="Input cel new 3 3 5 2 2 5 3" xfId="20695" xr:uid="{00000000-0005-0000-0000-000055000000}"/>
    <cellStyle name="Input cel new 3 3 5 2 2 5 4" xfId="36451" xr:uid="{00000000-0005-0000-0000-000055000000}"/>
    <cellStyle name="Input cel new 3 3 5 2 2 6" xfId="16494" xr:uid="{00000000-0005-0000-0000-000055000000}"/>
    <cellStyle name="Input cel new 3 3 5 2 2 7" xfId="13837" xr:uid="{00000000-0005-0000-0000-000055000000}"/>
    <cellStyle name="Input cel new 3 3 5 2 2 8" xfId="30796" xr:uid="{00000000-0005-0000-0000-000055000000}"/>
    <cellStyle name="Input cel new 3 3 5 2 3" xfId="2810" xr:uid="{00000000-0005-0000-0000-000055000000}"/>
    <cellStyle name="Input cel new 3 3 5 2 3 2" xfId="7468" xr:uid="{00000000-0005-0000-0000-000055000000}"/>
    <cellStyle name="Input cel new 3 3 5 2 3 2 2" xfId="27764" xr:uid="{00000000-0005-0000-0000-000055000000}"/>
    <cellStyle name="Input cel new 3 3 5 2 3 2 3" xfId="23174" xr:uid="{00000000-0005-0000-0000-000055000000}"/>
    <cellStyle name="Input cel new 3 3 5 2 3 2 4" xfId="37940" xr:uid="{00000000-0005-0000-0000-000055000000}"/>
    <cellStyle name="Input cel new 3 3 5 2 3 3" xfId="19309" xr:uid="{00000000-0005-0000-0000-000055000000}"/>
    <cellStyle name="Input cel new 3 3 5 2 3 4" xfId="14379" xr:uid="{00000000-0005-0000-0000-000055000000}"/>
    <cellStyle name="Input cel new 3 3 5 2 3 5" xfId="33234" xr:uid="{00000000-0005-0000-0000-000055000000}"/>
    <cellStyle name="Input cel new 3 3 5 2 4" xfId="8881" xr:uid="{00000000-0005-0000-0000-000055000000}"/>
    <cellStyle name="Input cel new 3 3 5 2 4 2" xfId="24546" xr:uid="{00000000-0005-0000-0000-000055000000}"/>
    <cellStyle name="Input cel new 3 3 5 2 4 2 2" xfId="29134" xr:uid="{00000000-0005-0000-0000-000055000000}"/>
    <cellStyle name="Input cel new 3 3 5 2 4 2 3" xfId="39239" xr:uid="{00000000-0005-0000-0000-000055000000}"/>
    <cellStyle name="Input cel new 3 3 5 2 4 3" xfId="17229" xr:uid="{00000000-0005-0000-0000-000055000000}"/>
    <cellStyle name="Input cel new 3 3 5 2 4 4" xfId="13878" xr:uid="{00000000-0005-0000-0000-000055000000}"/>
    <cellStyle name="Input cel new 3 3 5 2 4 5" xfId="34646" xr:uid="{00000000-0005-0000-0000-000055000000}"/>
    <cellStyle name="Input cel new 3 3 5 2 5" xfId="6266" xr:uid="{00000000-0005-0000-0000-000055000000}"/>
    <cellStyle name="Input cel new 3 3 5 2 5 2" xfId="26562" xr:uid="{00000000-0005-0000-0000-000055000000}"/>
    <cellStyle name="Input cel new 3 3 5 2 5 3" xfId="13694" xr:uid="{00000000-0005-0000-0000-000055000000}"/>
    <cellStyle name="Input cel new 3 3 5 2 5 4" xfId="32032" xr:uid="{00000000-0005-0000-0000-000055000000}"/>
    <cellStyle name="Input cel new 3 3 5 2 6" xfId="4659" xr:uid="{00000000-0005-0000-0000-000055000000}"/>
    <cellStyle name="Input cel new 3 3 5 2 6 2" xfId="24985" xr:uid="{00000000-0005-0000-0000-000055000000}"/>
    <cellStyle name="Input cel new 3 3 5 2 6 3" xfId="20397" xr:uid="{00000000-0005-0000-0000-000055000000}"/>
    <cellStyle name="Input cel new 3 3 5 2 6 4" xfId="36155" xr:uid="{00000000-0005-0000-0000-000055000000}"/>
    <cellStyle name="Input cel new 3 3 5 2 7" xfId="19032" xr:uid="{00000000-0005-0000-0000-000055000000}"/>
    <cellStyle name="Input cel new 3 3 5 2 8" xfId="10223" xr:uid="{00000000-0005-0000-0000-000055000000}"/>
    <cellStyle name="Input cel new 3 3 5 2 9" xfId="30480" xr:uid="{00000000-0005-0000-0000-000055000000}"/>
    <cellStyle name="Input cel new 3 3 5 3" xfId="1132" xr:uid="{00000000-0005-0000-0000-000055000000}"/>
    <cellStyle name="Input cel new 3 3 5 3 2" xfId="2374" xr:uid="{00000000-0005-0000-0000-000055000000}"/>
    <cellStyle name="Input cel new 3 3 5 3 2 2" xfId="7032" xr:uid="{00000000-0005-0000-0000-000055000000}"/>
    <cellStyle name="Input cel new 3 3 5 3 2 2 2" xfId="27328" xr:uid="{00000000-0005-0000-0000-000055000000}"/>
    <cellStyle name="Input cel new 3 3 5 3 2 2 3" xfId="22738" xr:uid="{00000000-0005-0000-0000-000055000000}"/>
    <cellStyle name="Input cel new 3 3 5 3 2 2 4" xfId="37522" xr:uid="{00000000-0005-0000-0000-000055000000}"/>
    <cellStyle name="Input cel new 3 3 5 3 2 3" xfId="15383" xr:uid="{00000000-0005-0000-0000-000055000000}"/>
    <cellStyle name="Input cel new 3 3 5 3 2 4" xfId="12814" xr:uid="{00000000-0005-0000-0000-000055000000}"/>
    <cellStyle name="Input cel new 3 3 5 3 2 5" xfId="32798" xr:uid="{00000000-0005-0000-0000-000055000000}"/>
    <cellStyle name="Input cel new 3 3 5 3 3" xfId="8456" xr:uid="{00000000-0005-0000-0000-000055000000}"/>
    <cellStyle name="Input cel new 3 3 5 3 3 2" xfId="24150" xr:uid="{00000000-0005-0000-0000-000055000000}"/>
    <cellStyle name="Input cel new 3 3 5 3 3 2 2" xfId="28739" xr:uid="{00000000-0005-0000-0000-000055000000}"/>
    <cellStyle name="Input cel new 3 3 5 3 3 2 3" xfId="38844" xr:uid="{00000000-0005-0000-0000-000055000000}"/>
    <cellStyle name="Input cel new 3 3 5 3 3 3" xfId="17265" xr:uid="{00000000-0005-0000-0000-000055000000}"/>
    <cellStyle name="Input cel new 3 3 5 3 3 4" xfId="14170" xr:uid="{00000000-0005-0000-0000-000055000000}"/>
    <cellStyle name="Input cel new 3 3 5 3 3 5" xfId="34221" xr:uid="{00000000-0005-0000-0000-000055000000}"/>
    <cellStyle name="Input cel new 3 3 5 3 4" xfId="5873" xr:uid="{00000000-0005-0000-0000-000055000000}"/>
    <cellStyle name="Input cel new 3 3 5 3 4 2" xfId="26169" xr:uid="{00000000-0005-0000-0000-000055000000}"/>
    <cellStyle name="Input cel new 3 3 5 3 4 3" xfId="12919" xr:uid="{00000000-0005-0000-0000-000055000000}"/>
    <cellStyle name="Input cel new 3 3 5 3 4 4" xfId="31639" xr:uid="{00000000-0005-0000-0000-000055000000}"/>
    <cellStyle name="Input cel new 3 3 5 3 5" xfId="4232" xr:uid="{00000000-0005-0000-0000-000055000000}"/>
    <cellStyle name="Input cel new 3 3 5 3 5 2" xfId="18717" xr:uid="{00000000-0005-0000-0000-000055000000}"/>
    <cellStyle name="Input cel new 3 3 5 3 5 3" xfId="20005" xr:uid="{00000000-0005-0000-0000-000055000000}"/>
    <cellStyle name="Input cel new 3 3 5 3 5 4" xfId="35763" xr:uid="{00000000-0005-0000-0000-000055000000}"/>
    <cellStyle name="Input cel new 3 3 5 3 6" xfId="24959" xr:uid="{00000000-0005-0000-0000-000055000000}"/>
    <cellStyle name="Input cel new 3 3 5 3 7" xfId="9547" xr:uid="{00000000-0005-0000-0000-000055000000}"/>
    <cellStyle name="Input cel new 3 3 5 3 8" xfId="30055" xr:uid="{00000000-0005-0000-0000-000055000000}"/>
    <cellStyle name="Input cel new 3 3 5 4" xfId="1208" xr:uid="{00000000-0005-0000-0000-000055000000}"/>
    <cellStyle name="Input cel new 3 3 5 4 2" xfId="2449" xr:uid="{00000000-0005-0000-0000-000055000000}"/>
    <cellStyle name="Input cel new 3 3 5 4 2 2" xfId="7107" xr:uid="{00000000-0005-0000-0000-000055000000}"/>
    <cellStyle name="Input cel new 3 3 5 4 2 2 2" xfId="27403" xr:uid="{00000000-0005-0000-0000-000055000000}"/>
    <cellStyle name="Input cel new 3 3 5 4 2 2 3" xfId="22813" xr:uid="{00000000-0005-0000-0000-000055000000}"/>
    <cellStyle name="Input cel new 3 3 5 4 2 2 4" xfId="37595" xr:uid="{00000000-0005-0000-0000-000055000000}"/>
    <cellStyle name="Input cel new 3 3 5 4 2 3" xfId="22049" xr:uid="{00000000-0005-0000-0000-000055000000}"/>
    <cellStyle name="Input cel new 3 3 5 4 2 4" xfId="12533" xr:uid="{00000000-0005-0000-0000-000055000000}"/>
    <cellStyle name="Input cel new 3 3 5 4 2 5" xfId="32873" xr:uid="{00000000-0005-0000-0000-000055000000}"/>
    <cellStyle name="Input cel new 3 3 5 4 3" xfId="8528" xr:uid="{00000000-0005-0000-0000-000055000000}"/>
    <cellStyle name="Input cel new 3 3 5 4 3 2" xfId="24214" xr:uid="{00000000-0005-0000-0000-000055000000}"/>
    <cellStyle name="Input cel new 3 3 5 4 3 2 2" xfId="28803" xr:uid="{00000000-0005-0000-0000-000055000000}"/>
    <cellStyle name="Input cel new 3 3 5 4 3 2 3" xfId="38908" xr:uid="{00000000-0005-0000-0000-000055000000}"/>
    <cellStyle name="Input cel new 3 3 5 4 3 3" xfId="21609" xr:uid="{00000000-0005-0000-0000-000055000000}"/>
    <cellStyle name="Input cel new 3 3 5 4 3 4" xfId="10039" xr:uid="{00000000-0005-0000-0000-000055000000}"/>
    <cellStyle name="Input cel new 3 3 5 4 3 5" xfId="34293" xr:uid="{00000000-0005-0000-0000-000055000000}"/>
    <cellStyle name="Input cel new 3 3 5 4 4" xfId="5939" xr:uid="{00000000-0005-0000-0000-000055000000}"/>
    <cellStyle name="Input cel new 3 3 5 4 4 2" xfId="26235" xr:uid="{00000000-0005-0000-0000-000055000000}"/>
    <cellStyle name="Input cel new 3 3 5 4 4 3" xfId="13870" xr:uid="{00000000-0005-0000-0000-000055000000}"/>
    <cellStyle name="Input cel new 3 3 5 4 4 4" xfId="31705" xr:uid="{00000000-0005-0000-0000-000055000000}"/>
    <cellStyle name="Input cel new 3 3 5 4 5" xfId="4305" xr:uid="{00000000-0005-0000-0000-000055000000}"/>
    <cellStyle name="Input cel new 3 3 5 4 5 2" xfId="22211" xr:uid="{00000000-0005-0000-0000-000055000000}"/>
    <cellStyle name="Input cel new 3 3 5 4 5 3" xfId="20069" xr:uid="{00000000-0005-0000-0000-000055000000}"/>
    <cellStyle name="Input cel new 3 3 5 4 5 4" xfId="35827" xr:uid="{00000000-0005-0000-0000-000055000000}"/>
    <cellStyle name="Input cel new 3 3 5 4 6" xfId="17659" xr:uid="{00000000-0005-0000-0000-000055000000}"/>
    <cellStyle name="Input cel new 3 3 5 4 7" xfId="10002" xr:uid="{00000000-0005-0000-0000-000055000000}"/>
    <cellStyle name="Input cel new 3 3 5 4 8" xfId="30127" xr:uid="{00000000-0005-0000-0000-000055000000}"/>
    <cellStyle name="Input cel new 3 3 5 5" xfId="962" xr:uid="{00000000-0005-0000-0000-000055000000}"/>
    <cellStyle name="Input cel new 3 3 5 5 2" xfId="3400" xr:uid="{00000000-0005-0000-0000-000055000000}"/>
    <cellStyle name="Input cel new 3 3 5 5 2 2" xfId="8288" xr:uid="{00000000-0005-0000-0000-000055000000}"/>
    <cellStyle name="Input cel new 3 3 5 5 2 2 2" xfId="28575" xr:uid="{00000000-0005-0000-0000-000055000000}"/>
    <cellStyle name="Input cel new 3 3 5 5 2 2 3" xfId="23986" xr:uid="{00000000-0005-0000-0000-000055000000}"/>
    <cellStyle name="Input cel new 3 3 5 5 2 2 4" xfId="38680" xr:uid="{00000000-0005-0000-0000-000055000000}"/>
    <cellStyle name="Input cel new 3 3 5 5 2 3" xfId="15819" xr:uid="{00000000-0005-0000-0000-000055000000}"/>
    <cellStyle name="Input cel new 3 3 5 5 2 4" xfId="11315" xr:uid="{00000000-0005-0000-0000-000055000000}"/>
    <cellStyle name="Input cel new 3 3 5 5 2 5" xfId="34053" xr:uid="{00000000-0005-0000-0000-000055000000}"/>
    <cellStyle name="Input cel new 3 3 5 5 3" xfId="5708" xr:uid="{00000000-0005-0000-0000-000055000000}"/>
    <cellStyle name="Input cel new 3 3 5 5 3 2" xfId="26004" xr:uid="{00000000-0005-0000-0000-000055000000}"/>
    <cellStyle name="Input cel new 3 3 5 5 3 3" xfId="14205" xr:uid="{00000000-0005-0000-0000-000055000000}"/>
    <cellStyle name="Input cel new 3 3 5 5 3 4" xfId="31474" xr:uid="{00000000-0005-0000-0000-000055000000}"/>
    <cellStyle name="Input cel new 3 3 5 5 4" xfId="4063" xr:uid="{00000000-0005-0000-0000-000055000000}"/>
    <cellStyle name="Input cel new 3 3 5 5 4 2" xfId="16897" xr:uid="{00000000-0005-0000-0000-000055000000}"/>
    <cellStyle name="Input cel new 3 3 5 5 4 3" xfId="19845" xr:uid="{00000000-0005-0000-0000-000055000000}"/>
    <cellStyle name="Input cel new 3 3 5 5 4 4" xfId="35603" xr:uid="{00000000-0005-0000-0000-000055000000}"/>
    <cellStyle name="Input cel new 3 3 5 5 5" xfId="18708" xr:uid="{00000000-0005-0000-0000-000055000000}"/>
    <cellStyle name="Input cel new 3 3 5 5 6" xfId="13705" xr:uid="{00000000-0005-0000-0000-000055000000}"/>
    <cellStyle name="Input cel new 3 3 5 5 7" xfId="29887" xr:uid="{00000000-0005-0000-0000-000055000000}"/>
    <cellStyle name="Input cel new 3 3 5 6" xfId="2205" xr:uid="{00000000-0005-0000-0000-000055000000}"/>
    <cellStyle name="Input cel new 3 3 5 6 2" xfId="6863" xr:uid="{00000000-0005-0000-0000-000055000000}"/>
    <cellStyle name="Input cel new 3 3 5 6 2 2" xfId="27159" xr:uid="{00000000-0005-0000-0000-000055000000}"/>
    <cellStyle name="Input cel new 3 3 5 6 2 3" xfId="22569" xr:uid="{00000000-0005-0000-0000-000055000000}"/>
    <cellStyle name="Input cel new 3 3 5 6 2 4" xfId="37354" xr:uid="{00000000-0005-0000-0000-000055000000}"/>
    <cellStyle name="Input cel new 3 3 5 6 3" xfId="23387" xr:uid="{00000000-0005-0000-0000-000055000000}"/>
    <cellStyle name="Input cel new 3 3 5 6 4" xfId="13312" xr:uid="{00000000-0005-0000-0000-000055000000}"/>
    <cellStyle name="Input cel new 3 3 5 6 5" xfId="32629" xr:uid="{00000000-0005-0000-0000-000055000000}"/>
    <cellStyle name="Input cel new 3 3 5 7" xfId="8060" xr:uid="{00000000-0005-0000-0000-000055000000}"/>
    <cellStyle name="Input cel new 3 3 5 7 2" xfId="23762" xr:uid="{00000000-0005-0000-0000-000055000000}"/>
    <cellStyle name="Input cel new 3 3 5 7 2 2" xfId="28351" xr:uid="{00000000-0005-0000-0000-000055000000}"/>
    <cellStyle name="Input cel new 3 3 5 7 2 3" xfId="38456" xr:uid="{00000000-0005-0000-0000-000055000000}"/>
    <cellStyle name="Input cel new 3 3 5 7 3" xfId="16926" xr:uid="{00000000-0005-0000-0000-000055000000}"/>
    <cellStyle name="Input cel new 3 3 5 7 4" xfId="11388" xr:uid="{00000000-0005-0000-0000-000055000000}"/>
    <cellStyle name="Input cel new 3 3 5 7 5" xfId="33825" xr:uid="{00000000-0005-0000-0000-000055000000}"/>
    <cellStyle name="Input cel new 3 3 5 8" xfId="3835" xr:uid="{00000000-0005-0000-0000-000055000000}"/>
    <cellStyle name="Input cel new 3 3 5 8 2" xfId="16749" xr:uid="{00000000-0005-0000-0000-000055000000}"/>
    <cellStyle name="Input cel new 3 3 5 8 3" xfId="18248" xr:uid="{00000000-0005-0000-0000-000055000000}"/>
    <cellStyle name="Input cel new 3 3 5 8 4" xfId="35140" xr:uid="{00000000-0005-0000-0000-000055000000}"/>
    <cellStyle name="Input cel new 3 3 5 9" xfId="19624" xr:uid="{00000000-0005-0000-0000-000055000000}"/>
    <cellStyle name="Input cel new 3 3 5 9 2" xfId="15750" xr:uid="{00000000-0005-0000-0000-000055000000}"/>
    <cellStyle name="Input cel new 3 3 5 9 3" xfId="35382" xr:uid="{00000000-0005-0000-0000-000055000000}"/>
    <cellStyle name="Input cel new 3 3 6" xfId="721" xr:uid="{00000000-0005-0000-0000-000055000000}"/>
    <cellStyle name="Input cel new 3 3 6 10" xfId="11591" xr:uid="{00000000-0005-0000-0000-000055000000}"/>
    <cellStyle name="Input cel new 3 3 6 11" xfId="29950" xr:uid="{00000000-0005-0000-0000-000055000000}"/>
    <cellStyle name="Input cel new 3 3 6 2" xfId="1951" xr:uid="{00000000-0005-0000-0000-000055000000}"/>
    <cellStyle name="Input cel new 3 3 6 2 2" xfId="3190" xr:uid="{00000000-0005-0000-0000-000055000000}"/>
    <cellStyle name="Input cel new 3 3 6 2 2 2" xfId="7848" xr:uid="{00000000-0005-0000-0000-000055000000}"/>
    <cellStyle name="Input cel new 3 3 6 2 2 2 2" xfId="28144" xr:uid="{00000000-0005-0000-0000-000055000000}"/>
    <cellStyle name="Input cel new 3 3 6 2 2 2 3" xfId="23554" xr:uid="{00000000-0005-0000-0000-000055000000}"/>
    <cellStyle name="Input cel new 3 3 6 2 2 2 4" xfId="38296" xr:uid="{00000000-0005-0000-0000-000055000000}"/>
    <cellStyle name="Input cel new 3 3 6 2 2 3" xfId="15163" xr:uid="{00000000-0005-0000-0000-000055000000}"/>
    <cellStyle name="Input cel new 3 3 6 2 2 4" xfId="11582" xr:uid="{00000000-0005-0000-0000-000055000000}"/>
    <cellStyle name="Input cel new 3 3 6 2 2 5" xfId="33614" xr:uid="{00000000-0005-0000-0000-000055000000}"/>
    <cellStyle name="Input cel new 3 3 6 2 3" xfId="9260" xr:uid="{00000000-0005-0000-0000-000055000000}"/>
    <cellStyle name="Input cel new 3 3 6 2 3 2" xfId="24902" xr:uid="{00000000-0005-0000-0000-000055000000}"/>
    <cellStyle name="Input cel new 3 3 6 2 3 2 2" xfId="29489" xr:uid="{00000000-0005-0000-0000-000055000000}"/>
    <cellStyle name="Input cel new 3 3 6 2 3 2 3" xfId="39594" xr:uid="{00000000-0005-0000-0000-000055000000}"/>
    <cellStyle name="Input cel new 3 3 6 2 3 3" xfId="15596" xr:uid="{00000000-0005-0000-0000-000055000000}"/>
    <cellStyle name="Input cel new 3 3 6 2 3 4" xfId="10015" xr:uid="{00000000-0005-0000-0000-000055000000}"/>
    <cellStyle name="Input cel new 3 3 6 2 3 5" xfId="35025" xr:uid="{00000000-0005-0000-0000-000055000000}"/>
    <cellStyle name="Input cel new 3 3 6 2 4" xfId="6610" xr:uid="{00000000-0005-0000-0000-000055000000}"/>
    <cellStyle name="Input cel new 3 3 6 2 4 2" xfId="26906" xr:uid="{00000000-0005-0000-0000-000055000000}"/>
    <cellStyle name="Input cel new 3 3 6 2 4 3" xfId="13956" xr:uid="{00000000-0005-0000-0000-000055000000}"/>
    <cellStyle name="Input cel new 3 3 6 2 4 4" xfId="32376" xr:uid="{00000000-0005-0000-0000-000055000000}"/>
    <cellStyle name="Input cel new 3 3 6 2 5" xfId="5039" xr:uid="{00000000-0005-0000-0000-000055000000}"/>
    <cellStyle name="Input cel new 3 3 6 2 5 2" xfId="25340" xr:uid="{00000000-0005-0000-0000-000055000000}"/>
    <cellStyle name="Input cel new 3 3 6 2 5 3" xfId="20754" xr:uid="{00000000-0005-0000-0000-000055000000}"/>
    <cellStyle name="Input cel new 3 3 6 2 5 4" xfId="36510" xr:uid="{00000000-0005-0000-0000-000055000000}"/>
    <cellStyle name="Input cel new 3 3 6 2 6" xfId="18850" xr:uid="{00000000-0005-0000-0000-000055000000}"/>
    <cellStyle name="Input cel new 3 3 6 2 7" xfId="11735" xr:uid="{00000000-0005-0000-0000-000055000000}"/>
    <cellStyle name="Input cel new 3 3 6 2 8" xfId="30859" xr:uid="{00000000-0005-0000-0000-000055000000}"/>
    <cellStyle name="Input cel new 3 3 6 3" xfId="1245" xr:uid="{00000000-0005-0000-0000-000055000000}"/>
    <cellStyle name="Input cel new 3 3 6 3 2" xfId="2486" xr:uid="{00000000-0005-0000-0000-000055000000}"/>
    <cellStyle name="Input cel new 3 3 6 3 2 2" xfId="7144" xr:uid="{00000000-0005-0000-0000-000055000000}"/>
    <cellStyle name="Input cel new 3 3 6 3 2 2 2" xfId="27440" xr:uid="{00000000-0005-0000-0000-000055000000}"/>
    <cellStyle name="Input cel new 3 3 6 3 2 2 3" xfId="22850" xr:uid="{00000000-0005-0000-0000-000055000000}"/>
    <cellStyle name="Input cel new 3 3 6 3 2 2 4" xfId="37632" xr:uid="{00000000-0005-0000-0000-000055000000}"/>
    <cellStyle name="Input cel new 3 3 6 3 2 3" xfId="16820" xr:uid="{00000000-0005-0000-0000-000055000000}"/>
    <cellStyle name="Input cel new 3 3 6 3 2 4" xfId="14320" xr:uid="{00000000-0005-0000-0000-000055000000}"/>
    <cellStyle name="Input cel new 3 3 6 3 2 5" xfId="32910" xr:uid="{00000000-0005-0000-0000-000055000000}"/>
    <cellStyle name="Input cel new 3 3 6 3 3" xfId="8564" xr:uid="{00000000-0005-0000-0000-000055000000}"/>
    <cellStyle name="Input cel new 3 3 6 3 3 2" xfId="24247" xr:uid="{00000000-0005-0000-0000-000055000000}"/>
    <cellStyle name="Input cel new 3 3 6 3 3 2 2" xfId="28836" xr:uid="{00000000-0005-0000-0000-000055000000}"/>
    <cellStyle name="Input cel new 3 3 6 3 3 2 3" xfId="38941" xr:uid="{00000000-0005-0000-0000-000055000000}"/>
    <cellStyle name="Input cel new 3 3 6 3 3 3" xfId="15664" xr:uid="{00000000-0005-0000-0000-000055000000}"/>
    <cellStyle name="Input cel new 3 3 6 3 3 4" xfId="11638" xr:uid="{00000000-0005-0000-0000-000055000000}"/>
    <cellStyle name="Input cel new 3 3 6 3 3 5" xfId="34329" xr:uid="{00000000-0005-0000-0000-000055000000}"/>
    <cellStyle name="Input cel new 3 3 6 3 4" xfId="5974" xr:uid="{00000000-0005-0000-0000-000055000000}"/>
    <cellStyle name="Input cel new 3 3 6 3 4 2" xfId="26270" xr:uid="{00000000-0005-0000-0000-000055000000}"/>
    <cellStyle name="Input cel new 3 3 6 3 4 3" xfId="14442" xr:uid="{00000000-0005-0000-0000-000055000000}"/>
    <cellStyle name="Input cel new 3 3 6 3 4 4" xfId="31740" xr:uid="{00000000-0005-0000-0000-000055000000}"/>
    <cellStyle name="Input cel new 3 3 6 3 5" xfId="4341" xr:uid="{00000000-0005-0000-0000-000055000000}"/>
    <cellStyle name="Input cel new 3 3 6 3 5 2" xfId="15470" xr:uid="{00000000-0005-0000-0000-000055000000}"/>
    <cellStyle name="Input cel new 3 3 6 3 5 3" xfId="20102" xr:uid="{00000000-0005-0000-0000-000055000000}"/>
    <cellStyle name="Input cel new 3 3 6 3 5 4" xfId="35860" xr:uid="{00000000-0005-0000-0000-000055000000}"/>
    <cellStyle name="Input cel new 3 3 6 3 6" xfId="15965" xr:uid="{00000000-0005-0000-0000-000055000000}"/>
    <cellStyle name="Input cel new 3 3 6 3 7" xfId="12196" xr:uid="{00000000-0005-0000-0000-000055000000}"/>
    <cellStyle name="Input cel new 3 3 6 3 8" xfId="30163" xr:uid="{00000000-0005-0000-0000-000055000000}"/>
    <cellStyle name="Input cel new 3 3 6 4" xfId="1025" xr:uid="{00000000-0005-0000-0000-000055000000}"/>
    <cellStyle name="Input cel new 3 3 6 4 2" xfId="5770" xr:uid="{00000000-0005-0000-0000-000055000000}"/>
    <cellStyle name="Input cel new 3 3 6 4 2 2" xfId="26066" xr:uid="{00000000-0005-0000-0000-000055000000}"/>
    <cellStyle name="Input cel new 3 3 6 4 2 3" xfId="21480" xr:uid="{00000000-0005-0000-0000-000055000000}"/>
    <cellStyle name="Input cel new 3 3 6 4 2 4" xfId="36994" xr:uid="{00000000-0005-0000-0000-000055000000}"/>
    <cellStyle name="Input cel new 3 3 6 4 3" xfId="16295" xr:uid="{00000000-0005-0000-0000-000055000000}"/>
    <cellStyle name="Input cel new 3 3 6 4 4" xfId="9714" xr:uid="{00000000-0005-0000-0000-000055000000}"/>
    <cellStyle name="Input cel new 3 3 6 4 5" xfId="31536" xr:uid="{00000000-0005-0000-0000-000055000000}"/>
    <cellStyle name="Input cel new 3 3 6 5" xfId="2268" xr:uid="{00000000-0005-0000-0000-000055000000}"/>
    <cellStyle name="Input cel new 3 3 6 5 2" xfId="6926" xr:uid="{00000000-0005-0000-0000-000055000000}"/>
    <cellStyle name="Input cel new 3 3 6 5 2 2" xfId="27222" xr:uid="{00000000-0005-0000-0000-000055000000}"/>
    <cellStyle name="Input cel new 3 3 6 5 2 3" xfId="22632" xr:uid="{00000000-0005-0000-0000-000055000000}"/>
    <cellStyle name="Input cel new 3 3 6 5 2 4" xfId="37417" xr:uid="{00000000-0005-0000-0000-000055000000}"/>
    <cellStyle name="Input cel new 3 3 6 5 3" xfId="17832" xr:uid="{00000000-0005-0000-0000-000055000000}"/>
    <cellStyle name="Input cel new 3 3 6 5 4" xfId="12578" xr:uid="{00000000-0005-0000-0000-000055000000}"/>
    <cellStyle name="Input cel new 3 3 6 5 5" xfId="32692" xr:uid="{00000000-0005-0000-0000-000055000000}"/>
    <cellStyle name="Input cel new 3 3 6 6" xfId="8351" xr:uid="{00000000-0005-0000-0000-000055000000}"/>
    <cellStyle name="Input cel new 3 3 6 6 2" xfId="24048" xr:uid="{00000000-0005-0000-0000-000055000000}"/>
    <cellStyle name="Input cel new 3 3 6 6 2 2" xfId="28637" xr:uid="{00000000-0005-0000-0000-000055000000}"/>
    <cellStyle name="Input cel new 3 3 6 6 2 3" xfId="38742" xr:uid="{00000000-0005-0000-0000-000055000000}"/>
    <cellStyle name="Input cel new 3 3 6 6 3" xfId="21600" xr:uid="{00000000-0005-0000-0000-000055000000}"/>
    <cellStyle name="Input cel new 3 3 6 6 4" xfId="12569" xr:uid="{00000000-0005-0000-0000-000055000000}"/>
    <cellStyle name="Input cel new 3 3 6 6 5" xfId="34116" xr:uid="{00000000-0005-0000-0000-000055000000}"/>
    <cellStyle name="Input cel new 3 3 6 7" xfId="5474" xr:uid="{00000000-0005-0000-0000-000055000000}"/>
    <cellStyle name="Input cel new 3 3 6 7 2" xfId="21185" xr:uid="{00000000-0005-0000-0000-000055000000}"/>
    <cellStyle name="Input cel new 3 3 6 7 2 2" xfId="25770" xr:uid="{00000000-0005-0000-0000-000055000000}"/>
    <cellStyle name="Input cel new 3 3 6 7 2 3" xfId="36834" xr:uid="{00000000-0005-0000-0000-000055000000}"/>
    <cellStyle name="Input cel new 3 3 6 7 3" xfId="21385" xr:uid="{00000000-0005-0000-0000-000055000000}"/>
    <cellStyle name="Input cel new 3 3 6 7 4" xfId="14709" xr:uid="{00000000-0005-0000-0000-000055000000}"/>
    <cellStyle name="Input cel new 3 3 6 7 5" xfId="31240" xr:uid="{00000000-0005-0000-0000-000055000000}"/>
    <cellStyle name="Input cel new 3 3 6 8" xfId="4126" xr:uid="{00000000-0005-0000-0000-000055000000}"/>
    <cellStyle name="Input cel new 3 3 6 8 2" xfId="21677" xr:uid="{00000000-0005-0000-0000-000055000000}"/>
    <cellStyle name="Input cel new 3 3 6 8 3" xfId="19904" xr:uid="{00000000-0005-0000-0000-000055000000}"/>
    <cellStyle name="Input cel new 3 3 6 8 4" xfId="35662" xr:uid="{00000000-0005-0000-0000-000055000000}"/>
    <cellStyle name="Input cel new 3 3 6 9" xfId="15486" xr:uid="{00000000-0005-0000-0000-000055000000}"/>
    <cellStyle name="Input cel new 3 3 7" xfId="470" xr:uid="{00000000-0005-0000-0000-000055000000}"/>
    <cellStyle name="Input cel new 3 3 7 10" xfId="30325" xr:uid="{00000000-0005-0000-0000-000055000000}"/>
    <cellStyle name="Input cel new 3 3 7 2" xfId="1158" xr:uid="{00000000-0005-0000-0000-000055000000}"/>
    <cellStyle name="Input cel new 3 3 7 2 2" xfId="2400" xr:uid="{00000000-0005-0000-0000-000055000000}"/>
    <cellStyle name="Input cel new 3 3 7 2 2 2" xfId="7058" xr:uid="{00000000-0005-0000-0000-000055000000}"/>
    <cellStyle name="Input cel new 3 3 7 2 2 2 2" xfId="27354" xr:uid="{00000000-0005-0000-0000-000055000000}"/>
    <cellStyle name="Input cel new 3 3 7 2 2 2 3" xfId="22764" xr:uid="{00000000-0005-0000-0000-000055000000}"/>
    <cellStyle name="Input cel new 3 3 7 2 2 2 4" xfId="37547" xr:uid="{00000000-0005-0000-0000-000055000000}"/>
    <cellStyle name="Input cel new 3 3 7 2 2 3" xfId="21966" xr:uid="{00000000-0005-0000-0000-000055000000}"/>
    <cellStyle name="Input cel new 3 3 7 2 2 4" xfId="14032" xr:uid="{00000000-0005-0000-0000-000055000000}"/>
    <cellStyle name="Input cel new 3 3 7 2 2 5" xfId="32824" xr:uid="{00000000-0005-0000-0000-000055000000}"/>
    <cellStyle name="Input cel new 3 3 7 2 3" xfId="8482" xr:uid="{00000000-0005-0000-0000-000055000000}"/>
    <cellStyle name="Input cel new 3 3 7 2 3 2" xfId="24174" xr:uid="{00000000-0005-0000-0000-000055000000}"/>
    <cellStyle name="Input cel new 3 3 7 2 3 2 2" xfId="28763" xr:uid="{00000000-0005-0000-0000-000055000000}"/>
    <cellStyle name="Input cel new 3 3 7 2 3 2 3" xfId="38868" xr:uid="{00000000-0005-0000-0000-000055000000}"/>
    <cellStyle name="Input cel new 3 3 7 2 3 3" xfId="17146" xr:uid="{00000000-0005-0000-0000-000055000000}"/>
    <cellStyle name="Input cel new 3 3 7 2 3 4" xfId="12426" xr:uid="{00000000-0005-0000-0000-000055000000}"/>
    <cellStyle name="Input cel new 3 3 7 2 3 5" xfId="34247" xr:uid="{00000000-0005-0000-0000-000055000000}"/>
    <cellStyle name="Input cel new 3 3 7 2 4" xfId="5896" xr:uid="{00000000-0005-0000-0000-000055000000}"/>
    <cellStyle name="Input cel new 3 3 7 2 4 2" xfId="26192" xr:uid="{00000000-0005-0000-0000-000055000000}"/>
    <cellStyle name="Input cel new 3 3 7 2 4 3" xfId="12038" xr:uid="{00000000-0005-0000-0000-000055000000}"/>
    <cellStyle name="Input cel new 3 3 7 2 4 4" xfId="31662" xr:uid="{00000000-0005-0000-0000-000055000000}"/>
    <cellStyle name="Input cel new 3 3 7 2 5" xfId="4258" xr:uid="{00000000-0005-0000-0000-000055000000}"/>
    <cellStyle name="Input cel new 3 3 7 2 5 2" xfId="16361" xr:uid="{00000000-0005-0000-0000-000055000000}"/>
    <cellStyle name="Input cel new 3 3 7 2 5 3" xfId="20029" xr:uid="{00000000-0005-0000-0000-000055000000}"/>
    <cellStyle name="Input cel new 3 3 7 2 5 4" xfId="35787" xr:uid="{00000000-0005-0000-0000-000055000000}"/>
    <cellStyle name="Input cel new 3 3 7 2 6" xfId="14801" xr:uid="{00000000-0005-0000-0000-000055000000}"/>
    <cellStyle name="Input cel new 3 3 7 2 7" xfId="12227" xr:uid="{00000000-0005-0000-0000-000055000000}"/>
    <cellStyle name="Input cel new 3 3 7 2 8" xfId="30081" xr:uid="{00000000-0005-0000-0000-000055000000}"/>
    <cellStyle name="Input cel new 3 3 7 3" xfId="1412" xr:uid="{00000000-0005-0000-0000-000055000000}"/>
    <cellStyle name="Input cel new 3 3 7 3 2" xfId="6124" xr:uid="{00000000-0005-0000-0000-000055000000}"/>
    <cellStyle name="Input cel new 3 3 7 3 2 2" xfId="26420" xr:uid="{00000000-0005-0000-0000-000055000000}"/>
    <cellStyle name="Input cel new 3 3 7 3 2 3" xfId="21832" xr:uid="{00000000-0005-0000-0000-000055000000}"/>
    <cellStyle name="Input cel new 3 3 7 3 2 4" xfId="37064" xr:uid="{00000000-0005-0000-0000-000055000000}"/>
    <cellStyle name="Input cel new 3 3 7 3 3" xfId="23746" xr:uid="{00000000-0005-0000-0000-000055000000}"/>
    <cellStyle name="Input cel new 3 3 7 3 4" xfId="10453" xr:uid="{00000000-0005-0000-0000-000055000000}"/>
    <cellStyle name="Input cel new 3 3 7 3 5" xfId="31890" xr:uid="{00000000-0005-0000-0000-000055000000}"/>
    <cellStyle name="Input cel new 3 3 7 4" xfId="2652" xr:uid="{00000000-0005-0000-0000-000055000000}"/>
    <cellStyle name="Input cel new 3 3 7 4 2" xfId="7310" xr:uid="{00000000-0005-0000-0000-000055000000}"/>
    <cellStyle name="Input cel new 3 3 7 4 2 2" xfId="27606" xr:uid="{00000000-0005-0000-0000-000055000000}"/>
    <cellStyle name="Input cel new 3 3 7 4 2 3" xfId="23016" xr:uid="{00000000-0005-0000-0000-000055000000}"/>
    <cellStyle name="Input cel new 3 3 7 4 2 4" xfId="37792" xr:uid="{00000000-0005-0000-0000-000055000000}"/>
    <cellStyle name="Input cel new 3 3 7 4 3" xfId="15708" xr:uid="{00000000-0005-0000-0000-000055000000}"/>
    <cellStyle name="Input cel new 3 3 7 4 4" xfId="14270" xr:uid="{00000000-0005-0000-0000-000055000000}"/>
    <cellStyle name="Input cel new 3 3 7 4 5" xfId="33076" xr:uid="{00000000-0005-0000-0000-000055000000}"/>
    <cellStyle name="Input cel new 3 3 7 5" xfId="8726" xr:uid="{00000000-0005-0000-0000-000055000000}"/>
    <cellStyle name="Input cel new 3 3 7 5 2" xfId="24398" xr:uid="{00000000-0005-0000-0000-000055000000}"/>
    <cellStyle name="Input cel new 3 3 7 5 2 2" xfId="28987" xr:uid="{00000000-0005-0000-0000-000055000000}"/>
    <cellStyle name="Input cel new 3 3 7 5 2 3" xfId="39092" xr:uid="{00000000-0005-0000-0000-000055000000}"/>
    <cellStyle name="Input cel new 3 3 7 5 3" xfId="19111" xr:uid="{00000000-0005-0000-0000-000055000000}"/>
    <cellStyle name="Input cel new 3 3 7 5 4" xfId="9656" xr:uid="{00000000-0005-0000-0000-000055000000}"/>
    <cellStyle name="Input cel new 3 3 7 5 5" xfId="34491" xr:uid="{00000000-0005-0000-0000-000055000000}"/>
    <cellStyle name="Input cel new 3 3 7 6" xfId="5265" xr:uid="{00000000-0005-0000-0000-000055000000}"/>
    <cellStyle name="Input cel new 3 3 7 6 2" xfId="25561" xr:uid="{00000000-0005-0000-0000-000055000000}"/>
    <cellStyle name="Input cel new 3 3 7 6 3" xfId="13813" xr:uid="{00000000-0005-0000-0000-000055000000}"/>
    <cellStyle name="Input cel new 3 3 7 6 4" xfId="31031" xr:uid="{00000000-0005-0000-0000-000055000000}"/>
    <cellStyle name="Input cel new 3 3 7 7" xfId="4504" xr:uid="{00000000-0005-0000-0000-000055000000}"/>
    <cellStyle name="Input cel new 3 3 7 7 2" xfId="17376" xr:uid="{00000000-0005-0000-0000-000055000000}"/>
    <cellStyle name="Input cel new 3 3 7 7 3" xfId="20252" xr:uid="{00000000-0005-0000-0000-000055000000}"/>
    <cellStyle name="Input cel new 3 3 7 7 4" xfId="36010" xr:uid="{00000000-0005-0000-0000-000055000000}"/>
    <cellStyle name="Input cel new 3 3 7 8" xfId="17934" xr:uid="{00000000-0005-0000-0000-000055000000}"/>
    <cellStyle name="Input cel new 3 3 7 9" xfId="13255" xr:uid="{00000000-0005-0000-0000-000055000000}"/>
    <cellStyle name="Input cel new 3 3 8" xfId="335" xr:uid="{00000000-0005-0000-0000-000055000000}"/>
    <cellStyle name="Input cel new 3 3 8 2" xfId="3317" xr:uid="{00000000-0005-0000-0000-000055000000}"/>
    <cellStyle name="Input cel new 3 3 8 2 2" xfId="8165" xr:uid="{00000000-0005-0000-0000-000055000000}"/>
    <cellStyle name="Input cel new 3 3 8 2 2 2" xfId="28454" xr:uid="{00000000-0005-0000-0000-000055000000}"/>
    <cellStyle name="Input cel new 3 3 8 2 2 3" xfId="23865" xr:uid="{00000000-0005-0000-0000-000055000000}"/>
    <cellStyle name="Input cel new 3 3 8 2 2 4" xfId="38559" xr:uid="{00000000-0005-0000-0000-000055000000}"/>
    <cellStyle name="Input cel new 3 3 8 2 3" xfId="21703" xr:uid="{00000000-0005-0000-0000-000055000000}"/>
    <cellStyle name="Input cel new 3 3 8 2 4" xfId="14045" xr:uid="{00000000-0005-0000-0000-000055000000}"/>
    <cellStyle name="Input cel new 3 3 8 2 5" xfId="33930" xr:uid="{00000000-0005-0000-0000-000055000000}"/>
    <cellStyle name="Input cel new 3 3 8 3" xfId="5194" xr:uid="{00000000-0005-0000-0000-000055000000}"/>
    <cellStyle name="Input cel new 3 3 8 3 2" xfId="25492" xr:uid="{00000000-0005-0000-0000-000055000000}"/>
    <cellStyle name="Input cel new 3 3 8 3 3" xfId="3577" xr:uid="{00000000-0005-0000-0000-000055000000}"/>
    <cellStyle name="Input cel new 3 3 8 3 4" xfId="30962" xr:uid="{00000000-0005-0000-0000-000055000000}"/>
    <cellStyle name="Input cel new 3 3 8 4" xfId="3940" xr:uid="{00000000-0005-0000-0000-000055000000}"/>
    <cellStyle name="Input cel new 3 3 8 4 2" xfId="16297" xr:uid="{00000000-0005-0000-0000-000055000000}"/>
    <cellStyle name="Input cel new 3 3 8 4 3" xfId="19726" xr:uid="{00000000-0005-0000-0000-000055000000}"/>
    <cellStyle name="Input cel new 3 3 8 4 4" xfId="35484" xr:uid="{00000000-0005-0000-0000-000055000000}"/>
    <cellStyle name="Input cel new 3 3 8 5" xfId="16895" xr:uid="{00000000-0005-0000-0000-000055000000}"/>
    <cellStyle name="Input cel new 3 3 8 6" xfId="12819" xr:uid="{00000000-0005-0000-0000-000055000000}"/>
    <cellStyle name="Input cel new 3 3 8 7" xfId="29764" xr:uid="{00000000-0005-0000-0000-000055000000}"/>
    <cellStyle name="Input cel new 3 3 9" xfId="423" xr:uid="{00000000-0005-0000-0000-000055000000}"/>
    <cellStyle name="Input cel new 3 3 9 2" xfId="5255" xr:uid="{00000000-0005-0000-0000-000055000000}"/>
    <cellStyle name="Input cel new 3 3 9 2 2" xfId="25553" xr:uid="{00000000-0005-0000-0000-000055000000}"/>
    <cellStyle name="Input cel new 3 3 9 2 3" xfId="20968" xr:uid="{00000000-0005-0000-0000-000055000000}"/>
    <cellStyle name="Input cel new 3 3 9 2 4" xfId="36690" xr:uid="{00000000-0005-0000-0000-000055000000}"/>
    <cellStyle name="Input cel new 3 3 9 3" xfId="19003" xr:uid="{00000000-0005-0000-0000-000055000000}"/>
    <cellStyle name="Input cel new 3 3 9 4" xfId="11936" xr:uid="{00000000-0005-0000-0000-000055000000}"/>
    <cellStyle name="Input cel new 3 3 9 5" xfId="31021" xr:uid="{00000000-0005-0000-0000-000055000000}"/>
    <cellStyle name="Input cel new 3 4" xfId="276" xr:uid="{00000000-0005-0000-0000-000052000000}"/>
    <cellStyle name="Input cel new 3 4 10" xfId="19428" xr:uid="{00000000-0005-0000-0000-000052000000}"/>
    <cellStyle name="Input cel new 3 4 10 2" xfId="17299" xr:uid="{00000000-0005-0000-0000-000052000000}"/>
    <cellStyle name="Input cel new 3 4 10 3" xfId="35188" xr:uid="{00000000-0005-0000-0000-000052000000}"/>
    <cellStyle name="Input cel new 3 4 2" xfId="475" xr:uid="{00000000-0005-0000-0000-000052000000}"/>
    <cellStyle name="Input cel new 3 4 2 10" xfId="5269" xr:uid="{00000000-0005-0000-0000-000052000000}"/>
    <cellStyle name="Input cel new 3 4 2 10 2" xfId="20980" xr:uid="{00000000-0005-0000-0000-000052000000}"/>
    <cellStyle name="Input cel new 3 4 2 10 2 2" xfId="25565" xr:uid="{00000000-0005-0000-0000-000052000000}"/>
    <cellStyle name="Input cel new 3 4 2 10 2 3" xfId="36696" xr:uid="{00000000-0005-0000-0000-000052000000}"/>
    <cellStyle name="Input cel new 3 4 2 10 3" xfId="15462" xr:uid="{00000000-0005-0000-0000-000052000000}"/>
    <cellStyle name="Input cel new 3 4 2 10 4" xfId="14369" xr:uid="{00000000-0005-0000-0000-000052000000}"/>
    <cellStyle name="Input cel new 3 4 2 10 5" xfId="31035" xr:uid="{00000000-0005-0000-0000-000052000000}"/>
    <cellStyle name="Input cel new 3 4 2 11" xfId="8022" xr:uid="{00000000-0005-0000-0000-000052000000}"/>
    <cellStyle name="Input cel new 3 4 2 11 2" xfId="28313" xr:uid="{00000000-0005-0000-0000-000052000000}"/>
    <cellStyle name="Input cel new 3 4 2 11 3" xfId="9347" xr:uid="{00000000-0005-0000-0000-000052000000}"/>
    <cellStyle name="Input cel new 3 4 2 11 4" xfId="33787" xr:uid="{00000000-0005-0000-0000-000052000000}"/>
    <cellStyle name="Input cel new 3 4 2 12" xfId="3789" xr:uid="{00000000-0005-0000-0000-000052000000}"/>
    <cellStyle name="Input cel new 3 4 2 12 2" xfId="21575" xr:uid="{00000000-0005-0000-0000-000052000000}"/>
    <cellStyle name="Input cel new 3 4 2 12 3" xfId="19580" xr:uid="{00000000-0005-0000-0000-000052000000}"/>
    <cellStyle name="Input cel new 3 4 2 12 4" xfId="35339" xr:uid="{00000000-0005-0000-0000-000052000000}"/>
    <cellStyle name="Input cel new 3 4 2 13" xfId="14899" xr:uid="{00000000-0005-0000-0000-000052000000}"/>
    <cellStyle name="Input cel new 3 4 2 14" xfId="12160" xr:uid="{00000000-0005-0000-0000-000052000000}"/>
    <cellStyle name="Input cel new 3 4 2 15" xfId="29616" xr:uid="{00000000-0005-0000-0000-000052000000}"/>
    <cellStyle name="Input cel new 3 4 2 2" xfId="619" xr:uid="{00000000-0005-0000-0000-000052000000}"/>
    <cellStyle name="Input cel new 3 4 2 2 10" xfId="15007" xr:uid="{00000000-0005-0000-0000-000052000000}"/>
    <cellStyle name="Input cel new 3 4 2 2 11" xfId="10023" xr:uid="{00000000-0005-0000-0000-000052000000}"/>
    <cellStyle name="Input cel new 3 4 2 2 12" xfId="29708" xr:uid="{00000000-0005-0000-0000-000052000000}"/>
    <cellStyle name="Input cel new 3 4 2 2 2" xfId="1534" xr:uid="{00000000-0005-0000-0000-000052000000}"/>
    <cellStyle name="Input cel new 3 4 2 2 2 2" xfId="1849" xr:uid="{00000000-0005-0000-0000-000052000000}"/>
    <cellStyle name="Input cel new 3 4 2 2 2 2 2" xfId="3088" xr:uid="{00000000-0005-0000-0000-000052000000}"/>
    <cellStyle name="Input cel new 3 4 2 2 2 2 2 2" xfId="7746" xr:uid="{00000000-0005-0000-0000-000052000000}"/>
    <cellStyle name="Input cel new 3 4 2 2 2 2 2 2 2" xfId="28042" xr:uid="{00000000-0005-0000-0000-000052000000}"/>
    <cellStyle name="Input cel new 3 4 2 2 2 2 2 2 3" xfId="23452" xr:uid="{00000000-0005-0000-0000-000052000000}"/>
    <cellStyle name="Input cel new 3 4 2 2 2 2 2 2 4" xfId="38194" xr:uid="{00000000-0005-0000-0000-000052000000}"/>
    <cellStyle name="Input cel new 3 4 2 2 2 2 2 3" xfId="18380" xr:uid="{00000000-0005-0000-0000-000052000000}"/>
    <cellStyle name="Input cel new 3 4 2 2 2 2 2 4" xfId="13774" xr:uid="{00000000-0005-0000-0000-000052000000}"/>
    <cellStyle name="Input cel new 3 4 2 2 2 2 2 5" xfId="33512" xr:uid="{00000000-0005-0000-0000-000052000000}"/>
    <cellStyle name="Input cel new 3 4 2 2 2 2 3" xfId="9158" xr:uid="{00000000-0005-0000-0000-000052000000}"/>
    <cellStyle name="Input cel new 3 4 2 2 2 2 3 2" xfId="24806" xr:uid="{00000000-0005-0000-0000-000052000000}"/>
    <cellStyle name="Input cel new 3 4 2 2 2 2 3 2 2" xfId="29393" xr:uid="{00000000-0005-0000-0000-000052000000}"/>
    <cellStyle name="Input cel new 3 4 2 2 2 2 3 2 3" xfId="39498" xr:uid="{00000000-0005-0000-0000-000052000000}"/>
    <cellStyle name="Input cel new 3 4 2 2 2 2 3 3" xfId="17903" xr:uid="{00000000-0005-0000-0000-000052000000}"/>
    <cellStyle name="Input cel new 3 4 2 2 2 2 3 4" xfId="13810" xr:uid="{00000000-0005-0000-0000-000052000000}"/>
    <cellStyle name="Input cel new 3 4 2 2 2 2 3 5" xfId="34923" xr:uid="{00000000-0005-0000-0000-000052000000}"/>
    <cellStyle name="Input cel new 3 4 2 2 2 2 4" xfId="6514" xr:uid="{00000000-0005-0000-0000-000052000000}"/>
    <cellStyle name="Input cel new 3 4 2 2 2 2 4 2" xfId="26810" xr:uid="{00000000-0005-0000-0000-000052000000}"/>
    <cellStyle name="Input cel new 3 4 2 2 2 2 4 3" xfId="12447" xr:uid="{00000000-0005-0000-0000-000052000000}"/>
    <cellStyle name="Input cel new 3 4 2 2 2 2 4 4" xfId="32280" xr:uid="{00000000-0005-0000-0000-000052000000}"/>
    <cellStyle name="Input cel new 3 4 2 2 2 2 5" xfId="4937" xr:uid="{00000000-0005-0000-0000-000052000000}"/>
    <cellStyle name="Input cel new 3 4 2 2 2 2 5 2" xfId="25244" xr:uid="{00000000-0005-0000-0000-000052000000}"/>
    <cellStyle name="Input cel new 3 4 2 2 2 2 5 3" xfId="20658" xr:uid="{00000000-0005-0000-0000-000052000000}"/>
    <cellStyle name="Input cel new 3 4 2 2 2 2 5 4" xfId="36414" xr:uid="{00000000-0005-0000-0000-000052000000}"/>
    <cellStyle name="Input cel new 3 4 2 2 2 2 6" xfId="18167" xr:uid="{00000000-0005-0000-0000-000052000000}"/>
    <cellStyle name="Input cel new 3 4 2 2 2 2 7" xfId="12399" xr:uid="{00000000-0005-0000-0000-000052000000}"/>
    <cellStyle name="Input cel new 3 4 2 2 2 2 8" xfId="30757" xr:uid="{00000000-0005-0000-0000-000052000000}"/>
    <cellStyle name="Input cel new 3 4 2 2 2 3" xfId="2774" xr:uid="{00000000-0005-0000-0000-000052000000}"/>
    <cellStyle name="Input cel new 3 4 2 2 2 3 2" xfId="7432" xr:uid="{00000000-0005-0000-0000-000052000000}"/>
    <cellStyle name="Input cel new 3 4 2 2 2 3 2 2" xfId="27728" xr:uid="{00000000-0005-0000-0000-000052000000}"/>
    <cellStyle name="Input cel new 3 4 2 2 2 3 2 3" xfId="23138" xr:uid="{00000000-0005-0000-0000-000052000000}"/>
    <cellStyle name="Input cel new 3 4 2 2 2 3 2 4" xfId="37904" xr:uid="{00000000-0005-0000-0000-000052000000}"/>
    <cellStyle name="Input cel new 3 4 2 2 2 3 3" xfId="15132" xr:uid="{00000000-0005-0000-0000-000052000000}"/>
    <cellStyle name="Input cel new 3 4 2 2 2 3 4" xfId="9572" xr:uid="{00000000-0005-0000-0000-000052000000}"/>
    <cellStyle name="Input cel new 3 4 2 2 2 3 5" xfId="33198" xr:uid="{00000000-0005-0000-0000-000052000000}"/>
    <cellStyle name="Input cel new 3 4 2 2 2 4" xfId="8845" xr:uid="{00000000-0005-0000-0000-000052000000}"/>
    <cellStyle name="Input cel new 3 4 2 2 2 4 2" xfId="24510" xr:uid="{00000000-0005-0000-0000-000052000000}"/>
    <cellStyle name="Input cel new 3 4 2 2 2 4 2 2" xfId="29098" xr:uid="{00000000-0005-0000-0000-000052000000}"/>
    <cellStyle name="Input cel new 3 4 2 2 2 4 2 3" xfId="39203" xr:uid="{00000000-0005-0000-0000-000052000000}"/>
    <cellStyle name="Input cel new 3 4 2 2 2 4 3" xfId="21354" xr:uid="{00000000-0005-0000-0000-000052000000}"/>
    <cellStyle name="Input cel new 3 4 2 2 2 4 4" xfId="9509" xr:uid="{00000000-0005-0000-0000-000052000000}"/>
    <cellStyle name="Input cel new 3 4 2 2 2 4 5" xfId="34610" xr:uid="{00000000-0005-0000-0000-000052000000}"/>
    <cellStyle name="Input cel new 3 4 2 2 2 5" xfId="6230" xr:uid="{00000000-0005-0000-0000-000052000000}"/>
    <cellStyle name="Input cel new 3 4 2 2 2 5 2" xfId="26526" xr:uid="{00000000-0005-0000-0000-000052000000}"/>
    <cellStyle name="Input cel new 3 4 2 2 2 5 3" xfId="9837" xr:uid="{00000000-0005-0000-0000-000052000000}"/>
    <cellStyle name="Input cel new 3 4 2 2 2 5 4" xfId="31996" xr:uid="{00000000-0005-0000-0000-000052000000}"/>
    <cellStyle name="Input cel new 3 4 2 2 2 6" xfId="4623" xr:uid="{00000000-0005-0000-0000-000052000000}"/>
    <cellStyle name="Input cel new 3 4 2 2 2 6 2" xfId="15223" xr:uid="{00000000-0005-0000-0000-000052000000}"/>
    <cellStyle name="Input cel new 3 4 2 2 2 6 3" xfId="20363" xr:uid="{00000000-0005-0000-0000-000052000000}"/>
    <cellStyle name="Input cel new 3 4 2 2 2 6 4" xfId="36121" xr:uid="{00000000-0005-0000-0000-000052000000}"/>
    <cellStyle name="Input cel new 3 4 2 2 2 7" xfId="15924" xr:uid="{00000000-0005-0000-0000-000052000000}"/>
    <cellStyle name="Input cel new 3 4 2 2 2 8" xfId="12400" xr:uid="{00000000-0005-0000-0000-000052000000}"/>
    <cellStyle name="Input cel new 3 4 2 2 2 9" xfId="30444" xr:uid="{00000000-0005-0000-0000-000052000000}"/>
    <cellStyle name="Input cel new 3 4 2 2 3" xfId="1524" xr:uid="{00000000-0005-0000-0000-000052000000}"/>
    <cellStyle name="Input cel new 3 4 2 2 3 2" xfId="2764" xr:uid="{00000000-0005-0000-0000-000052000000}"/>
    <cellStyle name="Input cel new 3 4 2 2 3 2 2" xfId="7422" xr:uid="{00000000-0005-0000-0000-000052000000}"/>
    <cellStyle name="Input cel new 3 4 2 2 3 2 2 2" xfId="27718" xr:uid="{00000000-0005-0000-0000-000052000000}"/>
    <cellStyle name="Input cel new 3 4 2 2 3 2 2 3" xfId="23128" xr:uid="{00000000-0005-0000-0000-000052000000}"/>
    <cellStyle name="Input cel new 3 4 2 2 3 2 2 4" xfId="37894" xr:uid="{00000000-0005-0000-0000-000052000000}"/>
    <cellStyle name="Input cel new 3 4 2 2 3 2 3" xfId="16517" xr:uid="{00000000-0005-0000-0000-000052000000}"/>
    <cellStyle name="Input cel new 3 4 2 2 3 2 4" xfId="12747" xr:uid="{00000000-0005-0000-0000-000052000000}"/>
    <cellStyle name="Input cel new 3 4 2 2 3 2 5" xfId="33188" xr:uid="{00000000-0005-0000-0000-000052000000}"/>
    <cellStyle name="Input cel new 3 4 2 2 3 3" xfId="8836" xr:uid="{00000000-0005-0000-0000-000052000000}"/>
    <cellStyle name="Input cel new 3 4 2 2 3 3 2" xfId="24503" xr:uid="{00000000-0005-0000-0000-000052000000}"/>
    <cellStyle name="Input cel new 3 4 2 2 3 3 2 2" xfId="29091" xr:uid="{00000000-0005-0000-0000-000052000000}"/>
    <cellStyle name="Input cel new 3 4 2 2 3 3 2 3" xfId="39196" xr:uid="{00000000-0005-0000-0000-000052000000}"/>
    <cellStyle name="Input cel new 3 4 2 2 3 3 3" xfId="17710" xr:uid="{00000000-0005-0000-0000-000052000000}"/>
    <cellStyle name="Input cel new 3 4 2 2 3 3 4" xfId="12124" xr:uid="{00000000-0005-0000-0000-000052000000}"/>
    <cellStyle name="Input cel new 3 4 2 2 3 3 5" xfId="34601" xr:uid="{00000000-0005-0000-0000-000052000000}"/>
    <cellStyle name="Input cel new 3 4 2 2 3 4" xfId="6222" xr:uid="{00000000-0005-0000-0000-000052000000}"/>
    <cellStyle name="Input cel new 3 4 2 2 3 4 2" xfId="26518" xr:uid="{00000000-0005-0000-0000-000052000000}"/>
    <cellStyle name="Input cel new 3 4 2 2 3 4 3" xfId="3578" xr:uid="{00000000-0005-0000-0000-000052000000}"/>
    <cellStyle name="Input cel new 3 4 2 2 3 4 4" xfId="31988" xr:uid="{00000000-0005-0000-0000-000052000000}"/>
    <cellStyle name="Input cel new 3 4 2 2 3 5" xfId="4614" xr:uid="{00000000-0005-0000-0000-000052000000}"/>
    <cellStyle name="Input cel new 3 4 2 2 3 5 2" xfId="15606" xr:uid="{00000000-0005-0000-0000-000052000000}"/>
    <cellStyle name="Input cel new 3 4 2 2 3 5 3" xfId="20356" xr:uid="{00000000-0005-0000-0000-000052000000}"/>
    <cellStyle name="Input cel new 3 4 2 2 3 5 4" xfId="36114" xr:uid="{00000000-0005-0000-0000-000052000000}"/>
    <cellStyle name="Input cel new 3 4 2 2 3 6" xfId="16367" xr:uid="{00000000-0005-0000-0000-000052000000}"/>
    <cellStyle name="Input cel new 3 4 2 2 3 7" xfId="13024" xr:uid="{00000000-0005-0000-0000-000052000000}"/>
    <cellStyle name="Input cel new 3 4 2 2 3 8" xfId="30435" xr:uid="{00000000-0005-0000-0000-000052000000}"/>
    <cellStyle name="Input cel new 3 4 2 2 4" xfId="1307" xr:uid="{00000000-0005-0000-0000-000052000000}"/>
    <cellStyle name="Input cel new 3 4 2 2 4 2" xfId="2548" xr:uid="{00000000-0005-0000-0000-000052000000}"/>
    <cellStyle name="Input cel new 3 4 2 2 4 2 2" xfId="7206" xr:uid="{00000000-0005-0000-0000-000052000000}"/>
    <cellStyle name="Input cel new 3 4 2 2 4 2 2 2" xfId="27502" xr:uid="{00000000-0005-0000-0000-000052000000}"/>
    <cellStyle name="Input cel new 3 4 2 2 4 2 2 3" xfId="22912" xr:uid="{00000000-0005-0000-0000-000052000000}"/>
    <cellStyle name="Input cel new 3 4 2 2 4 2 2 4" xfId="37692" xr:uid="{00000000-0005-0000-0000-000052000000}"/>
    <cellStyle name="Input cel new 3 4 2 2 4 2 3" xfId="23385" xr:uid="{00000000-0005-0000-0000-000052000000}"/>
    <cellStyle name="Input cel new 3 4 2 2 4 2 4" xfId="14345" xr:uid="{00000000-0005-0000-0000-000052000000}"/>
    <cellStyle name="Input cel new 3 4 2 2 4 2 5" xfId="32972" xr:uid="{00000000-0005-0000-0000-000052000000}"/>
    <cellStyle name="Input cel new 3 4 2 2 4 3" xfId="8626" xr:uid="{00000000-0005-0000-0000-000052000000}"/>
    <cellStyle name="Input cel new 3 4 2 2 4 3 2" xfId="24304" xr:uid="{00000000-0005-0000-0000-000052000000}"/>
    <cellStyle name="Input cel new 3 4 2 2 4 3 2 2" xfId="28893" xr:uid="{00000000-0005-0000-0000-000052000000}"/>
    <cellStyle name="Input cel new 3 4 2 2 4 3 2 3" xfId="38998" xr:uid="{00000000-0005-0000-0000-000052000000}"/>
    <cellStyle name="Input cel new 3 4 2 2 4 3 3" xfId="15434" xr:uid="{00000000-0005-0000-0000-000052000000}"/>
    <cellStyle name="Input cel new 3 4 2 2 4 3 4" xfId="14702" xr:uid="{00000000-0005-0000-0000-000052000000}"/>
    <cellStyle name="Input cel new 3 4 2 2 4 3 5" xfId="34391" xr:uid="{00000000-0005-0000-0000-000052000000}"/>
    <cellStyle name="Input cel new 3 4 2 2 4 4" xfId="6030" xr:uid="{00000000-0005-0000-0000-000052000000}"/>
    <cellStyle name="Input cel new 3 4 2 2 4 4 2" xfId="26326" xr:uid="{00000000-0005-0000-0000-000052000000}"/>
    <cellStyle name="Input cel new 3 4 2 2 4 4 3" xfId="14338" xr:uid="{00000000-0005-0000-0000-000052000000}"/>
    <cellStyle name="Input cel new 3 4 2 2 4 4 4" xfId="31796" xr:uid="{00000000-0005-0000-0000-000052000000}"/>
    <cellStyle name="Input cel new 3 4 2 2 4 5" xfId="4403" xr:uid="{00000000-0005-0000-0000-000052000000}"/>
    <cellStyle name="Input cel new 3 4 2 2 4 5 2" xfId="19164" xr:uid="{00000000-0005-0000-0000-000052000000}"/>
    <cellStyle name="Input cel new 3 4 2 2 4 5 3" xfId="20159" xr:uid="{00000000-0005-0000-0000-000052000000}"/>
    <cellStyle name="Input cel new 3 4 2 2 4 5 4" xfId="35917" xr:uid="{00000000-0005-0000-0000-000052000000}"/>
    <cellStyle name="Input cel new 3 4 2 2 4 6" xfId="18996" xr:uid="{00000000-0005-0000-0000-000052000000}"/>
    <cellStyle name="Input cel new 3 4 2 2 4 7" xfId="10821" xr:uid="{00000000-0005-0000-0000-000052000000}"/>
    <cellStyle name="Input cel new 3 4 2 2 4 8" xfId="30225" xr:uid="{00000000-0005-0000-0000-000052000000}"/>
    <cellStyle name="Input cel new 3 4 2 2 5" xfId="923" xr:uid="{00000000-0005-0000-0000-000052000000}"/>
    <cellStyle name="Input cel new 3 4 2 2 5 2" xfId="3378" xr:uid="{00000000-0005-0000-0000-000052000000}"/>
    <cellStyle name="Input cel new 3 4 2 2 5 2 2" xfId="8249" xr:uid="{00000000-0005-0000-0000-000052000000}"/>
    <cellStyle name="Input cel new 3 4 2 2 5 2 2 2" xfId="28538" xr:uid="{00000000-0005-0000-0000-000052000000}"/>
    <cellStyle name="Input cel new 3 4 2 2 5 2 2 3" xfId="23949" xr:uid="{00000000-0005-0000-0000-000052000000}"/>
    <cellStyle name="Input cel new 3 4 2 2 5 2 2 4" xfId="38643" xr:uid="{00000000-0005-0000-0000-000052000000}"/>
    <cellStyle name="Input cel new 3 4 2 2 5 2 3" xfId="18838" xr:uid="{00000000-0005-0000-0000-000052000000}"/>
    <cellStyle name="Input cel new 3 4 2 2 5 2 4" xfId="10974" xr:uid="{00000000-0005-0000-0000-000052000000}"/>
    <cellStyle name="Input cel new 3 4 2 2 5 2 5" xfId="34014" xr:uid="{00000000-0005-0000-0000-000052000000}"/>
    <cellStyle name="Input cel new 3 4 2 2 5 3" xfId="5671" xr:uid="{00000000-0005-0000-0000-000052000000}"/>
    <cellStyle name="Input cel new 3 4 2 2 5 3 2" xfId="25967" xr:uid="{00000000-0005-0000-0000-000052000000}"/>
    <cellStyle name="Input cel new 3 4 2 2 5 3 3" xfId="14692" xr:uid="{00000000-0005-0000-0000-000052000000}"/>
    <cellStyle name="Input cel new 3 4 2 2 5 3 4" xfId="31437" xr:uid="{00000000-0005-0000-0000-000052000000}"/>
    <cellStyle name="Input cel new 3 4 2 2 5 4" xfId="4024" xr:uid="{00000000-0005-0000-0000-000052000000}"/>
    <cellStyle name="Input cel new 3 4 2 2 5 4 2" xfId="21843" xr:uid="{00000000-0005-0000-0000-000052000000}"/>
    <cellStyle name="Input cel new 3 4 2 2 5 4 3" xfId="19808" xr:uid="{00000000-0005-0000-0000-000052000000}"/>
    <cellStyle name="Input cel new 3 4 2 2 5 4 4" xfId="35566" xr:uid="{00000000-0005-0000-0000-000052000000}"/>
    <cellStyle name="Input cel new 3 4 2 2 5 5" xfId="15738" xr:uid="{00000000-0005-0000-0000-000052000000}"/>
    <cellStyle name="Input cel new 3 4 2 2 5 6" xfId="10683" xr:uid="{00000000-0005-0000-0000-000052000000}"/>
    <cellStyle name="Input cel new 3 4 2 2 5 7" xfId="29848" xr:uid="{00000000-0005-0000-0000-000052000000}"/>
    <cellStyle name="Input cel new 3 4 2 2 6" xfId="2166" xr:uid="{00000000-0005-0000-0000-000052000000}"/>
    <cellStyle name="Input cel new 3 4 2 2 6 2" xfId="6824" xr:uid="{00000000-0005-0000-0000-000052000000}"/>
    <cellStyle name="Input cel new 3 4 2 2 6 2 2" xfId="27120" xr:uid="{00000000-0005-0000-0000-000052000000}"/>
    <cellStyle name="Input cel new 3 4 2 2 6 2 3" xfId="22530" xr:uid="{00000000-0005-0000-0000-000052000000}"/>
    <cellStyle name="Input cel new 3 4 2 2 6 2 4" xfId="37315" xr:uid="{00000000-0005-0000-0000-000052000000}"/>
    <cellStyle name="Input cel new 3 4 2 2 6 3" xfId="17571" xr:uid="{00000000-0005-0000-0000-000052000000}"/>
    <cellStyle name="Input cel new 3 4 2 2 6 4" xfId="10831" xr:uid="{00000000-0005-0000-0000-000052000000}"/>
    <cellStyle name="Input cel new 3 4 2 2 6 5" xfId="32590" xr:uid="{00000000-0005-0000-0000-000052000000}"/>
    <cellStyle name="Input cel new 3 4 2 2 7" xfId="8109" xr:uid="{00000000-0005-0000-0000-000052000000}"/>
    <cellStyle name="Input cel new 3 4 2 2 7 2" xfId="23811" xr:uid="{00000000-0005-0000-0000-000052000000}"/>
    <cellStyle name="Input cel new 3 4 2 2 7 2 2" xfId="28400" xr:uid="{00000000-0005-0000-0000-000052000000}"/>
    <cellStyle name="Input cel new 3 4 2 2 7 2 3" xfId="38505" xr:uid="{00000000-0005-0000-0000-000052000000}"/>
    <cellStyle name="Input cel new 3 4 2 2 7 3" xfId="16277" xr:uid="{00000000-0005-0000-0000-000052000000}"/>
    <cellStyle name="Input cel new 3 4 2 2 7 4" xfId="9594" xr:uid="{00000000-0005-0000-0000-000052000000}"/>
    <cellStyle name="Input cel new 3 4 2 2 7 5" xfId="33874" xr:uid="{00000000-0005-0000-0000-000052000000}"/>
    <cellStyle name="Input cel new 3 4 2 2 8" xfId="3884" xr:uid="{00000000-0005-0000-0000-000052000000}"/>
    <cellStyle name="Input cel new 3 4 2 2 8 2" xfId="18483" xr:uid="{00000000-0005-0000-0000-000052000000}"/>
    <cellStyle name="Input cel new 3 4 2 2 8 3" xfId="18280" xr:uid="{00000000-0005-0000-0000-000052000000}"/>
    <cellStyle name="Input cel new 3 4 2 2 8 4" xfId="35146" xr:uid="{00000000-0005-0000-0000-000052000000}"/>
    <cellStyle name="Input cel new 3 4 2 2 9" xfId="19673" xr:uid="{00000000-0005-0000-0000-000052000000}"/>
    <cellStyle name="Input cel new 3 4 2 2 9 2" xfId="16512" xr:uid="{00000000-0005-0000-0000-000052000000}"/>
    <cellStyle name="Input cel new 3 4 2 2 9 3" xfId="35431" xr:uid="{00000000-0005-0000-0000-000052000000}"/>
    <cellStyle name="Input cel new 3 4 2 3" xfId="683" xr:uid="{00000000-0005-0000-0000-000052000000}"/>
    <cellStyle name="Input cel new 3 4 2 3 10" xfId="13937" xr:uid="{00000000-0005-0000-0000-000052000000}"/>
    <cellStyle name="Input cel new 3 4 2 3 11" xfId="29912" xr:uid="{00000000-0005-0000-0000-000052000000}"/>
    <cellStyle name="Input cel new 3 4 2 3 2" xfId="1913" xr:uid="{00000000-0005-0000-0000-000052000000}"/>
    <cellStyle name="Input cel new 3 4 2 3 2 2" xfId="3152" xr:uid="{00000000-0005-0000-0000-000052000000}"/>
    <cellStyle name="Input cel new 3 4 2 3 2 2 2" xfId="7810" xr:uid="{00000000-0005-0000-0000-000052000000}"/>
    <cellStyle name="Input cel new 3 4 2 3 2 2 2 2" xfId="28106" xr:uid="{00000000-0005-0000-0000-000052000000}"/>
    <cellStyle name="Input cel new 3 4 2 3 2 2 2 3" xfId="23516" xr:uid="{00000000-0005-0000-0000-000052000000}"/>
    <cellStyle name="Input cel new 3 4 2 3 2 2 2 4" xfId="38258" xr:uid="{00000000-0005-0000-0000-000052000000}"/>
    <cellStyle name="Input cel new 3 4 2 3 2 2 3" xfId="15668" xr:uid="{00000000-0005-0000-0000-000052000000}"/>
    <cellStyle name="Input cel new 3 4 2 3 2 2 4" xfId="13822" xr:uid="{00000000-0005-0000-0000-000052000000}"/>
    <cellStyle name="Input cel new 3 4 2 3 2 2 5" xfId="33576" xr:uid="{00000000-0005-0000-0000-000052000000}"/>
    <cellStyle name="Input cel new 3 4 2 3 2 3" xfId="9222" xr:uid="{00000000-0005-0000-0000-000052000000}"/>
    <cellStyle name="Input cel new 3 4 2 3 2 3 2" xfId="24866" xr:uid="{00000000-0005-0000-0000-000052000000}"/>
    <cellStyle name="Input cel new 3 4 2 3 2 3 2 2" xfId="29453" xr:uid="{00000000-0005-0000-0000-000052000000}"/>
    <cellStyle name="Input cel new 3 4 2 3 2 3 2 3" xfId="39558" xr:uid="{00000000-0005-0000-0000-000052000000}"/>
    <cellStyle name="Input cel new 3 4 2 3 2 3 3" xfId="16839" xr:uid="{00000000-0005-0000-0000-000052000000}"/>
    <cellStyle name="Input cel new 3 4 2 3 2 3 4" xfId="10920" xr:uid="{00000000-0005-0000-0000-000052000000}"/>
    <cellStyle name="Input cel new 3 4 2 3 2 3 5" xfId="34987" xr:uid="{00000000-0005-0000-0000-000052000000}"/>
    <cellStyle name="Input cel new 3 4 2 3 2 4" xfId="6574" xr:uid="{00000000-0005-0000-0000-000052000000}"/>
    <cellStyle name="Input cel new 3 4 2 3 2 4 2" xfId="26870" xr:uid="{00000000-0005-0000-0000-000052000000}"/>
    <cellStyle name="Input cel new 3 4 2 3 2 4 3" xfId="12546" xr:uid="{00000000-0005-0000-0000-000052000000}"/>
    <cellStyle name="Input cel new 3 4 2 3 2 4 4" xfId="32340" xr:uid="{00000000-0005-0000-0000-000052000000}"/>
    <cellStyle name="Input cel new 3 4 2 3 2 5" xfId="5001" xr:uid="{00000000-0005-0000-0000-000052000000}"/>
    <cellStyle name="Input cel new 3 4 2 3 2 5 2" xfId="25304" xr:uid="{00000000-0005-0000-0000-000052000000}"/>
    <cellStyle name="Input cel new 3 4 2 3 2 5 3" xfId="20718" xr:uid="{00000000-0005-0000-0000-000052000000}"/>
    <cellStyle name="Input cel new 3 4 2 3 2 5 4" xfId="36474" xr:uid="{00000000-0005-0000-0000-000052000000}"/>
    <cellStyle name="Input cel new 3 4 2 3 2 6" xfId="17747" xr:uid="{00000000-0005-0000-0000-000052000000}"/>
    <cellStyle name="Input cel new 3 4 2 3 2 7" xfId="11847" xr:uid="{00000000-0005-0000-0000-000052000000}"/>
    <cellStyle name="Input cel new 3 4 2 3 2 8" xfId="30821" xr:uid="{00000000-0005-0000-0000-000052000000}"/>
    <cellStyle name="Input cel new 3 4 2 3 3" xfId="1595" xr:uid="{00000000-0005-0000-0000-000052000000}"/>
    <cellStyle name="Input cel new 3 4 2 3 3 2" xfId="2835" xr:uid="{00000000-0005-0000-0000-000052000000}"/>
    <cellStyle name="Input cel new 3 4 2 3 3 2 2" xfId="7493" xr:uid="{00000000-0005-0000-0000-000052000000}"/>
    <cellStyle name="Input cel new 3 4 2 3 3 2 2 2" xfId="27789" xr:uid="{00000000-0005-0000-0000-000052000000}"/>
    <cellStyle name="Input cel new 3 4 2 3 3 2 2 3" xfId="23199" xr:uid="{00000000-0005-0000-0000-000052000000}"/>
    <cellStyle name="Input cel new 3 4 2 3 3 2 2 4" xfId="37965" xr:uid="{00000000-0005-0000-0000-000052000000}"/>
    <cellStyle name="Input cel new 3 4 2 3 3 2 3" xfId="15906" xr:uid="{00000000-0005-0000-0000-000052000000}"/>
    <cellStyle name="Input cel new 3 4 2 3 3 2 4" xfId="13277" xr:uid="{00000000-0005-0000-0000-000052000000}"/>
    <cellStyle name="Input cel new 3 4 2 3 3 2 5" xfId="33259" xr:uid="{00000000-0005-0000-0000-000052000000}"/>
    <cellStyle name="Input cel new 3 4 2 3 3 3" xfId="8906" xr:uid="{00000000-0005-0000-0000-000052000000}"/>
    <cellStyle name="Input cel new 3 4 2 3 3 3 2" xfId="24569" xr:uid="{00000000-0005-0000-0000-000052000000}"/>
    <cellStyle name="Input cel new 3 4 2 3 3 3 2 2" xfId="29157" xr:uid="{00000000-0005-0000-0000-000052000000}"/>
    <cellStyle name="Input cel new 3 4 2 3 3 3 2 3" xfId="39262" xr:uid="{00000000-0005-0000-0000-000052000000}"/>
    <cellStyle name="Input cel new 3 4 2 3 3 3 3" xfId="15657" xr:uid="{00000000-0005-0000-0000-000052000000}"/>
    <cellStyle name="Input cel new 3 4 2 3 3 3 4" xfId="11007" xr:uid="{00000000-0005-0000-0000-000052000000}"/>
    <cellStyle name="Input cel new 3 4 2 3 3 3 5" xfId="34671" xr:uid="{00000000-0005-0000-0000-000052000000}"/>
    <cellStyle name="Input cel new 3 4 2 3 3 4" xfId="6290" xr:uid="{00000000-0005-0000-0000-000052000000}"/>
    <cellStyle name="Input cel new 3 4 2 3 3 4 2" xfId="26586" xr:uid="{00000000-0005-0000-0000-000052000000}"/>
    <cellStyle name="Input cel new 3 4 2 3 3 4 3" xfId="14412" xr:uid="{00000000-0005-0000-0000-000052000000}"/>
    <cellStyle name="Input cel new 3 4 2 3 3 4 4" xfId="32056" xr:uid="{00000000-0005-0000-0000-000052000000}"/>
    <cellStyle name="Input cel new 3 4 2 3 3 5" xfId="4684" xr:uid="{00000000-0005-0000-0000-000052000000}"/>
    <cellStyle name="Input cel new 3 4 2 3 3 5 2" xfId="25008" xr:uid="{00000000-0005-0000-0000-000052000000}"/>
    <cellStyle name="Input cel new 3 4 2 3 3 5 3" xfId="20420" xr:uid="{00000000-0005-0000-0000-000052000000}"/>
    <cellStyle name="Input cel new 3 4 2 3 3 5 4" xfId="36178" xr:uid="{00000000-0005-0000-0000-000052000000}"/>
    <cellStyle name="Input cel new 3 4 2 3 3 6" xfId="19267" xr:uid="{00000000-0005-0000-0000-000052000000}"/>
    <cellStyle name="Input cel new 3 4 2 3 3 7" xfId="13059" xr:uid="{00000000-0005-0000-0000-000052000000}"/>
    <cellStyle name="Input cel new 3 4 2 3 3 8" xfId="30505" xr:uid="{00000000-0005-0000-0000-000052000000}"/>
    <cellStyle name="Input cel new 3 4 2 3 4" xfId="987" xr:uid="{00000000-0005-0000-0000-000052000000}"/>
    <cellStyle name="Input cel new 3 4 2 3 4 2" xfId="5732" xr:uid="{00000000-0005-0000-0000-000052000000}"/>
    <cellStyle name="Input cel new 3 4 2 3 4 2 2" xfId="26028" xr:uid="{00000000-0005-0000-0000-000052000000}"/>
    <cellStyle name="Input cel new 3 4 2 3 4 2 3" xfId="21442" xr:uid="{00000000-0005-0000-0000-000052000000}"/>
    <cellStyle name="Input cel new 3 4 2 3 4 2 4" xfId="36956" xr:uid="{00000000-0005-0000-0000-000052000000}"/>
    <cellStyle name="Input cel new 3 4 2 3 4 3" xfId="21034" xr:uid="{00000000-0005-0000-0000-000052000000}"/>
    <cellStyle name="Input cel new 3 4 2 3 4 4" xfId="11949" xr:uid="{00000000-0005-0000-0000-000052000000}"/>
    <cellStyle name="Input cel new 3 4 2 3 4 5" xfId="31498" xr:uid="{00000000-0005-0000-0000-000052000000}"/>
    <cellStyle name="Input cel new 3 4 2 3 5" xfId="2230" xr:uid="{00000000-0005-0000-0000-000052000000}"/>
    <cellStyle name="Input cel new 3 4 2 3 5 2" xfId="6888" xr:uid="{00000000-0005-0000-0000-000052000000}"/>
    <cellStyle name="Input cel new 3 4 2 3 5 2 2" xfId="27184" xr:uid="{00000000-0005-0000-0000-000052000000}"/>
    <cellStyle name="Input cel new 3 4 2 3 5 2 3" xfId="22594" xr:uid="{00000000-0005-0000-0000-000052000000}"/>
    <cellStyle name="Input cel new 3 4 2 3 5 2 4" xfId="37379" xr:uid="{00000000-0005-0000-0000-000052000000}"/>
    <cellStyle name="Input cel new 3 4 2 3 5 3" xfId="15634" xr:uid="{00000000-0005-0000-0000-000052000000}"/>
    <cellStyle name="Input cel new 3 4 2 3 5 4" xfId="11549" xr:uid="{00000000-0005-0000-0000-000052000000}"/>
    <cellStyle name="Input cel new 3 4 2 3 5 5" xfId="32654" xr:uid="{00000000-0005-0000-0000-000052000000}"/>
    <cellStyle name="Input cel new 3 4 2 3 6" xfId="8313" xr:uid="{00000000-0005-0000-0000-000052000000}"/>
    <cellStyle name="Input cel new 3 4 2 3 6 2" xfId="24010" xr:uid="{00000000-0005-0000-0000-000052000000}"/>
    <cellStyle name="Input cel new 3 4 2 3 6 2 2" xfId="28599" xr:uid="{00000000-0005-0000-0000-000052000000}"/>
    <cellStyle name="Input cel new 3 4 2 3 6 2 3" xfId="38704" xr:uid="{00000000-0005-0000-0000-000052000000}"/>
    <cellStyle name="Input cel new 3 4 2 3 6 3" xfId="17967" xr:uid="{00000000-0005-0000-0000-000052000000}"/>
    <cellStyle name="Input cel new 3 4 2 3 6 4" xfId="11207" xr:uid="{00000000-0005-0000-0000-000052000000}"/>
    <cellStyle name="Input cel new 3 4 2 3 6 5" xfId="34078" xr:uid="{00000000-0005-0000-0000-000052000000}"/>
    <cellStyle name="Input cel new 3 4 2 3 7" xfId="5438" xr:uid="{00000000-0005-0000-0000-000052000000}"/>
    <cellStyle name="Input cel new 3 4 2 3 7 2" xfId="21149" xr:uid="{00000000-0005-0000-0000-000052000000}"/>
    <cellStyle name="Input cel new 3 4 2 3 7 2 2" xfId="25734" xr:uid="{00000000-0005-0000-0000-000052000000}"/>
    <cellStyle name="Input cel new 3 4 2 3 7 2 3" xfId="36798" xr:uid="{00000000-0005-0000-0000-000052000000}"/>
    <cellStyle name="Input cel new 3 4 2 3 7 3" xfId="16423" xr:uid="{00000000-0005-0000-0000-000052000000}"/>
    <cellStyle name="Input cel new 3 4 2 3 7 4" xfId="10982" xr:uid="{00000000-0005-0000-0000-000052000000}"/>
    <cellStyle name="Input cel new 3 4 2 3 7 5" xfId="31204" xr:uid="{00000000-0005-0000-0000-000052000000}"/>
    <cellStyle name="Input cel new 3 4 2 3 8" xfId="4088" xr:uid="{00000000-0005-0000-0000-000052000000}"/>
    <cellStyle name="Input cel new 3 4 2 3 8 2" xfId="15100" xr:uid="{00000000-0005-0000-0000-000052000000}"/>
    <cellStyle name="Input cel new 3 4 2 3 8 3" xfId="19868" xr:uid="{00000000-0005-0000-0000-000052000000}"/>
    <cellStyle name="Input cel new 3 4 2 3 8 4" xfId="35626" xr:uid="{00000000-0005-0000-0000-000052000000}"/>
    <cellStyle name="Input cel new 3 4 2 3 9" xfId="15614" xr:uid="{00000000-0005-0000-0000-000052000000}"/>
    <cellStyle name="Input cel new 3 4 2 4" xfId="745" xr:uid="{00000000-0005-0000-0000-000052000000}"/>
    <cellStyle name="Input cel new 3 4 2 4 10" xfId="12830" xr:uid="{00000000-0005-0000-0000-000052000000}"/>
    <cellStyle name="Input cel new 3 4 2 4 11" xfId="29974" xr:uid="{00000000-0005-0000-0000-000052000000}"/>
    <cellStyle name="Input cel new 3 4 2 4 2" xfId="1975" xr:uid="{00000000-0005-0000-0000-000052000000}"/>
    <cellStyle name="Input cel new 3 4 2 4 2 2" xfId="3214" xr:uid="{00000000-0005-0000-0000-000052000000}"/>
    <cellStyle name="Input cel new 3 4 2 4 2 2 2" xfId="7872" xr:uid="{00000000-0005-0000-0000-000052000000}"/>
    <cellStyle name="Input cel new 3 4 2 4 2 2 2 2" xfId="28168" xr:uid="{00000000-0005-0000-0000-000052000000}"/>
    <cellStyle name="Input cel new 3 4 2 4 2 2 2 3" xfId="23578" xr:uid="{00000000-0005-0000-0000-000052000000}"/>
    <cellStyle name="Input cel new 3 4 2 4 2 2 2 4" xfId="38320" xr:uid="{00000000-0005-0000-0000-000052000000}"/>
    <cellStyle name="Input cel new 3 4 2 4 2 2 3" xfId="15124" xr:uid="{00000000-0005-0000-0000-000052000000}"/>
    <cellStyle name="Input cel new 3 4 2 4 2 2 4" xfId="12574" xr:uid="{00000000-0005-0000-0000-000052000000}"/>
    <cellStyle name="Input cel new 3 4 2 4 2 2 5" xfId="33638" xr:uid="{00000000-0005-0000-0000-000052000000}"/>
    <cellStyle name="Input cel new 3 4 2 4 2 3" xfId="9284" xr:uid="{00000000-0005-0000-0000-000052000000}"/>
    <cellStyle name="Input cel new 3 4 2 4 2 3 2" xfId="24925" xr:uid="{00000000-0005-0000-0000-000052000000}"/>
    <cellStyle name="Input cel new 3 4 2 4 2 3 2 2" xfId="29512" xr:uid="{00000000-0005-0000-0000-000052000000}"/>
    <cellStyle name="Input cel new 3 4 2 4 2 3 2 3" xfId="39617" xr:uid="{00000000-0005-0000-0000-000052000000}"/>
    <cellStyle name="Input cel new 3 4 2 4 2 3 3" xfId="18034" xr:uid="{00000000-0005-0000-0000-000052000000}"/>
    <cellStyle name="Input cel new 3 4 2 4 2 3 4" xfId="14246" xr:uid="{00000000-0005-0000-0000-000052000000}"/>
    <cellStyle name="Input cel new 3 4 2 4 2 3 5" xfId="35049" xr:uid="{00000000-0005-0000-0000-000052000000}"/>
    <cellStyle name="Input cel new 3 4 2 4 2 4" xfId="6633" xr:uid="{00000000-0005-0000-0000-000052000000}"/>
    <cellStyle name="Input cel new 3 4 2 4 2 4 2" xfId="26929" xr:uid="{00000000-0005-0000-0000-000052000000}"/>
    <cellStyle name="Input cel new 3 4 2 4 2 4 3" xfId="10377" xr:uid="{00000000-0005-0000-0000-000052000000}"/>
    <cellStyle name="Input cel new 3 4 2 4 2 4 4" xfId="32399" xr:uid="{00000000-0005-0000-0000-000052000000}"/>
    <cellStyle name="Input cel new 3 4 2 4 2 5" xfId="5063" xr:uid="{00000000-0005-0000-0000-000052000000}"/>
    <cellStyle name="Input cel new 3 4 2 4 2 5 2" xfId="25363" xr:uid="{00000000-0005-0000-0000-000052000000}"/>
    <cellStyle name="Input cel new 3 4 2 4 2 5 3" xfId="20777" xr:uid="{00000000-0005-0000-0000-000052000000}"/>
    <cellStyle name="Input cel new 3 4 2 4 2 5 4" xfId="36533" xr:uid="{00000000-0005-0000-0000-000052000000}"/>
    <cellStyle name="Input cel new 3 4 2 4 2 6" xfId="18439" xr:uid="{00000000-0005-0000-0000-000052000000}"/>
    <cellStyle name="Input cel new 3 4 2 4 2 7" xfId="14678" xr:uid="{00000000-0005-0000-0000-000052000000}"/>
    <cellStyle name="Input cel new 3 4 2 4 2 8" xfId="30883" xr:uid="{00000000-0005-0000-0000-000052000000}"/>
    <cellStyle name="Input cel new 3 4 2 4 3" xfId="1653" xr:uid="{00000000-0005-0000-0000-000052000000}"/>
    <cellStyle name="Input cel new 3 4 2 4 3 2" xfId="2892" xr:uid="{00000000-0005-0000-0000-000052000000}"/>
    <cellStyle name="Input cel new 3 4 2 4 3 2 2" xfId="7550" xr:uid="{00000000-0005-0000-0000-000052000000}"/>
    <cellStyle name="Input cel new 3 4 2 4 3 2 2 2" xfId="27846" xr:uid="{00000000-0005-0000-0000-000052000000}"/>
    <cellStyle name="Input cel new 3 4 2 4 3 2 2 3" xfId="23256" xr:uid="{00000000-0005-0000-0000-000052000000}"/>
    <cellStyle name="Input cel new 3 4 2 4 3 2 2 4" xfId="38022" xr:uid="{00000000-0005-0000-0000-000052000000}"/>
    <cellStyle name="Input cel new 3 4 2 4 3 2 3" xfId="18364" xr:uid="{00000000-0005-0000-0000-000052000000}"/>
    <cellStyle name="Input cel new 3 4 2 4 3 2 4" xfId="11863" xr:uid="{00000000-0005-0000-0000-000052000000}"/>
    <cellStyle name="Input cel new 3 4 2 4 3 2 5" xfId="33316" xr:uid="{00000000-0005-0000-0000-000052000000}"/>
    <cellStyle name="Input cel new 3 4 2 4 3 3" xfId="8962" xr:uid="{00000000-0005-0000-0000-000052000000}"/>
    <cellStyle name="Input cel new 3 4 2 4 3 3 2" xfId="24622" xr:uid="{00000000-0005-0000-0000-000052000000}"/>
    <cellStyle name="Input cel new 3 4 2 4 3 3 2 2" xfId="29210" xr:uid="{00000000-0005-0000-0000-000052000000}"/>
    <cellStyle name="Input cel new 3 4 2 4 3 3 2 3" xfId="39315" xr:uid="{00000000-0005-0000-0000-000052000000}"/>
    <cellStyle name="Input cel new 3 4 2 4 3 3 3" xfId="14907" xr:uid="{00000000-0005-0000-0000-000052000000}"/>
    <cellStyle name="Input cel new 3 4 2 4 3 3 4" xfId="10187" xr:uid="{00000000-0005-0000-0000-000052000000}"/>
    <cellStyle name="Input cel new 3 4 2 4 3 3 5" xfId="34727" xr:uid="{00000000-0005-0000-0000-000052000000}"/>
    <cellStyle name="Input cel new 3 4 2 4 3 4" xfId="6344" xr:uid="{00000000-0005-0000-0000-000052000000}"/>
    <cellStyle name="Input cel new 3 4 2 4 3 4 2" xfId="26640" xr:uid="{00000000-0005-0000-0000-000052000000}"/>
    <cellStyle name="Input cel new 3 4 2 4 3 4 3" xfId="11723" xr:uid="{00000000-0005-0000-0000-000052000000}"/>
    <cellStyle name="Input cel new 3 4 2 4 3 4 4" xfId="32110" xr:uid="{00000000-0005-0000-0000-000052000000}"/>
    <cellStyle name="Input cel new 3 4 2 4 3 5" xfId="4741" xr:uid="{00000000-0005-0000-0000-000052000000}"/>
    <cellStyle name="Input cel new 3 4 2 4 3 5 2" xfId="25061" xr:uid="{00000000-0005-0000-0000-000052000000}"/>
    <cellStyle name="Input cel new 3 4 2 4 3 5 3" xfId="20473" xr:uid="{00000000-0005-0000-0000-000052000000}"/>
    <cellStyle name="Input cel new 3 4 2 4 3 5 4" xfId="36231" xr:uid="{00000000-0005-0000-0000-000052000000}"/>
    <cellStyle name="Input cel new 3 4 2 4 3 6" xfId="17010" xr:uid="{00000000-0005-0000-0000-000052000000}"/>
    <cellStyle name="Input cel new 3 4 2 4 3 7" xfId="10505" xr:uid="{00000000-0005-0000-0000-000052000000}"/>
    <cellStyle name="Input cel new 3 4 2 4 3 8" xfId="30561" xr:uid="{00000000-0005-0000-0000-000052000000}"/>
    <cellStyle name="Input cel new 3 4 2 4 4" xfId="1049" xr:uid="{00000000-0005-0000-0000-000052000000}"/>
    <cellStyle name="Input cel new 3 4 2 4 4 2" xfId="5794" xr:uid="{00000000-0005-0000-0000-000052000000}"/>
    <cellStyle name="Input cel new 3 4 2 4 4 2 2" xfId="26090" xr:uid="{00000000-0005-0000-0000-000052000000}"/>
    <cellStyle name="Input cel new 3 4 2 4 4 2 3" xfId="21504" xr:uid="{00000000-0005-0000-0000-000052000000}"/>
    <cellStyle name="Input cel new 3 4 2 4 4 2 4" xfId="37018" xr:uid="{00000000-0005-0000-0000-000052000000}"/>
    <cellStyle name="Input cel new 3 4 2 4 4 3" xfId="15611" xr:uid="{00000000-0005-0000-0000-000052000000}"/>
    <cellStyle name="Input cel new 3 4 2 4 4 4" xfId="13542" xr:uid="{00000000-0005-0000-0000-000052000000}"/>
    <cellStyle name="Input cel new 3 4 2 4 4 5" xfId="31560" xr:uid="{00000000-0005-0000-0000-000052000000}"/>
    <cellStyle name="Input cel new 3 4 2 4 5" xfId="2292" xr:uid="{00000000-0005-0000-0000-000052000000}"/>
    <cellStyle name="Input cel new 3 4 2 4 5 2" xfId="6950" xr:uid="{00000000-0005-0000-0000-000052000000}"/>
    <cellStyle name="Input cel new 3 4 2 4 5 2 2" xfId="27246" xr:uid="{00000000-0005-0000-0000-000052000000}"/>
    <cellStyle name="Input cel new 3 4 2 4 5 2 3" xfId="22656" xr:uid="{00000000-0005-0000-0000-000052000000}"/>
    <cellStyle name="Input cel new 3 4 2 4 5 2 4" xfId="37441" xr:uid="{00000000-0005-0000-0000-000052000000}"/>
    <cellStyle name="Input cel new 3 4 2 4 5 3" xfId="19107" xr:uid="{00000000-0005-0000-0000-000052000000}"/>
    <cellStyle name="Input cel new 3 4 2 4 5 4" xfId="13695" xr:uid="{00000000-0005-0000-0000-000052000000}"/>
    <cellStyle name="Input cel new 3 4 2 4 5 5" xfId="32716" xr:uid="{00000000-0005-0000-0000-000052000000}"/>
    <cellStyle name="Input cel new 3 4 2 4 6" xfId="8375" xr:uid="{00000000-0005-0000-0000-000052000000}"/>
    <cellStyle name="Input cel new 3 4 2 4 6 2" xfId="24072" xr:uid="{00000000-0005-0000-0000-000052000000}"/>
    <cellStyle name="Input cel new 3 4 2 4 6 2 2" xfId="28661" xr:uid="{00000000-0005-0000-0000-000052000000}"/>
    <cellStyle name="Input cel new 3 4 2 4 6 2 3" xfId="38766" xr:uid="{00000000-0005-0000-0000-000052000000}"/>
    <cellStyle name="Input cel new 3 4 2 4 6 3" xfId="23351" xr:uid="{00000000-0005-0000-0000-000052000000}"/>
    <cellStyle name="Input cel new 3 4 2 4 6 4" xfId="10456" xr:uid="{00000000-0005-0000-0000-000052000000}"/>
    <cellStyle name="Input cel new 3 4 2 4 6 5" xfId="34140" xr:uid="{00000000-0005-0000-0000-000052000000}"/>
    <cellStyle name="Input cel new 3 4 2 4 7" xfId="5497" xr:uid="{00000000-0005-0000-0000-000052000000}"/>
    <cellStyle name="Input cel new 3 4 2 4 7 2" xfId="21208" xr:uid="{00000000-0005-0000-0000-000052000000}"/>
    <cellStyle name="Input cel new 3 4 2 4 7 2 2" xfId="25793" xr:uid="{00000000-0005-0000-0000-000052000000}"/>
    <cellStyle name="Input cel new 3 4 2 4 7 2 3" xfId="36857" xr:uid="{00000000-0005-0000-0000-000052000000}"/>
    <cellStyle name="Input cel new 3 4 2 4 7 3" xfId="21797" xr:uid="{00000000-0005-0000-0000-000052000000}"/>
    <cellStyle name="Input cel new 3 4 2 4 7 4" xfId="12735" xr:uid="{00000000-0005-0000-0000-000052000000}"/>
    <cellStyle name="Input cel new 3 4 2 4 7 5" xfId="31263" xr:uid="{00000000-0005-0000-0000-000052000000}"/>
    <cellStyle name="Input cel new 3 4 2 4 8" xfId="4150" xr:uid="{00000000-0005-0000-0000-000052000000}"/>
    <cellStyle name="Input cel new 3 4 2 4 8 2" xfId="22751" xr:uid="{00000000-0005-0000-0000-000052000000}"/>
    <cellStyle name="Input cel new 3 4 2 4 8 3" xfId="19927" xr:uid="{00000000-0005-0000-0000-000052000000}"/>
    <cellStyle name="Input cel new 3 4 2 4 8 4" xfId="35685" xr:uid="{00000000-0005-0000-0000-000052000000}"/>
    <cellStyle name="Input cel new 3 4 2 4 9" xfId="19177" xr:uid="{00000000-0005-0000-0000-000052000000}"/>
    <cellStyle name="Input cel new 3 4 2 5" xfId="570" xr:uid="{00000000-0005-0000-0000-000052000000}"/>
    <cellStyle name="Input cel new 3 4 2 5 10" xfId="30407" xr:uid="{00000000-0005-0000-0000-000052000000}"/>
    <cellStyle name="Input cel new 3 4 2 5 2" xfId="1812" xr:uid="{00000000-0005-0000-0000-000052000000}"/>
    <cellStyle name="Input cel new 3 4 2 5 2 2" xfId="3051" xr:uid="{00000000-0005-0000-0000-000052000000}"/>
    <cellStyle name="Input cel new 3 4 2 5 2 2 2" xfId="7709" xr:uid="{00000000-0005-0000-0000-000052000000}"/>
    <cellStyle name="Input cel new 3 4 2 5 2 2 2 2" xfId="28005" xr:uid="{00000000-0005-0000-0000-000052000000}"/>
    <cellStyle name="Input cel new 3 4 2 5 2 2 2 3" xfId="23415" xr:uid="{00000000-0005-0000-0000-000052000000}"/>
    <cellStyle name="Input cel new 3 4 2 5 2 2 2 4" xfId="38157" xr:uid="{00000000-0005-0000-0000-000052000000}"/>
    <cellStyle name="Input cel new 3 4 2 5 2 2 3" xfId="19401" xr:uid="{00000000-0005-0000-0000-000052000000}"/>
    <cellStyle name="Input cel new 3 4 2 5 2 2 4" xfId="10869" xr:uid="{00000000-0005-0000-0000-000052000000}"/>
    <cellStyle name="Input cel new 3 4 2 5 2 2 5" xfId="33475" xr:uid="{00000000-0005-0000-0000-000052000000}"/>
    <cellStyle name="Input cel new 3 4 2 5 2 3" xfId="9121" xr:uid="{00000000-0005-0000-0000-000052000000}"/>
    <cellStyle name="Input cel new 3 4 2 5 2 3 2" xfId="24770" xr:uid="{00000000-0005-0000-0000-000052000000}"/>
    <cellStyle name="Input cel new 3 4 2 5 2 3 2 2" xfId="29357" xr:uid="{00000000-0005-0000-0000-000052000000}"/>
    <cellStyle name="Input cel new 3 4 2 5 2 3 2 3" xfId="39462" xr:uid="{00000000-0005-0000-0000-000052000000}"/>
    <cellStyle name="Input cel new 3 4 2 5 2 3 3" xfId="19344" xr:uid="{00000000-0005-0000-0000-000052000000}"/>
    <cellStyle name="Input cel new 3 4 2 5 2 3 4" xfId="10112" xr:uid="{00000000-0005-0000-0000-000052000000}"/>
    <cellStyle name="Input cel new 3 4 2 5 2 3 5" xfId="34886" xr:uid="{00000000-0005-0000-0000-000052000000}"/>
    <cellStyle name="Input cel new 3 4 2 5 2 4" xfId="6478" xr:uid="{00000000-0005-0000-0000-000052000000}"/>
    <cellStyle name="Input cel new 3 4 2 5 2 4 2" xfId="26774" xr:uid="{00000000-0005-0000-0000-000052000000}"/>
    <cellStyle name="Input cel new 3 4 2 5 2 4 3" xfId="13231" xr:uid="{00000000-0005-0000-0000-000052000000}"/>
    <cellStyle name="Input cel new 3 4 2 5 2 4 4" xfId="32244" xr:uid="{00000000-0005-0000-0000-000052000000}"/>
    <cellStyle name="Input cel new 3 4 2 5 2 5" xfId="4900" xr:uid="{00000000-0005-0000-0000-000052000000}"/>
    <cellStyle name="Input cel new 3 4 2 5 2 5 2" xfId="25208" xr:uid="{00000000-0005-0000-0000-000052000000}"/>
    <cellStyle name="Input cel new 3 4 2 5 2 5 3" xfId="20622" xr:uid="{00000000-0005-0000-0000-000052000000}"/>
    <cellStyle name="Input cel new 3 4 2 5 2 5 4" xfId="36378" xr:uid="{00000000-0005-0000-0000-000052000000}"/>
    <cellStyle name="Input cel new 3 4 2 5 2 6" xfId="18348" xr:uid="{00000000-0005-0000-0000-000052000000}"/>
    <cellStyle name="Input cel new 3 4 2 5 2 7" xfId="10058" xr:uid="{00000000-0005-0000-0000-000052000000}"/>
    <cellStyle name="Input cel new 3 4 2 5 2 8" xfId="30720" xr:uid="{00000000-0005-0000-0000-000052000000}"/>
    <cellStyle name="Input cel new 3 4 2 5 3" xfId="1496" xr:uid="{00000000-0005-0000-0000-000052000000}"/>
    <cellStyle name="Input cel new 3 4 2 5 3 2" xfId="6194" xr:uid="{00000000-0005-0000-0000-000052000000}"/>
    <cellStyle name="Input cel new 3 4 2 5 3 2 2" xfId="26490" xr:uid="{00000000-0005-0000-0000-000052000000}"/>
    <cellStyle name="Input cel new 3 4 2 5 3 2 3" xfId="21902" xr:uid="{00000000-0005-0000-0000-000052000000}"/>
    <cellStyle name="Input cel new 3 4 2 5 3 2 4" xfId="37121" xr:uid="{00000000-0005-0000-0000-000052000000}"/>
    <cellStyle name="Input cel new 3 4 2 5 3 3" xfId="15463" xr:uid="{00000000-0005-0000-0000-000052000000}"/>
    <cellStyle name="Input cel new 3 4 2 5 3 4" xfId="9686" xr:uid="{00000000-0005-0000-0000-000052000000}"/>
    <cellStyle name="Input cel new 3 4 2 5 3 5" xfId="31960" xr:uid="{00000000-0005-0000-0000-000052000000}"/>
    <cellStyle name="Input cel new 3 4 2 5 4" xfId="2736" xr:uid="{00000000-0005-0000-0000-000052000000}"/>
    <cellStyle name="Input cel new 3 4 2 5 4 2" xfId="7394" xr:uid="{00000000-0005-0000-0000-000052000000}"/>
    <cellStyle name="Input cel new 3 4 2 5 4 2 2" xfId="27690" xr:uid="{00000000-0005-0000-0000-000052000000}"/>
    <cellStyle name="Input cel new 3 4 2 5 4 2 3" xfId="23100" xr:uid="{00000000-0005-0000-0000-000052000000}"/>
    <cellStyle name="Input cel new 3 4 2 5 4 2 4" xfId="37866" xr:uid="{00000000-0005-0000-0000-000052000000}"/>
    <cellStyle name="Input cel new 3 4 2 5 4 3" xfId="18781" xr:uid="{00000000-0005-0000-0000-000052000000}"/>
    <cellStyle name="Input cel new 3 4 2 5 4 4" xfId="13350" xr:uid="{00000000-0005-0000-0000-000052000000}"/>
    <cellStyle name="Input cel new 3 4 2 5 4 5" xfId="33160" xr:uid="{00000000-0005-0000-0000-000052000000}"/>
    <cellStyle name="Input cel new 3 4 2 5 5" xfId="8808" xr:uid="{00000000-0005-0000-0000-000052000000}"/>
    <cellStyle name="Input cel new 3 4 2 5 5 2" xfId="24475" xr:uid="{00000000-0005-0000-0000-000052000000}"/>
    <cellStyle name="Input cel new 3 4 2 5 5 2 2" xfId="29063" xr:uid="{00000000-0005-0000-0000-000052000000}"/>
    <cellStyle name="Input cel new 3 4 2 5 5 2 3" xfId="39168" xr:uid="{00000000-0005-0000-0000-000052000000}"/>
    <cellStyle name="Input cel new 3 4 2 5 5 3" xfId="15376" xr:uid="{00000000-0005-0000-0000-000052000000}"/>
    <cellStyle name="Input cel new 3 4 2 5 5 4" xfId="11662" xr:uid="{00000000-0005-0000-0000-000052000000}"/>
    <cellStyle name="Input cel new 3 4 2 5 5 5" xfId="34573" xr:uid="{00000000-0005-0000-0000-000052000000}"/>
    <cellStyle name="Input cel new 3 4 2 5 6" xfId="5356" xr:uid="{00000000-0005-0000-0000-000052000000}"/>
    <cellStyle name="Input cel new 3 4 2 5 6 2" xfId="25652" xr:uid="{00000000-0005-0000-0000-000052000000}"/>
    <cellStyle name="Input cel new 3 4 2 5 6 3" xfId="11953" xr:uid="{00000000-0005-0000-0000-000052000000}"/>
    <cellStyle name="Input cel new 3 4 2 5 6 4" xfId="31122" xr:uid="{00000000-0005-0000-0000-000052000000}"/>
    <cellStyle name="Input cel new 3 4 2 5 7" xfId="4586" xr:uid="{00000000-0005-0000-0000-000052000000}"/>
    <cellStyle name="Input cel new 3 4 2 5 7 2" xfId="15941" xr:uid="{00000000-0005-0000-0000-000052000000}"/>
    <cellStyle name="Input cel new 3 4 2 5 7 3" xfId="20328" xr:uid="{00000000-0005-0000-0000-000052000000}"/>
    <cellStyle name="Input cel new 3 4 2 5 7 4" xfId="36086" xr:uid="{00000000-0005-0000-0000-000052000000}"/>
    <cellStyle name="Input cel new 3 4 2 5 8" xfId="17816" xr:uid="{00000000-0005-0000-0000-000052000000}"/>
    <cellStyle name="Input cel new 3 4 2 5 9" xfId="11808" xr:uid="{00000000-0005-0000-0000-000052000000}"/>
    <cellStyle name="Input cel new 3 4 2 6" xfId="1159" xr:uid="{00000000-0005-0000-0000-000052000000}"/>
    <cellStyle name="Input cel new 3 4 2 6 2" xfId="2401" xr:uid="{00000000-0005-0000-0000-000052000000}"/>
    <cellStyle name="Input cel new 3 4 2 6 2 2" xfId="7059" xr:uid="{00000000-0005-0000-0000-000052000000}"/>
    <cellStyle name="Input cel new 3 4 2 6 2 2 2" xfId="27355" xr:uid="{00000000-0005-0000-0000-000052000000}"/>
    <cellStyle name="Input cel new 3 4 2 6 2 2 3" xfId="22765" xr:uid="{00000000-0005-0000-0000-000052000000}"/>
    <cellStyle name="Input cel new 3 4 2 6 2 2 4" xfId="37548" xr:uid="{00000000-0005-0000-0000-000052000000}"/>
    <cellStyle name="Input cel new 3 4 2 6 2 3" xfId="18990" xr:uid="{00000000-0005-0000-0000-000052000000}"/>
    <cellStyle name="Input cel new 3 4 2 6 2 4" xfId="12687" xr:uid="{00000000-0005-0000-0000-000052000000}"/>
    <cellStyle name="Input cel new 3 4 2 6 2 5" xfId="32825" xr:uid="{00000000-0005-0000-0000-000052000000}"/>
    <cellStyle name="Input cel new 3 4 2 6 3" xfId="8483" xr:uid="{00000000-0005-0000-0000-000052000000}"/>
    <cellStyle name="Input cel new 3 4 2 6 3 2" xfId="24175" xr:uid="{00000000-0005-0000-0000-000052000000}"/>
    <cellStyle name="Input cel new 3 4 2 6 3 2 2" xfId="28764" xr:uid="{00000000-0005-0000-0000-000052000000}"/>
    <cellStyle name="Input cel new 3 4 2 6 3 2 3" xfId="38869" xr:uid="{00000000-0005-0000-0000-000052000000}"/>
    <cellStyle name="Input cel new 3 4 2 6 3 3" xfId="15981" xr:uid="{00000000-0005-0000-0000-000052000000}"/>
    <cellStyle name="Input cel new 3 4 2 6 3 4" xfId="11296" xr:uid="{00000000-0005-0000-0000-000052000000}"/>
    <cellStyle name="Input cel new 3 4 2 6 3 5" xfId="34248" xr:uid="{00000000-0005-0000-0000-000052000000}"/>
    <cellStyle name="Input cel new 3 4 2 6 4" xfId="5897" xr:uid="{00000000-0005-0000-0000-000052000000}"/>
    <cellStyle name="Input cel new 3 4 2 6 4 2" xfId="26193" xr:uid="{00000000-0005-0000-0000-000052000000}"/>
    <cellStyle name="Input cel new 3 4 2 6 4 3" xfId="13469" xr:uid="{00000000-0005-0000-0000-000052000000}"/>
    <cellStyle name="Input cel new 3 4 2 6 4 4" xfId="31663" xr:uid="{00000000-0005-0000-0000-000052000000}"/>
    <cellStyle name="Input cel new 3 4 2 6 5" xfId="4259" xr:uid="{00000000-0005-0000-0000-000052000000}"/>
    <cellStyle name="Input cel new 3 4 2 6 5 2" xfId="21038" xr:uid="{00000000-0005-0000-0000-000052000000}"/>
    <cellStyle name="Input cel new 3 4 2 6 5 3" xfId="20030" xr:uid="{00000000-0005-0000-0000-000052000000}"/>
    <cellStyle name="Input cel new 3 4 2 6 5 4" xfId="35788" xr:uid="{00000000-0005-0000-0000-000052000000}"/>
    <cellStyle name="Input cel new 3 4 2 6 6" xfId="21532" xr:uid="{00000000-0005-0000-0000-000052000000}"/>
    <cellStyle name="Input cel new 3 4 2 6 7" xfId="14729" xr:uid="{00000000-0005-0000-0000-000052000000}"/>
    <cellStyle name="Input cel new 3 4 2 6 8" xfId="30082" xr:uid="{00000000-0005-0000-0000-000052000000}"/>
    <cellStyle name="Input cel new 3 4 2 7" xfId="1107" xr:uid="{00000000-0005-0000-0000-000052000000}"/>
    <cellStyle name="Input cel new 3 4 2 7 2" xfId="2350" xr:uid="{00000000-0005-0000-0000-000052000000}"/>
    <cellStyle name="Input cel new 3 4 2 7 2 2" xfId="7008" xr:uid="{00000000-0005-0000-0000-000052000000}"/>
    <cellStyle name="Input cel new 3 4 2 7 2 2 2" xfId="27304" xr:uid="{00000000-0005-0000-0000-000052000000}"/>
    <cellStyle name="Input cel new 3 4 2 7 2 2 3" xfId="22714" xr:uid="{00000000-0005-0000-0000-000052000000}"/>
    <cellStyle name="Input cel new 3 4 2 7 2 2 4" xfId="37499" xr:uid="{00000000-0005-0000-0000-000052000000}"/>
    <cellStyle name="Input cel new 3 4 2 7 2 3" xfId="18575" xr:uid="{00000000-0005-0000-0000-000052000000}"/>
    <cellStyle name="Input cel new 3 4 2 7 2 4" xfId="11844" xr:uid="{00000000-0005-0000-0000-000052000000}"/>
    <cellStyle name="Input cel new 3 4 2 7 2 5" xfId="32774" xr:uid="{00000000-0005-0000-0000-000052000000}"/>
    <cellStyle name="Input cel new 3 4 2 7 3" xfId="8433" xr:uid="{00000000-0005-0000-0000-000052000000}"/>
    <cellStyle name="Input cel new 3 4 2 7 3 2" xfId="24128" xr:uid="{00000000-0005-0000-0000-000052000000}"/>
    <cellStyle name="Input cel new 3 4 2 7 3 2 2" xfId="28717" xr:uid="{00000000-0005-0000-0000-000052000000}"/>
    <cellStyle name="Input cel new 3 4 2 7 3 2 3" xfId="38822" xr:uid="{00000000-0005-0000-0000-000052000000}"/>
    <cellStyle name="Input cel new 3 4 2 7 3 3" xfId="19184" xr:uid="{00000000-0005-0000-0000-000052000000}"/>
    <cellStyle name="Input cel new 3 4 2 7 3 4" xfId="11827" xr:uid="{00000000-0005-0000-0000-000052000000}"/>
    <cellStyle name="Input cel new 3 4 2 7 3 5" xfId="34198" xr:uid="{00000000-0005-0000-0000-000052000000}"/>
    <cellStyle name="Input cel new 3 4 2 7 4" xfId="5850" xr:uid="{00000000-0005-0000-0000-000052000000}"/>
    <cellStyle name="Input cel new 3 4 2 7 4 2" xfId="26146" xr:uid="{00000000-0005-0000-0000-000052000000}"/>
    <cellStyle name="Input cel new 3 4 2 7 4 3" xfId="14587" xr:uid="{00000000-0005-0000-0000-000052000000}"/>
    <cellStyle name="Input cel new 3 4 2 7 4 4" xfId="31616" xr:uid="{00000000-0005-0000-0000-000052000000}"/>
    <cellStyle name="Input cel new 3 4 2 7 5" xfId="4208" xr:uid="{00000000-0005-0000-0000-000052000000}"/>
    <cellStyle name="Input cel new 3 4 2 7 5 2" xfId="18775" xr:uid="{00000000-0005-0000-0000-000052000000}"/>
    <cellStyle name="Input cel new 3 4 2 7 5 3" xfId="19983" xr:uid="{00000000-0005-0000-0000-000052000000}"/>
    <cellStyle name="Input cel new 3 4 2 7 5 4" xfId="35741" xr:uid="{00000000-0005-0000-0000-000052000000}"/>
    <cellStyle name="Input cel new 3 4 2 7 6" xfId="14827" xr:uid="{00000000-0005-0000-0000-000052000000}"/>
    <cellStyle name="Input cel new 3 4 2 7 7" xfId="13168" xr:uid="{00000000-0005-0000-0000-000052000000}"/>
    <cellStyle name="Input cel new 3 4 2 7 8" xfId="30032" xr:uid="{00000000-0005-0000-0000-000052000000}"/>
    <cellStyle name="Input cel new 3 4 2 8" xfId="874" xr:uid="{00000000-0005-0000-0000-000052000000}"/>
    <cellStyle name="Input cel new 3 4 2 8 2" xfId="3348" xr:uid="{00000000-0005-0000-0000-000052000000}"/>
    <cellStyle name="Input cel new 3 4 2 8 2 2" xfId="8201" xr:uid="{00000000-0005-0000-0000-000052000000}"/>
    <cellStyle name="Input cel new 3 4 2 8 2 2 2" xfId="28490" xr:uid="{00000000-0005-0000-0000-000052000000}"/>
    <cellStyle name="Input cel new 3 4 2 8 2 2 3" xfId="23901" xr:uid="{00000000-0005-0000-0000-000052000000}"/>
    <cellStyle name="Input cel new 3 4 2 8 2 2 4" xfId="38595" xr:uid="{00000000-0005-0000-0000-000052000000}"/>
    <cellStyle name="Input cel new 3 4 2 8 2 3" xfId="19060" xr:uid="{00000000-0005-0000-0000-000052000000}"/>
    <cellStyle name="Input cel new 3 4 2 8 2 4" xfId="9824" xr:uid="{00000000-0005-0000-0000-000052000000}"/>
    <cellStyle name="Input cel new 3 4 2 8 2 5" xfId="33966" xr:uid="{00000000-0005-0000-0000-000052000000}"/>
    <cellStyle name="Input cel new 3 4 2 8 3" xfId="5623" xr:uid="{00000000-0005-0000-0000-000052000000}"/>
    <cellStyle name="Input cel new 3 4 2 8 3 2" xfId="25919" xr:uid="{00000000-0005-0000-0000-000052000000}"/>
    <cellStyle name="Input cel new 3 4 2 8 3 3" xfId="13605" xr:uid="{00000000-0005-0000-0000-000052000000}"/>
    <cellStyle name="Input cel new 3 4 2 8 3 4" xfId="31389" xr:uid="{00000000-0005-0000-0000-000052000000}"/>
    <cellStyle name="Input cel new 3 4 2 8 4" xfId="3976" xr:uid="{00000000-0005-0000-0000-000052000000}"/>
    <cellStyle name="Input cel new 3 4 2 8 4 2" xfId="15105" xr:uid="{00000000-0005-0000-0000-000052000000}"/>
    <cellStyle name="Input cel new 3 4 2 8 4 3" xfId="19761" xr:uid="{00000000-0005-0000-0000-000052000000}"/>
    <cellStyle name="Input cel new 3 4 2 8 4 4" xfId="35519" xr:uid="{00000000-0005-0000-0000-000052000000}"/>
    <cellStyle name="Input cel new 3 4 2 8 5" xfId="21624" xr:uid="{00000000-0005-0000-0000-000052000000}"/>
    <cellStyle name="Input cel new 3 4 2 8 6" xfId="10807" xr:uid="{00000000-0005-0000-0000-000052000000}"/>
    <cellStyle name="Input cel new 3 4 2 8 7" xfId="29800" xr:uid="{00000000-0005-0000-0000-000052000000}"/>
    <cellStyle name="Input cel new 3 4 2 9" xfId="2118" xr:uid="{00000000-0005-0000-0000-000052000000}"/>
    <cellStyle name="Input cel new 3 4 2 9 2" xfId="6776" xr:uid="{00000000-0005-0000-0000-000052000000}"/>
    <cellStyle name="Input cel new 3 4 2 9 2 2" xfId="27072" xr:uid="{00000000-0005-0000-0000-000052000000}"/>
    <cellStyle name="Input cel new 3 4 2 9 2 3" xfId="22482" xr:uid="{00000000-0005-0000-0000-000052000000}"/>
    <cellStyle name="Input cel new 3 4 2 9 2 4" xfId="37267" xr:uid="{00000000-0005-0000-0000-000052000000}"/>
    <cellStyle name="Input cel new 3 4 2 9 3" xfId="18096" xr:uid="{00000000-0005-0000-0000-000052000000}"/>
    <cellStyle name="Input cel new 3 4 2 9 4" xfId="13044" xr:uid="{00000000-0005-0000-0000-000052000000}"/>
    <cellStyle name="Input cel new 3 4 2 9 5" xfId="32542" xr:uid="{00000000-0005-0000-0000-000052000000}"/>
    <cellStyle name="Input cel new 3 4 3" xfId="354" xr:uid="{00000000-0005-0000-0000-000052000000}"/>
    <cellStyle name="Input cel new 3 4 3 10" xfId="12032" xr:uid="{00000000-0005-0000-0000-000052000000}"/>
    <cellStyle name="Input cel new 3 4 3 11" xfId="29573" xr:uid="{00000000-0005-0000-0000-000052000000}"/>
    <cellStyle name="Input cel new 3 4 3 2" xfId="1766" xr:uid="{00000000-0005-0000-0000-000052000000}"/>
    <cellStyle name="Input cel new 3 4 3 2 2" xfId="3005" xr:uid="{00000000-0005-0000-0000-000052000000}"/>
    <cellStyle name="Input cel new 3 4 3 2 2 2" xfId="9075" xr:uid="{00000000-0005-0000-0000-000052000000}"/>
    <cellStyle name="Input cel new 3 4 3 2 2 2 2" xfId="24727" xr:uid="{00000000-0005-0000-0000-000052000000}"/>
    <cellStyle name="Input cel new 3 4 3 2 2 2 2 2" xfId="29315" xr:uid="{00000000-0005-0000-0000-000052000000}"/>
    <cellStyle name="Input cel new 3 4 3 2 2 2 2 3" xfId="39420" xr:uid="{00000000-0005-0000-0000-000052000000}"/>
    <cellStyle name="Input cel new 3 4 3 2 2 2 3" xfId="21384" xr:uid="{00000000-0005-0000-0000-000052000000}"/>
    <cellStyle name="Input cel new 3 4 3 2 2 2 4" xfId="13173" xr:uid="{00000000-0005-0000-0000-000052000000}"/>
    <cellStyle name="Input cel new 3 4 3 2 2 2 5" xfId="34840" xr:uid="{00000000-0005-0000-0000-000052000000}"/>
    <cellStyle name="Input cel new 3 4 3 2 2 3" xfId="7663" xr:uid="{00000000-0005-0000-0000-000052000000}"/>
    <cellStyle name="Input cel new 3 4 3 2 2 3 2" xfId="27959" xr:uid="{00000000-0005-0000-0000-000052000000}"/>
    <cellStyle name="Input cel new 3 4 3 2 2 3 3" xfId="10215" xr:uid="{00000000-0005-0000-0000-000052000000}"/>
    <cellStyle name="Input cel new 3 4 3 2 2 3 4" xfId="33429" xr:uid="{00000000-0005-0000-0000-000052000000}"/>
    <cellStyle name="Input cel new 3 4 3 2 2 4" xfId="4854" xr:uid="{00000000-0005-0000-0000-000052000000}"/>
    <cellStyle name="Input cel new 3 4 3 2 2 4 2" xfId="25166" xr:uid="{00000000-0005-0000-0000-000052000000}"/>
    <cellStyle name="Input cel new 3 4 3 2 2 4 3" xfId="20579" xr:uid="{00000000-0005-0000-0000-000052000000}"/>
    <cellStyle name="Input cel new 3 4 3 2 2 4 4" xfId="36336" xr:uid="{00000000-0005-0000-0000-000052000000}"/>
    <cellStyle name="Input cel new 3 4 3 2 2 5" xfId="22260" xr:uid="{00000000-0005-0000-0000-000052000000}"/>
    <cellStyle name="Input cel new 3 4 3 2 2 6" xfId="12542" xr:uid="{00000000-0005-0000-0000-000052000000}"/>
    <cellStyle name="Input cel new 3 4 3 2 2 7" xfId="30674" xr:uid="{00000000-0005-0000-0000-000052000000}"/>
    <cellStyle name="Input cel new 3 4 3 2 3" xfId="8067" xr:uid="{00000000-0005-0000-0000-000052000000}"/>
    <cellStyle name="Input cel new 3 4 3 2 3 2" xfId="23769" xr:uid="{00000000-0005-0000-0000-000052000000}"/>
    <cellStyle name="Input cel new 3 4 3 2 3 2 2" xfId="28358" xr:uid="{00000000-0005-0000-0000-000052000000}"/>
    <cellStyle name="Input cel new 3 4 3 2 3 2 3" xfId="38463" xr:uid="{00000000-0005-0000-0000-000052000000}"/>
    <cellStyle name="Input cel new 3 4 3 2 3 3" xfId="21546" xr:uid="{00000000-0005-0000-0000-000052000000}"/>
    <cellStyle name="Input cel new 3 4 3 2 3 4" xfId="13379" xr:uid="{00000000-0005-0000-0000-000052000000}"/>
    <cellStyle name="Input cel new 3 4 3 2 3 5" xfId="33832" xr:uid="{00000000-0005-0000-0000-000052000000}"/>
    <cellStyle name="Input cel new 3 4 3 2 4" xfId="3842" xr:uid="{00000000-0005-0000-0000-000052000000}"/>
    <cellStyle name="Input cel new 3 4 3 2 4 2" xfId="22298" xr:uid="{00000000-0005-0000-0000-000052000000}"/>
    <cellStyle name="Input cel new 3 4 3 2 4 3" xfId="19631" xr:uid="{00000000-0005-0000-0000-000052000000}"/>
    <cellStyle name="Input cel new 3 4 3 2 4 4" xfId="35389" xr:uid="{00000000-0005-0000-0000-000052000000}"/>
    <cellStyle name="Input cel new 3 4 3 2 5" xfId="18519" xr:uid="{00000000-0005-0000-0000-000052000000}"/>
    <cellStyle name="Input cel new 3 4 3 2 6" xfId="11485" xr:uid="{00000000-0005-0000-0000-000052000000}"/>
    <cellStyle name="Input cel new 3 4 3 2 7" xfId="29666" xr:uid="{00000000-0005-0000-0000-000052000000}"/>
    <cellStyle name="Input cel new 3 4 3 3" xfId="1346" xr:uid="{00000000-0005-0000-0000-000052000000}"/>
    <cellStyle name="Input cel new 3 4 3 3 2" xfId="2587" xr:uid="{00000000-0005-0000-0000-000052000000}"/>
    <cellStyle name="Input cel new 3 4 3 3 2 2" xfId="7245" xr:uid="{00000000-0005-0000-0000-000052000000}"/>
    <cellStyle name="Input cel new 3 4 3 3 2 2 2" xfId="27541" xr:uid="{00000000-0005-0000-0000-000052000000}"/>
    <cellStyle name="Input cel new 3 4 3 3 2 2 3" xfId="22951" xr:uid="{00000000-0005-0000-0000-000052000000}"/>
    <cellStyle name="Input cel new 3 4 3 3 2 2 4" xfId="37731" xr:uid="{00000000-0005-0000-0000-000052000000}"/>
    <cellStyle name="Input cel new 3 4 3 3 2 3" xfId="18464" xr:uid="{00000000-0005-0000-0000-000052000000}"/>
    <cellStyle name="Input cel new 3 4 3 3 2 4" xfId="14252" xr:uid="{00000000-0005-0000-0000-000052000000}"/>
    <cellStyle name="Input cel new 3 4 3 3 2 5" xfId="33011" xr:uid="{00000000-0005-0000-0000-000052000000}"/>
    <cellStyle name="Input cel new 3 4 3 3 3" xfId="8665" xr:uid="{00000000-0005-0000-0000-000052000000}"/>
    <cellStyle name="Input cel new 3 4 3 3 3 2" xfId="24342" xr:uid="{00000000-0005-0000-0000-000052000000}"/>
    <cellStyle name="Input cel new 3 4 3 3 3 2 2" xfId="28931" xr:uid="{00000000-0005-0000-0000-000052000000}"/>
    <cellStyle name="Input cel new 3 4 3 3 3 2 3" xfId="39036" xr:uid="{00000000-0005-0000-0000-000052000000}"/>
    <cellStyle name="Input cel new 3 4 3 3 3 3" xfId="18523" xr:uid="{00000000-0005-0000-0000-000052000000}"/>
    <cellStyle name="Input cel new 3 4 3 3 3 4" xfId="11653" xr:uid="{00000000-0005-0000-0000-000052000000}"/>
    <cellStyle name="Input cel new 3 4 3 3 3 5" xfId="34430" xr:uid="{00000000-0005-0000-0000-000052000000}"/>
    <cellStyle name="Input cel new 3 4 3 3 4" xfId="6068" xr:uid="{00000000-0005-0000-0000-000052000000}"/>
    <cellStyle name="Input cel new 3 4 3 3 4 2" xfId="26364" xr:uid="{00000000-0005-0000-0000-000052000000}"/>
    <cellStyle name="Input cel new 3 4 3 3 4 3" xfId="10177" xr:uid="{00000000-0005-0000-0000-000052000000}"/>
    <cellStyle name="Input cel new 3 4 3 3 4 4" xfId="31834" xr:uid="{00000000-0005-0000-0000-000052000000}"/>
    <cellStyle name="Input cel new 3 4 3 3 5" xfId="4442" xr:uid="{00000000-0005-0000-0000-000052000000}"/>
    <cellStyle name="Input cel new 3 4 3 3 5 2" xfId="16739" xr:uid="{00000000-0005-0000-0000-000052000000}"/>
    <cellStyle name="Input cel new 3 4 3 3 5 3" xfId="20197" xr:uid="{00000000-0005-0000-0000-000052000000}"/>
    <cellStyle name="Input cel new 3 4 3 3 5 4" xfId="35955" xr:uid="{00000000-0005-0000-0000-000052000000}"/>
    <cellStyle name="Input cel new 3 4 3 3 6" xfId="18547" xr:uid="{00000000-0005-0000-0000-000052000000}"/>
    <cellStyle name="Input cel new 3 4 3 3 7" xfId="11617" xr:uid="{00000000-0005-0000-0000-000052000000}"/>
    <cellStyle name="Input cel new 3 4 3 3 8" xfId="30264" xr:uid="{00000000-0005-0000-0000-000052000000}"/>
    <cellStyle name="Input cel new 3 4 3 4" xfId="788" xr:uid="{00000000-0005-0000-0000-000052000000}"/>
    <cellStyle name="Input cel new 3 4 3 4 2" xfId="3271" xr:uid="{00000000-0005-0000-0000-000052000000}"/>
    <cellStyle name="Input cel new 3 4 3 4 2 2" xfId="7955" xr:uid="{00000000-0005-0000-0000-000052000000}"/>
    <cellStyle name="Input cel new 3 4 3 4 2 2 2" xfId="28248" xr:uid="{00000000-0005-0000-0000-000052000000}"/>
    <cellStyle name="Input cel new 3 4 3 4 2 2 3" xfId="23659" xr:uid="{00000000-0005-0000-0000-000052000000}"/>
    <cellStyle name="Input cel new 3 4 3 4 2 2 4" xfId="38400" xr:uid="{00000000-0005-0000-0000-000052000000}"/>
    <cellStyle name="Input cel new 3 4 3 4 2 3" xfId="17719" xr:uid="{00000000-0005-0000-0000-000052000000}"/>
    <cellStyle name="Input cel new 3 4 3 4 2 4" xfId="14758" xr:uid="{00000000-0005-0000-0000-000052000000}"/>
    <cellStyle name="Input cel new 3 4 3 4 2 5" xfId="33720" xr:uid="{00000000-0005-0000-0000-000052000000}"/>
    <cellStyle name="Input cel new 3 4 3 4 3" xfId="5540" xr:uid="{00000000-0005-0000-0000-000052000000}"/>
    <cellStyle name="Input cel new 3 4 3 4 3 2" xfId="25836" xr:uid="{00000000-0005-0000-0000-000052000000}"/>
    <cellStyle name="Input cel new 3 4 3 4 3 3" xfId="13891" xr:uid="{00000000-0005-0000-0000-000052000000}"/>
    <cellStyle name="Input cel new 3 4 3 4 3 4" xfId="31306" xr:uid="{00000000-0005-0000-0000-000052000000}"/>
    <cellStyle name="Input cel new 3 4 3 4 4" xfId="3709" xr:uid="{00000000-0005-0000-0000-000052000000}"/>
    <cellStyle name="Input cel new 3 4 3 4 4 2" xfId="15685" xr:uid="{00000000-0005-0000-0000-000052000000}"/>
    <cellStyle name="Input cel new 3 4 3 4 4 3" xfId="19505" xr:uid="{00000000-0005-0000-0000-000052000000}"/>
    <cellStyle name="Input cel new 3 4 3 4 4 4" xfId="35264" xr:uid="{00000000-0005-0000-0000-000052000000}"/>
    <cellStyle name="Input cel new 3 4 3 4 5" xfId="15731" xr:uid="{00000000-0005-0000-0000-000052000000}"/>
    <cellStyle name="Input cel new 3 4 3 4 6" xfId="10080" xr:uid="{00000000-0005-0000-0000-000052000000}"/>
    <cellStyle name="Input cel new 3 4 3 4 7" xfId="9687" xr:uid="{00000000-0005-0000-0000-000052000000}"/>
    <cellStyle name="Input cel new 3 4 3 5" xfId="2036" xr:uid="{00000000-0005-0000-0000-000052000000}"/>
    <cellStyle name="Input cel new 3 4 3 5 2" xfId="6694" xr:uid="{00000000-0005-0000-0000-000052000000}"/>
    <cellStyle name="Input cel new 3 4 3 5 2 2" xfId="26990" xr:uid="{00000000-0005-0000-0000-000052000000}"/>
    <cellStyle name="Input cel new 3 4 3 5 2 3" xfId="22400" xr:uid="{00000000-0005-0000-0000-000052000000}"/>
    <cellStyle name="Input cel new 3 4 3 5 2 4" xfId="37185" xr:uid="{00000000-0005-0000-0000-000052000000}"/>
    <cellStyle name="Input cel new 3 4 3 5 3" xfId="16966" xr:uid="{00000000-0005-0000-0000-000052000000}"/>
    <cellStyle name="Input cel new 3 4 3 5 4" xfId="11364" xr:uid="{00000000-0005-0000-0000-000052000000}"/>
    <cellStyle name="Input cel new 3 4 3 5 5" xfId="32460" xr:uid="{00000000-0005-0000-0000-000052000000}"/>
    <cellStyle name="Input cel new 3 4 3 6" xfId="7991" xr:uid="{00000000-0005-0000-0000-000052000000}"/>
    <cellStyle name="Input cel new 3 4 3 6 2" xfId="23695" xr:uid="{00000000-0005-0000-0000-000052000000}"/>
    <cellStyle name="Input cel new 3 4 3 6 2 2" xfId="28284" xr:uid="{00000000-0005-0000-0000-000052000000}"/>
    <cellStyle name="Input cel new 3 4 3 6 2 3" xfId="38435" xr:uid="{00000000-0005-0000-0000-000052000000}"/>
    <cellStyle name="Input cel new 3 4 3 6 3" xfId="16712" xr:uid="{00000000-0005-0000-0000-000052000000}"/>
    <cellStyle name="Input cel new 3 4 3 6 4" xfId="10754" xr:uid="{00000000-0005-0000-0000-000052000000}"/>
    <cellStyle name="Input cel new 3 4 3 6 5" xfId="33756" xr:uid="{00000000-0005-0000-0000-000052000000}"/>
    <cellStyle name="Input cel new 3 4 3 7" xfId="3746" xr:uid="{00000000-0005-0000-0000-000052000000}"/>
    <cellStyle name="Input cel new 3 4 3 7 2" xfId="19052" xr:uid="{00000000-0005-0000-0000-000052000000}"/>
    <cellStyle name="Input cel new 3 4 3 7 3" xfId="18210" xr:uid="{00000000-0005-0000-0000-000052000000}"/>
    <cellStyle name="Input cel new 3 4 3 7 4" xfId="35102" xr:uid="{00000000-0005-0000-0000-000052000000}"/>
    <cellStyle name="Input cel new 3 4 3 8" xfId="19540" xr:uid="{00000000-0005-0000-0000-000052000000}"/>
    <cellStyle name="Input cel new 3 4 3 8 2" xfId="18788" xr:uid="{00000000-0005-0000-0000-000052000000}"/>
    <cellStyle name="Input cel new 3 4 3 8 3" xfId="35299" xr:uid="{00000000-0005-0000-0000-000052000000}"/>
    <cellStyle name="Input cel new 3 4 3 9" xfId="16027" xr:uid="{00000000-0005-0000-0000-000052000000}"/>
    <cellStyle name="Input cel new 3 4 4" xfId="1771" xr:uid="{00000000-0005-0000-0000-000052000000}"/>
    <cellStyle name="Input cel new 3 4 4 2" xfId="3010" xr:uid="{00000000-0005-0000-0000-000052000000}"/>
    <cellStyle name="Input cel new 3 4 4 2 2" xfId="9080" xr:uid="{00000000-0005-0000-0000-000052000000}"/>
    <cellStyle name="Input cel new 3 4 4 2 2 2" xfId="24731" xr:uid="{00000000-0005-0000-0000-000052000000}"/>
    <cellStyle name="Input cel new 3 4 4 2 2 2 2" xfId="29319" xr:uid="{00000000-0005-0000-0000-000052000000}"/>
    <cellStyle name="Input cel new 3 4 4 2 2 2 3" xfId="39424" xr:uid="{00000000-0005-0000-0000-000052000000}"/>
    <cellStyle name="Input cel new 3 4 4 2 2 3" xfId="17693" xr:uid="{00000000-0005-0000-0000-000052000000}"/>
    <cellStyle name="Input cel new 3 4 4 2 2 4" xfId="12247" xr:uid="{00000000-0005-0000-0000-000052000000}"/>
    <cellStyle name="Input cel new 3 4 4 2 2 5" xfId="34845" xr:uid="{00000000-0005-0000-0000-000052000000}"/>
    <cellStyle name="Input cel new 3 4 4 2 3" xfId="7668" xr:uid="{00000000-0005-0000-0000-000052000000}"/>
    <cellStyle name="Input cel new 3 4 4 2 3 2" xfId="27964" xr:uid="{00000000-0005-0000-0000-000052000000}"/>
    <cellStyle name="Input cel new 3 4 4 2 3 3" xfId="11923" xr:uid="{00000000-0005-0000-0000-000052000000}"/>
    <cellStyle name="Input cel new 3 4 4 2 3 4" xfId="33434" xr:uid="{00000000-0005-0000-0000-000052000000}"/>
    <cellStyle name="Input cel new 3 4 4 2 4" xfId="4859" xr:uid="{00000000-0005-0000-0000-000052000000}"/>
    <cellStyle name="Input cel new 3 4 4 2 4 2" xfId="25170" xr:uid="{00000000-0005-0000-0000-000052000000}"/>
    <cellStyle name="Input cel new 3 4 4 2 4 3" xfId="20583" xr:uid="{00000000-0005-0000-0000-000052000000}"/>
    <cellStyle name="Input cel new 3 4 4 2 4 4" xfId="36340" xr:uid="{00000000-0005-0000-0000-000052000000}"/>
    <cellStyle name="Input cel new 3 4 4 2 5" xfId="15275" xr:uid="{00000000-0005-0000-0000-000052000000}"/>
    <cellStyle name="Input cel new 3 4 4 2 6" xfId="9358" xr:uid="{00000000-0005-0000-0000-000052000000}"/>
    <cellStyle name="Input cel new 3 4 4 2 7" xfId="30679" xr:uid="{00000000-0005-0000-0000-000052000000}"/>
    <cellStyle name="Input cel new 3 4 4 3" xfId="7952" xr:uid="{00000000-0005-0000-0000-000052000000}"/>
    <cellStyle name="Input cel new 3 4 4 3 2" xfId="23656" xr:uid="{00000000-0005-0000-0000-000052000000}"/>
    <cellStyle name="Input cel new 3 4 4 3 2 2" xfId="28245" xr:uid="{00000000-0005-0000-0000-000052000000}"/>
    <cellStyle name="Input cel new 3 4 4 3 2 3" xfId="38397" xr:uid="{00000000-0005-0000-0000-000052000000}"/>
    <cellStyle name="Input cel new 3 4 4 3 3" xfId="19068" xr:uid="{00000000-0005-0000-0000-000052000000}"/>
    <cellStyle name="Input cel new 3 4 4 3 4" xfId="3631" xr:uid="{00000000-0005-0000-0000-000052000000}"/>
    <cellStyle name="Input cel new 3 4 4 3 5" xfId="33717" xr:uid="{00000000-0005-0000-0000-000052000000}"/>
    <cellStyle name="Input cel new 3 4 4 4" xfId="6447" xr:uid="{00000000-0005-0000-0000-000052000000}"/>
    <cellStyle name="Input cel new 3 4 4 4 2" xfId="26743" xr:uid="{00000000-0005-0000-0000-000052000000}"/>
    <cellStyle name="Input cel new 3 4 4 4 3" xfId="14121" xr:uid="{00000000-0005-0000-0000-000052000000}"/>
    <cellStyle name="Input cel new 3 4 4 4 4" xfId="32213" xr:uid="{00000000-0005-0000-0000-000052000000}"/>
    <cellStyle name="Input cel new 3 4 4 5" xfId="3706" xr:uid="{00000000-0005-0000-0000-000052000000}"/>
    <cellStyle name="Input cel new 3 4 4 5 2" xfId="18056" xr:uid="{00000000-0005-0000-0000-000052000000}"/>
    <cellStyle name="Input cel new 3 4 4 5 3" xfId="19502" xr:uid="{00000000-0005-0000-0000-000052000000}"/>
    <cellStyle name="Input cel new 3 4 4 5 4" xfId="35261" xr:uid="{00000000-0005-0000-0000-000052000000}"/>
    <cellStyle name="Input cel new 3 4 4 6" xfId="17233" xr:uid="{00000000-0005-0000-0000-000052000000}"/>
    <cellStyle name="Input cel new 3 4 4 7" xfId="11654" xr:uid="{00000000-0005-0000-0000-000052000000}"/>
    <cellStyle name="Input cel new 3 4 4 8" xfId="10513" xr:uid="{00000000-0005-0000-0000-000052000000}"/>
    <cellStyle name="Input cel new 3 4 5" xfId="1392" xr:uid="{00000000-0005-0000-0000-000052000000}"/>
    <cellStyle name="Input cel new 3 4 5 2" xfId="2632" xr:uid="{00000000-0005-0000-0000-000052000000}"/>
    <cellStyle name="Input cel new 3 4 5 2 2" xfId="7290" xr:uid="{00000000-0005-0000-0000-000052000000}"/>
    <cellStyle name="Input cel new 3 4 5 2 2 2" xfId="27586" xr:uid="{00000000-0005-0000-0000-000052000000}"/>
    <cellStyle name="Input cel new 3 4 5 2 2 3" xfId="22996" xr:uid="{00000000-0005-0000-0000-000052000000}"/>
    <cellStyle name="Input cel new 3 4 5 2 2 4" xfId="37772" xr:uid="{00000000-0005-0000-0000-000052000000}"/>
    <cellStyle name="Input cel new 3 4 5 2 3" xfId="17588" xr:uid="{00000000-0005-0000-0000-000052000000}"/>
    <cellStyle name="Input cel new 3 4 5 2 4" xfId="14507" xr:uid="{00000000-0005-0000-0000-000052000000}"/>
    <cellStyle name="Input cel new 3 4 5 2 5" xfId="33056" xr:uid="{00000000-0005-0000-0000-000052000000}"/>
    <cellStyle name="Input cel new 3 4 5 3" xfId="7935" xr:uid="{00000000-0005-0000-0000-000052000000}"/>
    <cellStyle name="Input cel new 3 4 5 3 2" xfId="23639" xr:uid="{00000000-0005-0000-0000-000052000000}"/>
    <cellStyle name="Input cel new 3 4 5 3 2 2" xfId="28228" xr:uid="{00000000-0005-0000-0000-000052000000}"/>
    <cellStyle name="Input cel new 3 4 5 3 2 3" xfId="38380" xr:uid="{00000000-0005-0000-0000-000052000000}"/>
    <cellStyle name="Input cel new 3 4 5 3 3" xfId="17127" xr:uid="{00000000-0005-0000-0000-000052000000}"/>
    <cellStyle name="Input cel new 3 4 5 3 4" xfId="10942" xr:uid="{00000000-0005-0000-0000-000052000000}"/>
    <cellStyle name="Input cel new 3 4 5 3 5" xfId="33700" xr:uid="{00000000-0005-0000-0000-000052000000}"/>
    <cellStyle name="Input cel new 3 4 5 4" xfId="6105" xr:uid="{00000000-0005-0000-0000-000052000000}"/>
    <cellStyle name="Input cel new 3 4 5 4 2" xfId="26401" xr:uid="{00000000-0005-0000-0000-000052000000}"/>
    <cellStyle name="Input cel new 3 4 5 4 3" xfId="13283" xr:uid="{00000000-0005-0000-0000-000052000000}"/>
    <cellStyle name="Input cel new 3 4 5 4 4" xfId="31871" xr:uid="{00000000-0005-0000-0000-000052000000}"/>
    <cellStyle name="Input cel new 3 4 5 5" xfId="3689" xr:uid="{00000000-0005-0000-0000-000052000000}"/>
    <cellStyle name="Input cel new 3 4 5 5 2" xfId="17814" xr:uid="{00000000-0005-0000-0000-000052000000}"/>
    <cellStyle name="Input cel new 3 4 5 5 3" xfId="19485" xr:uid="{00000000-0005-0000-0000-000052000000}"/>
    <cellStyle name="Input cel new 3 4 5 5 4" xfId="35244" xr:uid="{00000000-0005-0000-0000-000052000000}"/>
    <cellStyle name="Input cel new 3 4 5 6" xfId="18376" xr:uid="{00000000-0005-0000-0000-000052000000}"/>
    <cellStyle name="Input cel new 3 4 5 7" xfId="11671" xr:uid="{00000000-0005-0000-0000-000052000000}"/>
    <cellStyle name="Input cel new 3 4 5 8" xfId="12344" xr:uid="{00000000-0005-0000-0000-000052000000}"/>
    <cellStyle name="Input cel new 3 4 6" xfId="306" xr:uid="{00000000-0005-0000-0000-000052000000}"/>
    <cellStyle name="Input cel new 3 4 6 2" xfId="5180" xr:uid="{00000000-0005-0000-0000-000052000000}"/>
    <cellStyle name="Input cel new 3 4 6 2 2" xfId="25478" xr:uid="{00000000-0005-0000-0000-000052000000}"/>
    <cellStyle name="Input cel new 3 4 6 2 3" xfId="20893" xr:uid="{00000000-0005-0000-0000-000052000000}"/>
    <cellStyle name="Input cel new 3 4 6 2 4" xfId="36640" xr:uid="{00000000-0005-0000-0000-000052000000}"/>
    <cellStyle name="Input cel new 3 4 6 3" xfId="19085" xr:uid="{00000000-0005-0000-0000-000052000000}"/>
    <cellStyle name="Input cel new 3 4 6 4" xfId="11695" xr:uid="{00000000-0005-0000-0000-000052000000}"/>
    <cellStyle name="Input cel new 3 4 6 5" xfId="30948" xr:uid="{00000000-0005-0000-0000-000052000000}"/>
    <cellStyle name="Input cel new 3 4 7" xfId="2007" xr:uid="{00000000-0005-0000-0000-000052000000}"/>
    <cellStyle name="Input cel new 3 4 7 2" xfId="6665" xr:uid="{00000000-0005-0000-0000-000052000000}"/>
    <cellStyle name="Input cel new 3 4 7 2 2" xfId="26961" xr:uid="{00000000-0005-0000-0000-000052000000}"/>
    <cellStyle name="Input cel new 3 4 7 2 3" xfId="22371" xr:uid="{00000000-0005-0000-0000-000052000000}"/>
    <cellStyle name="Input cel new 3 4 7 2 4" xfId="37156" xr:uid="{00000000-0005-0000-0000-000052000000}"/>
    <cellStyle name="Input cel new 3 4 7 3" xfId="16433" xr:uid="{00000000-0005-0000-0000-000052000000}"/>
    <cellStyle name="Input cel new 3 4 7 4" xfId="11824" xr:uid="{00000000-0005-0000-0000-000052000000}"/>
    <cellStyle name="Input cel new 3 4 7 5" xfId="32431" xr:uid="{00000000-0005-0000-0000-000052000000}"/>
    <cellStyle name="Input cel new 3 4 8" xfId="437" xr:uid="{00000000-0005-0000-0000-000052000000}"/>
    <cellStyle name="Input cel new 3 4 8 2" xfId="20835" xr:uid="{00000000-0005-0000-0000-000052000000}"/>
    <cellStyle name="Input cel new 3 4 8 2 2" xfId="25421" xr:uid="{00000000-0005-0000-0000-000052000000}"/>
    <cellStyle name="Input cel new 3 4 8 2 3" xfId="36591" xr:uid="{00000000-0005-0000-0000-000052000000}"/>
    <cellStyle name="Input cel new 3 4 8 3" xfId="15385" xr:uid="{00000000-0005-0000-0000-000052000000}"/>
    <cellStyle name="Input cel new 3 4 8 3 2" xfId="35089" xr:uid="{00000000-0005-0000-0000-000052000000}"/>
    <cellStyle name="Input cel new 3 4 8 4" xfId="15839" xr:uid="{00000000-0005-0000-0000-000052000000}"/>
    <cellStyle name="Input cel new 3 4 9" xfId="5113" xr:uid="{00000000-0005-0000-0000-000052000000}"/>
    <cellStyle name="Input cel new 3 4 9 2" xfId="20826" xr:uid="{00000000-0005-0000-0000-000052000000}"/>
    <cellStyle name="Input cel new 3 4 9 2 2" xfId="36582" xr:uid="{00000000-0005-0000-0000-000052000000}"/>
    <cellStyle name="Input cel new 3 4 9 3" xfId="25412" xr:uid="{00000000-0005-0000-0000-000052000000}"/>
    <cellStyle name="Input cel new 3 5" xfId="850" xr:uid="{00000000-0005-0000-0000-000069000000}"/>
    <cellStyle name="Input cel new 3 5 2" xfId="2094" xr:uid="{00000000-0005-0000-0000-000069000000}"/>
    <cellStyle name="Input cel new 3 5 2 2" xfId="6752" xr:uid="{00000000-0005-0000-0000-000069000000}"/>
    <cellStyle name="Input cel new 3 5 2 2 2" xfId="27048" xr:uid="{00000000-0005-0000-0000-000069000000}"/>
    <cellStyle name="Input cel new 3 5 2 2 3" xfId="22458" xr:uid="{00000000-0005-0000-0000-000069000000}"/>
    <cellStyle name="Input cel new 3 5 2 2 4" xfId="37243" xr:uid="{00000000-0005-0000-0000-000069000000}"/>
    <cellStyle name="Input cel new 3 5 2 3" xfId="15133" xr:uid="{00000000-0005-0000-0000-000069000000}"/>
    <cellStyle name="Input cel new 3 5 2 4" xfId="10917" xr:uid="{00000000-0005-0000-0000-000069000000}"/>
    <cellStyle name="Input cel new 3 5 2 5" xfId="32518" xr:uid="{00000000-0005-0000-0000-000069000000}"/>
    <cellStyle name="Input cel new 3 5 3" xfId="8177" xr:uid="{00000000-0005-0000-0000-000069000000}"/>
    <cellStyle name="Input cel new 3 5 3 2" xfId="23877" xr:uid="{00000000-0005-0000-0000-000069000000}"/>
    <cellStyle name="Input cel new 3 5 3 2 2" xfId="28466" xr:uid="{00000000-0005-0000-0000-000069000000}"/>
    <cellStyle name="Input cel new 3 5 3 2 3" xfId="38571" xr:uid="{00000000-0005-0000-0000-000069000000}"/>
    <cellStyle name="Input cel new 3 5 3 3" xfId="15645" xr:uid="{00000000-0005-0000-0000-000069000000}"/>
    <cellStyle name="Input cel new 3 5 3 4" xfId="13900" xr:uid="{00000000-0005-0000-0000-000069000000}"/>
    <cellStyle name="Input cel new 3 5 3 5" xfId="33942" xr:uid="{00000000-0005-0000-0000-000069000000}"/>
    <cellStyle name="Input cel new 3 5 4" xfId="5599" xr:uid="{00000000-0005-0000-0000-000069000000}"/>
    <cellStyle name="Input cel new 3 5 4 2" xfId="25895" xr:uid="{00000000-0005-0000-0000-000069000000}"/>
    <cellStyle name="Input cel new 3 5 4 3" xfId="12514" xr:uid="{00000000-0005-0000-0000-000069000000}"/>
    <cellStyle name="Input cel new 3 5 4 4" xfId="31365" xr:uid="{00000000-0005-0000-0000-000069000000}"/>
    <cellStyle name="Input cel new 3 5 5" xfId="3952" xr:uid="{00000000-0005-0000-0000-000069000000}"/>
    <cellStyle name="Input cel new 3 5 5 2" xfId="18679" xr:uid="{00000000-0005-0000-0000-000069000000}"/>
    <cellStyle name="Input cel new 3 5 5 3" xfId="19738" xr:uid="{00000000-0005-0000-0000-000069000000}"/>
    <cellStyle name="Input cel new 3 5 5 4" xfId="35496" xr:uid="{00000000-0005-0000-0000-000069000000}"/>
    <cellStyle name="Input cel new 3 5 6" xfId="22169" xr:uid="{00000000-0005-0000-0000-000069000000}"/>
    <cellStyle name="Input cel new 3 5 7" xfId="14212" xr:uid="{00000000-0005-0000-0000-000069000000}"/>
    <cellStyle name="Input cel new 3 5 8" xfId="29776" xr:uid="{00000000-0005-0000-0000-000069000000}"/>
    <cellStyle name="Input cel new 3 6" xfId="1079" xr:uid="{00000000-0005-0000-0000-00006A000000}"/>
    <cellStyle name="Input cel new 3 6 2" xfId="2322" xr:uid="{00000000-0005-0000-0000-00006A000000}"/>
    <cellStyle name="Input cel new 3 6 2 2" xfId="6980" xr:uid="{00000000-0005-0000-0000-00006A000000}"/>
    <cellStyle name="Input cel new 3 6 2 2 2" xfId="27276" xr:uid="{00000000-0005-0000-0000-00006A000000}"/>
    <cellStyle name="Input cel new 3 6 2 2 3" xfId="22686" xr:uid="{00000000-0005-0000-0000-00006A000000}"/>
    <cellStyle name="Input cel new 3 6 2 2 4" xfId="37471" xr:uid="{00000000-0005-0000-0000-00006A000000}"/>
    <cellStyle name="Input cel new 3 6 2 3" xfId="21977" xr:uid="{00000000-0005-0000-0000-00006A000000}"/>
    <cellStyle name="Input cel new 3 6 2 4" xfId="10369" xr:uid="{00000000-0005-0000-0000-00006A000000}"/>
    <cellStyle name="Input cel new 3 6 2 5" xfId="32746" xr:uid="{00000000-0005-0000-0000-00006A000000}"/>
    <cellStyle name="Input cel new 3 6 3" xfId="8405" xr:uid="{00000000-0005-0000-0000-00006A000000}"/>
    <cellStyle name="Input cel new 3 6 3 2" xfId="24102" xr:uid="{00000000-0005-0000-0000-00006A000000}"/>
    <cellStyle name="Input cel new 3 6 3 2 2" xfId="28691" xr:uid="{00000000-0005-0000-0000-00006A000000}"/>
    <cellStyle name="Input cel new 3 6 3 2 3" xfId="38796" xr:uid="{00000000-0005-0000-0000-00006A000000}"/>
    <cellStyle name="Input cel new 3 6 3 3" xfId="15994" xr:uid="{00000000-0005-0000-0000-00006A000000}"/>
    <cellStyle name="Input cel new 3 6 3 4" xfId="11398" xr:uid="{00000000-0005-0000-0000-00006A000000}"/>
    <cellStyle name="Input cel new 3 6 3 5" xfId="34170" xr:uid="{00000000-0005-0000-0000-00006A000000}"/>
    <cellStyle name="Input cel new 3 6 4" xfId="5824" xr:uid="{00000000-0005-0000-0000-00006A000000}"/>
    <cellStyle name="Input cel new 3 6 4 2" xfId="26120" xr:uid="{00000000-0005-0000-0000-00006A000000}"/>
    <cellStyle name="Input cel new 3 6 4 3" xfId="11030" xr:uid="{00000000-0005-0000-0000-00006A000000}"/>
    <cellStyle name="Input cel new 3 6 4 4" xfId="31590" xr:uid="{00000000-0005-0000-0000-00006A000000}"/>
    <cellStyle name="Input cel new 3 6 5" xfId="4180" xr:uid="{00000000-0005-0000-0000-00006A000000}"/>
    <cellStyle name="Input cel new 3 6 5 2" xfId="19090" xr:uid="{00000000-0005-0000-0000-00006A000000}"/>
    <cellStyle name="Input cel new 3 6 5 3" xfId="19957" xr:uid="{00000000-0005-0000-0000-00006A000000}"/>
    <cellStyle name="Input cel new 3 6 5 4" xfId="35715" xr:uid="{00000000-0005-0000-0000-00006A000000}"/>
    <cellStyle name="Input cel new 3 6 6" xfId="14855" xr:uid="{00000000-0005-0000-0000-00006A000000}"/>
    <cellStyle name="Input cel new 3 6 7" xfId="13986" xr:uid="{00000000-0005-0000-0000-00006A000000}"/>
    <cellStyle name="Input cel new 3 6 8" xfId="30004" xr:uid="{00000000-0005-0000-0000-00006A000000}"/>
    <cellStyle name="Input cel new 3 7" xfId="298" xr:uid="{00000000-0005-0000-0000-00001F000000}"/>
    <cellStyle name="Input cel new 3 7 2" xfId="20849" xr:uid="{00000000-0005-0000-0000-00001F000000}"/>
    <cellStyle name="Input cel new 3 7 2 2" xfId="36605" xr:uid="{00000000-0005-0000-0000-00001F000000}"/>
    <cellStyle name="Input cel new 3 7 3" xfId="25435" xr:uid="{00000000-0005-0000-0000-00001F000000}"/>
    <cellStyle name="Input cel new 3 8" xfId="5099" xr:uid="{00000000-0005-0000-0000-00001F000000}"/>
    <cellStyle name="Input cel new 3 8 2" xfId="20813" xr:uid="{00000000-0005-0000-0000-00001F000000}"/>
    <cellStyle name="Input cel new 3 8 2 2" xfId="36569" xr:uid="{00000000-0005-0000-0000-00001F000000}"/>
    <cellStyle name="Input cel new 3 8 3" xfId="25399" xr:uid="{00000000-0005-0000-0000-00001F000000}"/>
    <cellStyle name="Input cel new 3 9" xfId="19413" xr:uid="{00000000-0005-0000-0000-00001F000000}"/>
    <cellStyle name="Input cel new 3 9 2" xfId="19215" xr:uid="{00000000-0005-0000-0000-00001F000000}"/>
    <cellStyle name="Input cel new 3 9 3" xfId="35175" xr:uid="{00000000-0005-0000-0000-00001F000000}"/>
    <cellStyle name="Input cel new 4" xfId="212" xr:uid="{00000000-0005-0000-0000-000056000000}"/>
    <cellStyle name="Input cel new 4 2" xfId="259" xr:uid="{00000000-0005-0000-0000-000057000000}"/>
    <cellStyle name="Input cel new 4 2 10" xfId="5159" xr:uid="{00000000-0005-0000-0000-000057000000}"/>
    <cellStyle name="Input cel new 4 2 10 2" xfId="20872" xr:uid="{00000000-0005-0000-0000-000057000000}"/>
    <cellStyle name="Input cel new 4 2 10 2 2" xfId="25457" xr:uid="{00000000-0005-0000-0000-000057000000}"/>
    <cellStyle name="Input cel new 4 2 10 2 3" xfId="36627" xr:uid="{00000000-0005-0000-0000-000057000000}"/>
    <cellStyle name="Input cel new 4 2 10 3" xfId="18810" xr:uid="{00000000-0005-0000-0000-000057000000}"/>
    <cellStyle name="Input cel new 4 2 10 4" xfId="14469" xr:uid="{00000000-0005-0000-0000-000057000000}"/>
    <cellStyle name="Input cel new 4 2 10 5" xfId="30928" xr:uid="{00000000-0005-0000-0000-000057000000}"/>
    <cellStyle name="Input cel new 4 2 11" xfId="3645" xr:uid="{00000000-0005-0000-0000-000057000000}"/>
    <cellStyle name="Input cel new 4 2 11 2" xfId="17518" xr:uid="{00000000-0005-0000-0000-000057000000}"/>
    <cellStyle name="Input cel new 4 2 11 3" xfId="19447" xr:uid="{00000000-0005-0000-0000-000057000000}"/>
    <cellStyle name="Input cel new 4 2 11 4" xfId="35207" xr:uid="{00000000-0005-0000-0000-000057000000}"/>
    <cellStyle name="Input cel new 4 2 12" xfId="15010" xr:uid="{00000000-0005-0000-0000-000057000000}"/>
    <cellStyle name="Input cel new 4 2 13" xfId="3454" xr:uid="{00000000-0005-0000-0000-000057000000}"/>
    <cellStyle name="Input cel new 4 2 14" xfId="13738" xr:uid="{00000000-0005-0000-0000-000057000000}"/>
    <cellStyle name="Input cel new 4 2 2" xfId="406" xr:uid="{00000000-0005-0000-0000-000057000000}"/>
    <cellStyle name="Input cel new 4 2 2 10" xfId="5242" xr:uid="{00000000-0005-0000-0000-000057000000}"/>
    <cellStyle name="Input cel new 4 2 2 10 2" xfId="20955" xr:uid="{00000000-0005-0000-0000-000057000000}"/>
    <cellStyle name="Input cel new 4 2 2 10 2 2" xfId="25540" xr:uid="{00000000-0005-0000-0000-000057000000}"/>
    <cellStyle name="Input cel new 4 2 2 10 2 3" xfId="36682" xr:uid="{00000000-0005-0000-0000-000057000000}"/>
    <cellStyle name="Input cel new 4 2 2 10 3" xfId="17226" xr:uid="{00000000-0005-0000-0000-000057000000}"/>
    <cellStyle name="Input cel new 4 2 2 10 4" xfId="10968" xr:uid="{00000000-0005-0000-0000-000057000000}"/>
    <cellStyle name="Input cel new 4 2 2 10 5" xfId="31009" xr:uid="{00000000-0005-0000-0000-000057000000}"/>
    <cellStyle name="Input cel new 4 2 2 11" xfId="8014" xr:uid="{00000000-0005-0000-0000-000057000000}"/>
    <cellStyle name="Input cel new 4 2 2 11 2" xfId="28305" xr:uid="{00000000-0005-0000-0000-000057000000}"/>
    <cellStyle name="Input cel new 4 2 2 11 3" xfId="13179" xr:uid="{00000000-0005-0000-0000-000057000000}"/>
    <cellStyle name="Input cel new 4 2 2 11 4" xfId="33779" xr:uid="{00000000-0005-0000-0000-000057000000}"/>
    <cellStyle name="Input cel new 4 2 2 12" xfId="3778" xr:uid="{00000000-0005-0000-0000-000057000000}"/>
    <cellStyle name="Input cel new 4 2 2 12 2" xfId="15267" xr:uid="{00000000-0005-0000-0000-000057000000}"/>
    <cellStyle name="Input cel new 4 2 2 12 3" xfId="19570" xr:uid="{00000000-0005-0000-0000-000057000000}"/>
    <cellStyle name="Input cel new 4 2 2 12 4" xfId="35329" xr:uid="{00000000-0005-0000-0000-000057000000}"/>
    <cellStyle name="Input cel new 4 2 2 13" xfId="15207" xr:uid="{00000000-0005-0000-0000-000057000000}"/>
    <cellStyle name="Input cel new 4 2 2 14" xfId="13383" xr:uid="{00000000-0005-0000-0000-000057000000}"/>
    <cellStyle name="Input cel new 4 2 2 15" xfId="29605" xr:uid="{00000000-0005-0000-0000-000057000000}"/>
    <cellStyle name="Input cel new 4 2 2 2" xfId="464" xr:uid="{00000000-0005-0000-0000-000057000000}"/>
    <cellStyle name="Input cel new 4 2 2 2 10" xfId="18826" xr:uid="{00000000-0005-0000-0000-000057000000}"/>
    <cellStyle name="Input cel new 4 2 2 2 11" xfId="14645" xr:uid="{00000000-0005-0000-0000-000057000000}"/>
    <cellStyle name="Input cel new 4 2 2 2 12" xfId="29697" xr:uid="{00000000-0005-0000-0000-000057000000}"/>
    <cellStyle name="Input cel new 4 2 2 2 2" xfId="564" xr:uid="{00000000-0005-0000-0000-000057000000}"/>
    <cellStyle name="Input cel new 4 2 2 2 2 2" xfId="1490" xr:uid="{00000000-0005-0000-0000-000057000000}"/>
    <cellStyle name="Input cel new 4 2 2 2 2 2 2" xfId="6188" xr:uid="{00000000-0005-0000-0000-000057000000}"/>
    <cellStyle name="Input cel new 4 2 2 2 2 2 2 2" xfId="26484" xr:uid="{00000000-0005-0000-0000-000057000000}"/>
    <cellStyle name="Input cel new 4 2 2 2 2 2 2 3" xfId="21896" xr:uid="{00000000-0005-0000-0000-000057000000}"/>
    <cellStyle name="Input cel new 4 2 2 2 2 2 2 4" xfId="37115" xr:uid="{00000000-0005-0000-0000-000057000000}"/>
    <cellStyle name="Input cel new 4 2 2 2 2 2 3" xfId="15608" xr:uid="{00000000-0005-0000-0000-000057000000}"/>
    <cellStyle name="Input cel new 4 2 2 2 2 2 4" xfId="12639" xr:uid="{00000000-0005-0000-0000-000057000000}"/>
    <cellStyle name="Input cel new 4 2 2 2 2 2 5" xfId="31954" xr:uid="{00000000-0005-0000-0000-000057000000}"/>
    <cellStyle name="Input cel new 4 2 2 2 2 3" xfId="2730" xr:uid="{00000000-0005-0000-0000-000057000000}"/>
    <cellStyle name="Input cel new 4 2 2 2 2 3 2" xfId="7388" xr:uid="{00000000-0005-0000-0000-000057000000}"/>
    <cellStyle name="Input cel new 4 2 2 2 2 3 2 2" xfId="27684" xr:uid="{00000000-0005-0000-0000-000057000000}"/>
    <cellStyle name="Input cel new 4 2 2 2 2 3 2 3" xfId="23094" xr:uid="{00000000-0005-0000-0000-000057000000}"/>
    <cellStyle name="Input cel new 4 2 2 2 2 3 2 4" xfId="37860" xr:uid="{00000000-0005-0000-0000-000057000000}"/>
    <cellStyle name="Input cel new 4 2 2 2 2 3 3" xfId="15319" xr:uid="{00000000-0005-0000-0000-000057000000}"/>
    <cellStyle name="Input cel new 4 2 2 2 2 3 4" xfId="11904" xr:uid="{00000000-0005-0000-0000-000057000000}"/>
    <cellStyle name="Input cel new 4 2 2 2 2 3 5" xfId="33154" xr:uid="{00000000-0005-0000-0000-000057000000}"/>
    <cellStyle name="Input cel new 4 2 2 2 2 4" xfId="8802" xr:uid="{00000000-0005-0000-0000-000057000000}"/>
    <cellStyle name="Input cel new 4 2 2 2 2 4 2" xfId="24470" xr:uid="{00000000-0005-0000-0000-000057000000}"/>
    <cellStyle name="Input cel new 4 2 2 2 2 4 2 2" xfId="29058" xr:uid="{00000000-0005-0000-0000-000057000000}"/>
    <cellStyle name="Input cel new 4 2 2 2 2 4 2 3" xfId="39163" xr:uid="{00000000-0005-0000-0000-000057000000}"/>
    <cellStyle name="Input cel new 4 2 2 2 2 4 3" xfId="18540" xr:uid="{00000000-0005-0000-0000-000057000000}"/>
    <cellStyle name="Input cel new 4 2 2 2 2 4 4" xfId="14332" xr:uid="{00000000-0005-0000-0000-000057000000}"/>
    <cellStyle name="Input cel new 4 2 2 2 2 4 5" xfId="34567" xr:uid="{00000000-0005-0000-0000-000057000000}"/>
    <cellStyle name="Input cel new 4 2 2 2 2 5" xfId="5351" xr:uid="{00000000-0005-0000-0000-000057000000}"/>
    <cellStyle name="Input cel new 4 2 2 2 2 5 2" xfId="21062" xr:uid="{00000000-0005-0000-0000-000057000000}"/>
    <cellStyle name="Input cel new 4 2 2 2 2 5 2 2" xfId="25647" xr:uid="{00000000-0005-0000-0000-000057000000}"/>
    <cellStyle name="Input cel new 4 2 2 2 2 5 2 3" xfId="36741" xr:uid="{00000000-0005-0000-0000-000057000000}"/>
    <cellStyle name="Input cel new 4 2 2 2 2 5 3" xfId="17821" xr:uid="{00000000-0005-0000-0000-000057000000}"/>
    <cellStyle name="Input cel new 4 2 2 2 2 5 4" xfId="10895" xr:uid="{00000000-0005-0000-0000-000057000000}"/>
    <cellStyle name="Input cel new 4 2 2 2 2 5 5" xfId="31117" xr:uid="{00000000-0005-0000-0000-000057000000}"/>
    <cellStyle name="Input cel new 4 2 2 2 2 6" xfId="4580" xr:uid="{00000000-0005-0000-0000-000057000000}"/>
    <cellStyle name="Input cel new 4 2 2 2 2 6 2" xfId="16864" xr:uid="{00000000-0005-0000-0000-000057000000}"/>
    <cellStyle name="Input cel new 4 2 2 2 2 6 3" xfId="20323" xr:uid="{00000000-0005-0000-0000-000057000000}"/>
    <cellStyle name="Input cel new 4 2 2 2 2 6 4" xfId="36081" xr:uid="{00000000-0005-0000-0000-000057000000}"/>
    <cellStyle name="Input cel new 4 2 2 2 2 7" xfId="17344" xr:uid="{00000000-0005-0000-0000-000057000000}"/>
    <cellStyle name="Input cel new 4 2 2 2 2 8" xfId="13455" xr:uid="{00000000-0005-0000-0000-000057000000}"/>
    <cellStyle name="Input cel new 4 2 2 2 2 9" xfId="30401" xr:uid="{00000000-0005-0000-0000-000057000000}"/>
    <cellStyle name="Input cel new 4 2 2 2 3" xfId="1407" xr:uid="{00000000-0005-0000-0000-000057000000}"/>
    <cellStyle name="Input cel new 4 2 2 2 3 2" xfId="2647" xr:uid="{00000000-0005-0000-0000-000057000000}"/>
    <cellStyle name="Input cel new 4 2 2 2 3 2 2" xfId="7305" xr:uid="{00000000-0005-0000-0000-000057000000}"/>
    <cellStyle name="Input cel new 4 2 2 2 3 2 2 2" xfId="27601" xr:uid="{00000000-0005-0000-0000-000057000000}"/>
    <cellStyle name="Input cel new 4 2 2 2 3 2 2 3" xfId="23011" xr:uid="{00000000-0005-0000-0000-000057000000}"/>
    <cellStyle name="Input cel new 4 2 2 2 3 2 2 4" xfId="37787" xr:uid="{00000000-0005-0000-0000-000057000000}"/>
    <cellStyle name="Input cel new 4 2 2 2 3 2 3" xfId="22315" xr:uid="{00000000-0005-0000-0000-000057000000}"/>
    <cellStyle name="Input cel new 4 2 2 2 3 2 4" xfId="11718" xr:uid="{00000000-0005-0000-0000-000057000000}"/>
    <cellStyle name="Input cel new 4 2 2 2 3 2 5" xfId="33071" xr:uid="{00000000-0005-0000-0000-000057000000}"/>
    <cellStyle name="Input cel new 4 2 2 2 3 3" xfId="8721" xr:uid="{00000000-0005-0000-0000-000057000000}"/>
    <cellStyle name="Input cel new 4 2 2 2 3 3 2" xfId="24394" xr:uid="{00000000-0005-0000-0000-000057000000}"/>
    <cellStyle name="Input cel new 4 2 2 2 3 3 2 2" xfId="28983" xr:uid="{00000000-0005-0000-0000-000057000000}"/>
    <cellStyle name="Input cel new 4 2 2 2 3 3 2 3" xfId="39088" xr:uid="{00000000-0005-0000-0000-000057000000}"/>
    <cellStyle name="Input cel new 4 2 2 2 3 3 3" xfId="20884" xr:uid="{00000000-0005-0000-0000-000057000000}"/>
    <cellStyle name="Input cel new 4 2 2 2 3 3 4" xfId="10499" xr:uid="{00000000-0005-0000-0000-000057000000}"/>
    <cellStyle name="Input cel new 4 2 2 2 3 3 5" xfId="34486" xr:uid="{00000000-0005-0000-0000-000057000000}"/>
    <cellStyle name="Input cel new 4 2 2 2 3 4" xfId="6120" xr:uid="{00000000-0005-0000-0000-000057000000}"/>
    <cellStyle name="Input cel new 4 2 2 2 3 4 2" xfId="26416" xr:uid="{00000000-0005-0000-0000-000057000000}"/>
    <cellStyle name="Input cel new 4 2 2 2 3 4 3" xfId="10014" xr:uid="{00000000-0005-0000-0000-000057000000}"/>
    <cellStyle name="Input cel new 4 2 2 2 3 4 4" xfId="31886" xr:uid="{00000000-0005-0000-0000-000057000000}"/>
    <cellStyle name="Input cel new 4 2 2 2 3 5" xfId="4499" xr:uid="{00000000-0005-0000-0000-000057000000}"/>
    <cellStyle name="Input cel new 4 2 2 2 3 5 2" xfId="17487" xr:uid="{00000000-0005-0000-0000-000057000000}"/>
    <cellStyle name="Input cel new 4 2 2 2 3 5 3" xfId="20248" xr:uid="{00000000-0005-0000-0000-000057000000}"/>
    <cellStyle name="Input cel new 4 2 2 2 3 5 4" xfId="36006" xr:uid="{00000000-0005-0000-0000-000057000000}"/>
    <cellStyle name="Input cel new 4 2 2 2 3 6" xfId="19231" xr:uid="{00000000-0005-0000-0000-000057000000}"/>
    <cellStyle name="Input cel new 4 2 2 2 3 7" xfId="14028" xr:uid="{00000000-0005-0000-0000-000057000000}"/>
    <cellStyle name="Input cel new 4 2 2 2 3 8" xfId="30320" xr:uid="{00000000-0005-0000-0000-000057000000}"/>
    <cellStyle name="Input cel new 4 2 2 2 4" xfId="1702" xr:uid="{00000000-0005-0000-0000-000057000000}"/>
    <cellStyle name="Input cel new 4 2 2 2 4 2" xfId="2941" xr:uid="{00000000-0005-0000-0000-000057000000}"/>
    <cellStyle name="Input cel new 4 2 2 2 4 2 2" xfId="7599" xr:uid="{00000000-0005-0000-0000-000057000000}"/>
    <cellStyle name="Input cel new 4 2 2 2 4 2 2 2" xfId="27895" xr:uid="{00000000-0005-0000-0000-000057000000}"/>
    <cellStyle name="Input cel new 4 2 2 2 4 2 2 3" xfId="23305" xr:uid="{00000000-0005-0000-0000-000057000000}"/>
    <cellStyle name="Input cel new 4 2 2 2 4 2 2 4" xfId="38071" xr:uid="{00000000-0005-0000-0000-000057000000}"/>
    <cellStyle name="Input cel new 4 2 2 2 4 2 3" xfId="15970" xr:uid="{00000000-0005-0000-0000-000057000000}"/>
    <cellStyle name="Input cel new 4 2 2 2 4 2 4" xfId="13506" xr:uid="{00000000-0005-0000-0000-000057000000}"/>
    <cellStyle name="Input cel new 4 2 2 2 4 2 5" xfId="33365" xr:uid="{00000000-0005-0000-0000-000057000000}"/>
    <cellStyle name="Input cel new 4 2 2 2 4 3" xfId="9011" xr:uid="{00000000-0005-0000-0000-000057000000}"/>
    <cellStyle name="Input cel new 4 2 2 2 4 3 2" xfId="24670" xr:uid="{00000000-0005-0000-0000-000057000000}"/>
    <cellStyle name="Input cel new 4 2 2 2 4 3 2 2" xfId="29258" xr:uid="{00000000-0005-0000-0000-000057000000}"/>
    <cellStyle name="Input cel new 4 2 2 2 4 3 2 3" xfId="39363" xr:uid="{00000000-0005-0000-0000-000057000000}"/>
    <cellStyle name="Input cel new 4 2 2 2 4 3 3" xfId="18148" xr:uid="{00000000-0005-0000-0000-000057000000}"/>
    <cellStyle name="Input cel new 4 2 2 2 4 3 4" xfId="11515" xr:uid="{00000000-0005-0000-0000-000057000000}"/>
    <cellStyle name="Input cel new 4 2 2 2 4 3 5" xfId="34776" xr:uid="{00000000-0005-0000-0000-000057000000}"/>
    <cellStyle name="Input cel new 4 2 2 2 4 4" xfId="6392" xr:uid="{00000000-0005-0000-0000-000057000000}"/>
    <cellStyle name="Input cel new 4 2 2 2 4 4 2" xfId="26688" xr:uid="{00000000-0005-0000-0000-000057000000}"/>
    <cellStyle name="Input cel new 4 2 2 2 4 4 3" xfId="12746" xr:uid="{00000000-0005-0000-0000-000057000000}"/>
    <cellStyle name="Input cel new 4 2 2 2 4 4 4" xfId="32158" xr:uid="{00000000-0005-0000-0000-000057000000}"/>
    <cellStyle name="Input cel new 4 2 2 2 4 5" xfId="4790" xr:uid="{00000000-0005-0000-0000-000057000000}"/>
    <cellStyle name="Input cel new 4 2 2 2 4 5 2" xfId="25109" xr:uid="{00000000-0005-0000-0000-000057000000}"/>
    <cellStyle name="Input cel new 4 2 2 2 4 5 3" xfId="20521" xr:uid="{00000000-0005-0000-0000-000057000000}"/>
    <cellStyle name="Input cel new 4 2 2 2 4 5 4" xfId="36279" xr:uid="{00000000-0005-0000-0000-000057000000}"/>
    <cellStyle name="Input cel new 4 2 2 2 4 6" xfId="17772" xr:uid="{00000000-0005-0000-0000-000057000000}"/>
    <cellStyle name="Input cel new 4 2 2 2 4 7" xfId="3559" xr:uid="{00000000-0005-0000-0000-000057000000}"/>
    <cellStyle name="Input cel new 4 2 2 2 4 8" xfId="30610" xr:uid="{00000000-0005-0000-0000-000057000000}"/>
    <cellStyle name="Input cel new 4 2 2 2 5" xfId="1229" xr:uid="{00000000-0005-0000-0000-000057000000}"/>
    <cellStyle name="Input cel new 4 2 2 2 5 2" xfId="2470" xr:uid="{00000000-0005-0000-0000-000057000000}"/>
    <cellStyle name="Input cel new 4 2 2 2 5 2 2" xfId="7128" xr:uid="{00000000-0005-0000-0000-000057000000}"/>
    <cellStyle name="Input cel new 4 2 2 2 5 2 2 2" xfId="27424" xr:uid="{00000000-0005-0000-0000-000057000000}"/>
    <cellStyle name="Input cel new 4 2 2 2 5 2 2 3" xfId="22834" xr:uid="{00000000-0005-0000-0000-000057000000}"/>
    <cellStyle name="Input cel new 4 2 2 2 5 2 2 4" xfId="37616" xr:uid="{00000000-0005-0000-0000-000057000000}"/>
    <cellStyle name="Input cel new 4 2 2 2 5 2 3" xfId="15293" xr:uid="{00000000-0005-0000-0000-000057000000}"/>
    <cellStyle name="Input cel new 4 2 2 2 5 2 4" xfId="13336" xr:uid="{00000000-0005-0000-0000-000057000000}"/>
    <cellStyle name="Input cel new 4 2 2 2 5 2 5" xfId="32894" xr:uid="{00000000-0005-0000-0000-000057000000}"/>
    <cellStyle name="Input cel new 4 2 2 2 5 3" xfId="8548" xr:uid="{00000000-0005-0000-0000-000057000000}"/>
    <cellStyle name="Input cel new 4 2 2 2 5 3 2" xfId="24233" xr:uid="{00000000-0005-0000-0000-000057000000}"/>
    <cellStyle name="Input cel new 4 2 2 2 5 3 2 2" xfId="28822" xr:uid="{00000000-0005-0000-0000-000057000000}"/>
    <cellStyle name="Input cel new 4 2 2 2 5 3 2 3" xfId="38927" xr:uid="{00000000-0005-0000-0000-000057000000}"/>
    <cellStyle name="Input cel new 4 2 2 2 5 3 3" xfId="16934" xr:uid="{00000000-0005-0000-0000-000057000000}"/>
    <cellStyle name="Input cel new 4 2 2 2 5 3 4" xfId="13820" xr:uid="{00000000-0005-0000-0000-000057000000}"/>
    <cellStyle name="Input cel new 4 2 2 2 5 3 5" xfId="34313" xr:uid="{00000000-0005-0000-0000-000057000000}"/>
    <cellStyle name="Input cel new 4 2 2 2 5 4" xfId="5960" xr:uid="{00000000-0005-0000-0000-000057000000}"/>
    <cellStyle name="Input cel new 4 2 2 2 5 4 2" xfId="26256" xr:uid="{00000000-0005-0000-0000-000057000000}"/>
    <cellStyle name="Input cel new 4 2 2 2 5 4 3" xfId="14665" xr:uid="{00000000-0005-0000-0000-000057000000}"/>
    <cellStyle name="Input cel new 4 2 2 2 5 4 4" xfId="31726" xr:uid="{00000000-0005-0000-0000-000057000000}"/>
    <cellStyle name="Input cel new 4 2 2 2 5 5" xfId="4325" xr:uid="{00000000-0005-0000-0000-000057000000}"/>
    <cellStyle name="Input cel new 4 2 2 2 5 5 2" xfId="18841" xr:uid="{00000000-0005-0000-0000-000057000000}"/>
    <cellStyle name="Input cel new 4 2 2 2 5 5 3" xfId="20088" xr:uid="{00000000-0005-0000-0000-000057000000}"/>
    <cellStyle name="Input cel new 4 2 2 2 5 5 4" xfId="35846" xr:uid="{00000000-0005-0000-0000-000057000000}"/>
    <cellStyle name="Input cel new 4 2 2 2 5 6" xfId="15737" xr:uid="{00000000-0005-0000-0000-000057000000}"/>
    <cellStyle name="Input cel new 4 2 2 2 5 7" xfId="14027" xr:uid="{00000000-0005-0000-0000-000057000000}"/>
    <cellStyle name="Input cel new 4 2 2 2 5 8" xfId="30147" xr:uid="{00000000-0005-0000-0000-000057000000}"/>
    <cellStyle name="Input cel new 4 2 2 2 6" xfId="868" xr:uid="{00000000-0005-0000-0000-000057000000}"/>
    <cellStyle name="Input cel new 4 2 2 2 6 2" xfId="3343" xr:uid="{00000000-0005-0000-0000-000057000000}"/>
    <cellStyle name="Input cel new 4 2 2 2 6 2 2" xfId="8195" xr:uid="{00000000-0005-0000-0000-000057000000}"/>
    <cellStyle name="Input cel new 4 2 2 2 6 2 2 2" xfId="28484" xr:uid="{00000000-0005-0000-0000-000057000000}"/>
    <cellStyle name="Input cel new 4 2 2 2 6 2 2 3" xfId="23895" xr:uid="{00000000-0005-0000-0000-000057000000}"/>
    <cellStyle name="Input cel new 4 2 2 2 6 2 2 4" xfId="38589" xr:uid="{00000000-0005-0000-0000-000057000000}"/>
    <cellStyle name="Input cel new 4 2 2 2 6 2 3" xfId="15592" xr:uid="{00000000-0005-0000-0000-000057000000}"/>
    <cellStyle name="Input cel new 4 2 2 2 6 2 4" xfId="13089" xr:uid="{00000000-0005-0000-0000-000057000000}"/>
    <cellStyle name="Input cel new 4 2 2 2 6 2 5" xfId="33960" xr:uid="{00000000-0005-0000-0000-000057000000}"/>
    <cellStyle name="Input cel new 4 2 2 2 6 3" xfId="5617" xr:uid="{00000000-0005-0000-0000-000057000000}"/>
    <cellStyle name="Input cel new 4 2 2 2 6 3 2" xfId="25913" xr:uid="{00000000-0005-0000-0000-000057000000}"/>
    <cellStyle name="Input cel new 4 2 2 2 6 3 3" xfId="10312" xr:uid="{00000000-0005-0000-0000-000057000000}"/>
    <cellStyle name="Input cel new 4 2 2 2 6 3 4" xfId="31383" xr:uid="{00000000-0005-0000-0000-000057000000}"/>
    <cellStyle name="Input cel new 4 2 2 2 6 4" xfId="3970" xr:uid="{00000000-0005-0000-0000-000057000000}"/>
    <cellStyle name="Input cel new 4 2 2 2 6 4 2" xfId="16780" xr:uid="{00000000-0005-0000-0000-000057000000}"/>
    <cellStyle name="Input cel new 4 2 2 2 6 4 3" xfId="19756" xr:uid="{00000000-0005-0000-0000-000057000000}"/>
    <cellStyle name="Input cel new 4 2 2 2 6 4 4" xfId="35514" xr:uid="{00000000-0005-0000-0000-000057000000}"/>
    <cellStyle name="Input cel new 4 2 2 2 6 5" xfId="15222" xr:uid="{00000000-0005-0000-0000-000057000000}"/>
    <cellStyle name="Input cel new 4 2 2 2 6 6" xfId="14514" xr:uid="{00000000-0005-0000-0000-000057000000}"/>
    <cellStyle name="Input cel new 4 2 2 2 6 7" xfId="29794" xr:uid="{00000000-0005-0000-0000-000057000000}"/>
    <cellStyle name="Input cel new 4 2 2 2 7" xfId="2112" xr:uid="{00000000-0005-0000-0000-000057000000}"/>
    <cellStyle name="Input cel new 4 2 2 2 7 2" xfId="6770" xr:uid="{00000000-0005-0000-0000-000057000000}"/>
    <cellStyle name="Input cel new 4 2 2 2 7 2 2" xfId="27066" xr:uid="{00000000-0005-0000-0000-000057000000}"/>
    <cellStyle name="Input cel new 4 2 2 2 7 2 3" xfId="22476" xr:uid="{00000000-0005-0000-0000-000057000000}"/>
    <cellStyle name="Input cel new 4 2 2 2 7 2 4" xfId="37261" xr:uid="{00000000-0005-0000-0000-000057000000}"/>
    <cellStyle name="Input cel new 4 2 2 2 7 3" xfId="22046" xr:uid="{00000000-0005-0000-0000-000057000000}"/>
    <cellStyle name="Input cel new 4 2 2 2 7 4" xfId="11062" xr:uid="{00000000-0005-0000-0000-000057000000}"/>
    <cellStyle name="Input cel new 4 2 2 2 7 5" xfId="32536" xr:uid="{00000000-0005-0000-0000-000057000000}"/>
    <cellStyle name="Input cel new 4 2 2 2 8" xfId="8098" xr:uid="{00000000-0005-0000-0000-000057000000}"/>
    <cellStyle name="Input cel new 4 2 2 2 8 2" xfId="23800" xr:uid="{00000000-0005-0000-0000-000057000000}"/>
    <cellStyle name="Input cel new 4 2 2 2 8 2 2" xfId="28389" xr:uid="{00000000-0005-0000-0000-000057000000}"/>
    <cellStyle name="Input cel new 4 2 2 2 8 2 3" xfId="38494" xr:uid="{00000000-0005-0000-0000-000057000000}"/>
    <cellStyle name="Input cel new 4 2 2 2 8 3" xfId="15607" xr:uid="{00000000-0005-0000-0000-000057000000}"/>
    <cellStyle name="Input cel new 4 2 2 2 8 4" xfId="13259" xr:uid="{00000000-0005-0000-0000-000057000000}"/>
    <cellStyle name="Input cel new 4 2 2 2 8 5" xfId="33863" xr:uid="{00000000-0005-0000-0000-000057000000}"/>
    <cellStyle name="Input cel new 4 2 2 2 9" xfId="3873" xr:uid="{00000000-0005-0000-0000-000057000000}"/>
    <cellStyle name="Input cel new 4 2 2 2 9 2" xfId="21702" xr:uid="{00000000-0005-0000-0000-000057000000}"/>
    <cellStyle name="Input cel new 4 2 2 2 9 3" xfId="19662" xr:uid="{00000000-0005-0000-0000-000057000000}"/>
    <cellStyle name="Input cel new 4 2 2 2 9 4" xfId="35420" xr:uid="{00000000-0005-0000-0000-000057000000}"/>
    <cellStyle name="Input cel new 4 2 2 3" xfId="613" xr:uid="{00000000-0005-0000-0000-000057000000}"/>
    <cellStyle name="Input cel new 4 2 2 3 10" xfId="22249" xr:uid="{00000000-0005-0000-0000-000057000000}"/>
    <cellStyle name="Input cel new 4 2 2 3 11" xfId="14423" xr:uid="{00000000-0005-0000-0000-000057000000}"/>
    <cellStyle name="Input cel new 4 2 2 3 12" xfId="29842" xr:uid="{00000000-0005-0000-0000-000057000000}"/>
    <cellStyle name="Input cel new 4 2 2 3 2" xfId="1843" xr:uid="{00000000-0005-0000-0000-000057000000}"/>
    <cellStyle name="Input cel new 4 2 2 3 2 2" xfId="3082" xr:uid="{00000000-0005-0000-0000-000057000000}"/>
    <cellStyle name="Input cel new 4 2 2 3 2 2 2" xfId="7740" xr:uid="{00000000-0005-0000-0000-000057000000}"/>
    <cellStyle name="Input cel new 4 2 2 3 2 2 2 2" xfId="28036" xr:uid="{00000000-0005-0000-0000-000057000000}"/>
    <cellStyle name="Input cel new 4 2 2 3 2 2 2 3" xfId="23446" xr:uid="{00000000-0005-0000-0000-000057000000}"/>
    <cellStyle name="Input cel new 4 2 2 3 2 2 2 4" xfId="38188" xr:uid="{00000000-0005-0000-0000-000057000000}"/>
    <cellStyle name="Input cel new 4 2 2 3 2 2 3" xfId="17716" xr:uid="{00000000-0005-0000-0000-000057000000}"/>
    <cellStyle name="Input cel new 4 2 2 3 2 2 4" xfId="13349" xr:uid="{00000000-0005-0000-0000-000057000000}"/>
    <cellStyle name="Input cel new 4 2 2 3 2 2 5" xfId="33506" xr:uid="{00000000-0005-0000-0000-000057000000}"/>
    <cellStyle name="Input cel new 4 2 2 3 2 3" xfId="9152" xr:uid="{00000000-0005-0000-0000-000057000000}"/>
    <cellStyle name="Input cel new 4 2 2 3 2 3 2" xfId="24801" xr:uid="{00000000-0005-0000-0000-000057000000}"/>
    <cellStyle name="Input cel new 4 2 2 3 2 3 2 2" xfId="29388" xr:uid="{00000000-0005-0000-0000-000057000000}"/>
    <cellStyle name="Input cel new 4 2 2 3 2 3 2 3" xfId="39493" xr:uid="{00000000-0005-0000-0000-000057000000}"/>
    <cellStyle name="Input cel new 4 2 2 3 2 3 3" xfId="18271" xr:uid="{00000000-0005-0000-0000-000057000000}"/>
    <cellStyle name="Input cel new 4 2 2 3 2 3 4" xfId="12220" xr:uid="{00000000-0005-0000-0000-000057000000}"/>
    <cellStyle name="Input cel new 4 2 2 3 2 3 5" xfId="34917" xr:uid="{00000000-0005-0000-0000-000057000000}"/>
    <cellStyle name="Input cel new 4 2 2 3 2 4" xfId="6509" xr:uid="{00000000-0005-0000-0000-000057000000}"/>
    <cellStyle name="Input cel new 4 2 2 3 2 4 2" xfId="26805" xr:uid="{00000000-0005-0000-0000-000057000000}"/>
    <cellStyle name="Input cel new 4 2 2 3 2 4 3" xfId="13369" xr:uid="{00000000-0005-0000-0000-000057000000}"/>
    <cellStyle name="Input cel new 4 2 2 3 2 4 4" xfId="32275" xr:uid="{00000000-0005-0000-0000-000057000000}"/>
    <cellStyle name="Input cel new 4 2 2 3 2 5" xfId="4931" xr:uid="{00000000-0005-0000-0000-000057000000}"/>
    <cellStyle name="Input cel new 4 2 2 3 2 5 2" xfId="25239" xr:uid="{00000000-0005-0000-0000-000057000000}"/>
    <cellStyle name="Input cel new 4 2 2 3 2 5 3" xfId="20653" xr:uid="{00000000-0005-0000-0000-000057000000}"/>
    <cellStyle name="Input cel new 4 2 2 3 2 5 4" xfId="36409" xr:uid="{00000000-0005-0000-0000-000057000000}"/>
    <cellStyle name="Input cel new 4 2 2 3 2 6" xfId="18330" xr:uid="{00000000-0005-0000-0000-000057000000}"/>
    <cellStyle name="Input cel new 4 2 2 3 2 7" xfId="12158" xr:uid="{00000000-0005-0000-0000-000057000000}"/>
    <cellStyle name="Input cel new 4 2 2 3 2 8" xfId="30751" xr:uid="{00000000-0005-0000-0000-000057000000}"/>
    <cellStyle name="Input cel new 4 2 2 3 3" xfId="1134" xr:uid="{00000000-0005-0000-0000-000057000000}"/>
    <cellStyle name="Input cel new 4 2 2 3 3 2" xfId="2376" xr:uid="{00000000-0005-0000-0000-000057000000}"/>
    <cellStyle name="Input cel new 4 2 2 3 3 2 2" xfId="7034" xr:uid="{00000000-0005-0000-0000-000057000000}"/>
    <cellStyle name="Input cel new 4 2 2 3 3 2 2 2" xfId="27330" xr:uid="{00000000-0005-0000-0000-000057000000}"/>
    <cellStyle name="Input cel new 4 2 2 3 3 2 2 3" xfId="22740" xr:uid="{00000000-0005-0000-0000-000057000000}"/>
    <cellStyle name="Input cel new 4 2 2 3 3 2 2 4" xfId="37524" xr:uid="{00000000-0005-0000-0000-000057000000}"/>
    <cellStyle name="Input cel new 4 2 2 3 3 2 3" xfId="15759" xr:uid="{00000000-0005-0000-0000-000057000000}"/>
    <cellStyle name="Input cel new 4 2 2 3 3 2 4" xfId="11476" xr:uid="{00000000-0005-0000-0000-000057000000}"/>
    <cellStyle name="Input cel new 4 2 2 3 3 2 5" xfId="32800" xr:uid="{00000000-0005-0000-0000-000057000000}"/>
    <cellStyle name="Input cel new 4 2 2 3 3 3" xfId="8458" xr:uid="{00000000-0005-0000-0000-000057000000}"/>
    <cellStyle name="Input cel new 4 2 2 3 3 3 2" xfId="24152" xr:uid="{00000000-0005-0000-0000-000057000000}"/>
    <cellStyle name="Input cel new 4 2 2 3 3 3 2 2" xfId="28741" xr:uid="{00000000-0005-0000-0000-000057000000}"/>
    <cellStyle name="Input cel new 4 2 2 3 3 3 2 3" xfId="38846" xr:uid="{00000000-0005-0000-0000-000057000000}"/>
    <cellStyle name="Input cel new 4 2 2 3 3 3 3" xfId="22073" xr:uid="{00000000-0005-0000-0000-000057000000}"/>
    <cellStyle name="Input cel new 4 2 2 3 3 3 4" xfId="10119" xr:uid="{00000000-0005-0000-0000-000057000000}"/>
    <cellStyle name="Input cel new 4 2 2 3 3 3 5" xfId="34223" xr:uid="{00000000-0005-0000-0000-000057000000}"/>
    <cellStyle name="Input cel new 4 2 2 3 3 4" xfId="5875" xr:uid="{00000000-0005-0000-0000-000057000000}"/>
    <cellStyle name="Input cel new 4 2 2 3 3 4 2" xfId="26171" xr:uid="{00000000-0005-0000-0000-000057000000}"/>
    <cellStyle name="Input cel new 4 2 2 3 3 4 3" xfId="10210" xr:uid="{00000000-0005-0000-0000-000057000000}"/>
    <cellStyle name="Input cel new 4 2 2 3 3 4 4" xfId="31641" xr:uid="{00000000-0005-0000-0000-000057000000}"/>
    <cellStyle name="Input cel new 4 2 2 3 3 5" xfId="4234" xr:uid="{00000000-0005-0000-0000-000057000000}"/>
    <cellStyle name="Input cel new 4 2 2 3 3 5 2" xfId="16279" xr:uid="{00000000-0005-0000-0000-000057000000}"/>
    <cellStyle name="Input cel new 4 2 2 3 3 5 3" xfId="20007" xr:uid="{00000000-0005-0000-0000-000057000000}"/>
    <cellStyle name="Input cel new 4 2 2 3 3 5 4" xfId="35765" xr:uid="{00000000-0005-0000-0000-000057000000}"/>
    <cellStyle name="Input cel new 4 2 2 3 3 6" xfId="14781" xr:uid="{00000000-0005-0000-0000-000057000000}"/>
    <cellStyle name="Input cel new 4 2 2 3 3 7" xfId="11147" xr:uid="{00000000-0005-0000-0000-000057000000}"/>
    <cellStyle name="Input cel new 4 2 2 3 3 8" xfId="30057" xr:uid="{00000000-0005-0000-0000-000057000000}"/>
    <cellStyle name="Input cel new 4 2 2 3 4" xfId="1291" xr:uid="{00000000-0005-0000-0000-000057000000}"/>
    <cellStyle name="Input cel new 4 2 2 3 4 2" xfId="2532" xr:uid="{00000000-0005-0000-0000-000057000000}"/>
    <cellStyle name="Input cel new 4 2 2 3 4 2 2" xfId="7190" xr:uid="{00000000-0005-0000-0000-000057000000}"/>
    <cellStyle name="Input cel new 4 2 2 3 4 2 2 2" xfId="27486" xr:uid="{00000000-0005-0000-0000-000057000000}"/>
    <cellStyle name="Input cel new 4 2 2 3 4 2 2 3" xfId="22896" xr:uid="{00000000-0005-0000-0000-000057000000}"/>
    <cellStyle name="Input cel new 4 2 2 3 4 2 2 4" xfId="37676" xr:uid="{00000000-0005-0000-0000-000057000000}"/>
    <cellStyle name="Input cel new 4 2 2 3 4 2 3" xfId="22140" xr:uid="{00000000-0005-0000-0000-000057000000}"/>
    <cellStyle name="Input cel new 4 2 2 3 4 2 4" xfId="12501" xr:uid="{00000000-0005-0000-0000-000057000000}"/>
    <cellStyle name="Input cel new 4 2 2 3 4 2 5" xfId="32956" xr:uid="{00000000-0005-0000-0000-000057000000}"/>
    <cellStyle name="Input cel new 4 2 2 3 4 3" xfId="8610" xr:uid="{00000000-0005-0000-0000-000057000000}"/>
    <cellStyle name="Input cel new 4 2 2 3 4 3 2" xfId="24290" xr:uid="{00000000-0005-0000-0000-000057000000}"/>
    <cellStyle name="Input cel new 4 2 2 3 4 3 2 2" xfId="28879" xr:uid="{00000000-0005-0000-0000-000057000000}"/>
    <cellStyle name="Input cel new 4 2 2 3 4 3 2 3" xfId="38984" xr:uid="{00000000-0005-0000-0000-000057000000}"/>
    <cellStyle name="Input cel new 4 2 2 3 4 3 3" xfId="16970" xr:uid="{00000000-0005-0000-0000-000057000000}"/>
    <cellStyle name="Input cel new 4 2 2 3 4 3 4" xfId="12634" xr:uid="{00000000-0005-0000-0000-000057000000}"/>
    <cellStyle name="Input cel new 4 2 2 3 4 3 5" xfId="34375" xr:uid="{00000000-0005-0000-0000-000057000000}"/>
    <cellStyle name="Input cel new 4 2 2 3 4 4" xfId="6016" xr:uid="{00000000-0005-0000-0000-000057000000}"/>
    <cellStyle name="Input cel new 4 2 2 3 4 4 2" xfId="26312" xr:uid="{00000000-0005-0000-0000-000057000000}"/>
    <cellStyle name="Input cel new 4 2 2 3 4 4 3" xfId="13559" xr:uid="{00000000-0005-0000-0000-000057000000}"/>
    <cellStyle name="Input cel new 4 2 2 3 4 4 4" xfId="31782" xr:uid="{00000000-0005-0000-0000-000057000000}"/>
    <cellStyle name="Input cel new 4 2 2 3 4 5" xfId="4387" xr:uid="{00000000-0005-0000-0000-000057000000}"/>
    <cellStyle name="Input cel new 4 2 2 3 4 5 2" xfId="22149" xr:uid="{00000000-0005-0000-0000-000057000000}"/>
    <cellStyle name="Input cel new 4 2 2 3 4 5 3" xfId="20145" xr:uid="{00000000-0005-0000-0000-000057000000}"/>
    <cellStyle name="Input cel new 4 2 2 3 4 5 4" xfId="35903" xr:uid="{00000000-0005-0000-0000-000057000000}"/>
    <cellStyle name="Input cel new 4 2 2 3 4 6" xfId="16917" xr:uid="{00000000-0005-0000-0000-000057000000}"/>
    <cellStyle name="Input cel new 4 2 2 3 4 7" xfId="12832" xr:uid="{00000000-0005-0000-0000-000057000000}"/>
    <cellStyle name="Input cel new 4 2 2 3 4 8" xfId="30209" xr:uid="{00000000-0005-0000-0000-000057000000}"/>
    <cellStyle name="Input cel new 4 2 2 3 5" xfId="917" xr:uid="{00000000-0005-0000-0000-000057000000}"/>
    <cellStyle name="Input cel new 4 2 2 3 5 2" xfId="5665" xr:uid="{00000000-0005-0000-0000-000057000000}"/>
    <cellStyle name="Input cel new 4 2 2 3 5 2 2" xfId="25961" xr:uid="{00000000-0005-0000-0000-000057000000}"/>
    <cellStyle name="Input cel new 4 2 2 3 5 2 3" xfId="21375" xr:uid="{00000000-0005-0000-0000-000057000000}"/>
    <cellStyle name="Input cel new 4 2 2 3 5 2 4" xfId="36915" xr:uid="{00000000-0005-0000-0000-000057000000}"/>
    <cellStyle name="Input cel new 4 2 2 3 5 3" xfId="22345" xr:uid="{00000000-0005-0000-0000-000057000000}"/>
    <cellStyle name="Input cel new 4 2 2 3 5 4" xfId="11362" xr:uid="{00000000-0005-0000-0000-000057000000}"/>
    <cellStyle name="Input cel new 4 2 2 3 5 5" xfId="31431" xr:uid="{00000000-0005-0000-0000-000057000000}"/>
    <cellStyle name="Input cel new 4 2 2 3 6" xfId="2160" xr:uid="{00000000-0005-0000-0000-000057000000}"/>
    <cellStyle name="Input cel new 4 2 2 3 6 2" xfId="6818" xr:uid="{00000000-0005-0000-0000-000057000000}"/>
    <cellStyle name="Input cel new 4 2 2 3 6 2 2" xfId="27114" xr:uid="{00000000-0005-0000-0000-000057000000}"/>
    <cellStyle name="Input cel new 4 2 2 3 6 2 3" xfId="22524" xr:uid="{00000000-0005-0000-0000-000057000000}"/>
    <cellStyle name="Input cel new 4 2 2 3 6 2 4" xfId="37309" xr:uid="{00000000-0005-0000-0000-000057000000}"/>
    <cellStyle name="Input cel new 4 2 2 3 6 3" xfId="22099" xr:uid="{00000000-0005-0000-0000-000057000000}"/>
    <cellStyle name="Input cel new 4 2 2 3 6 4" xfId="14572" xr:uid="{00000000-0005-0000-0000-000057000000}"/>
    <cellStyle name="Input cel new 4 2 2 3 6 5" xfId="32584" xr:uid="{00000000-0005-0000-0000-000057000000}"/>
    <cellStyle name="Input cel new 4 2 2 3 7" xfId="8243" xr:uid="{00000000-0005-0000-0000-000057000000}"/>
    <cellStyle name="Input cel new 4 2 2 3 7 2" xfId="23943" xr:uid="{00000000-0005-0000-0000-000057000000}"/>
    <cellStyle name="Input cel new 4 2 2 3 7 2 2" xfId="28532" xr:uid="{00000000-0005-0000-0000-000057000000}"/>
    <cellStyle name="Input cel new 4 2 2 3 7 2 3" xfId="38637" xr:uid="{00000000-0005-0000-0000-000057000000}"/>
    <cellStyle name="Input cel new 4 2 2 3 7 3" xfId="21349" xr:uid="{00000000-0005-0000-0000-000057000000}"/>
    <cellStyle name="Input cel new 4 2 2 3 7 4" xfId="12709" xr:uid="{00000000-0005-0000-0000-000057000000}"/>
    <cellStyle name="Input cel new 4 2 2 3 7 5" xfId="34008" xr:uid="{00000000-0005-0000-0000-000057000000}"/>
    <cellStyle name="Input cel new 4 2 2 3 8" xfId="5399" xr:uid="{00000000-0005-0000-0000-000057000000}"/>
    <cellStyle name="Input cel new 4 2 2 3 8 2" xfId="21110" xr:uid="{00000000-0005-0000-0000-000057000000}"/>
    <cellStyle name="Input cel new 4 2 2 3 8 2 2" xfId="25695" xr:uid="{00000000-0005-0000-0000-000057000000}"/>
    <cellStyle name="Input cel new 4 2 2 3 8 2 3" xfId="36759" xr:uid="{00000000-0005-0000-0000-000057000000}"/>
    <cellStyle name="Input cel new 4 2 2 3 8 3" xfId="16239" xr:uid="{00000000-0005-0000-0000-000057000000}"/>
    <cellStyle name="Input cel new 4 2 2 3 8 4" xfId="11896" xr:uid="{00000000-0005-0000-0000-000057000000}"/>
    <cellStyle name="Input cel new 4 2 2 3 8 5" xfId="31165" xr:uid="{00000000-0005-0000-0000-000057000000}"/>
    <cellStyle name="Input cel new 4 2 2 3 9" xfId="4018" xr:uid="{00000000-0005-0000-0000-000057000000}"/>
    <cellStyle name="Input cel new 4 2 2 3 9 2" xfId="16334" xr:uid="{00000000-0005-0000-0000-000057000000}"/>
    <cellStyle name="Input cel new 4 2 2 3 9 3" xfId="19803" xr:uid="{00000000-0005-0000-0000-000057000000}"/>
    <cellStyle name="Input cel new 4 2 2 3 9 4" xfId="35561" xr:uid="{00000000-0005-0000-0000-000057000000}"/>
    <cellStyle name="Input cel new 4 2 2 4" xfId="677" xr:uid="{00000000-0005-0000-0000-000057000000}"/>
    <cellStyle name="Input cel new 4 2 2 4 10" xfId="9476" xr:uid="{00000000-0005-0000-0000-000057000000}"/>
    <cellStyle name="Input cel new 4 2 2 4 11" xfId="29906" xr:uid="{00000000-0005-0000-0000-000057000000}"/>
    <cellStyle name="Input cel new 4 2 2 4 2" xfId="1907" xr:uid="{00000000-0005-0000-0000-000057000000}"/>
    <cellStyle name="Input cel new 4 2 2 4 2 2" xfId="3146" xr:uid="{00000000-0005-0000-0000-000057000000}"/>
    <cellStyle name="Input cel new 4 2 2 4 2 2 2" xfId="7804" xr:uid="{00000000-0005-0000-0000-000057000000}"/>
    <cellStyle name="Input cel new 4 2 2 4 2 2 2 2" xfId="28100" xr:uid="{00000000-0005-0000-0000-000057000000}"/>
    <cellStyle name="Input cel new 4 2 2 4 2 2 2 3" xfId="23510" xr:uid="{00000000-0005-0000-0000-000057000000}"/>
    <cellStyle name="Input cel new 4 2 2 4 2 2 2 4" xfId="38252" xr:uid="{00000000-0005-0000-0000-000057000000}"/>
    <cellStyle name="Input cel new 4 2 2 4 2 2 3" xfId="22277" xr:uid="{00000000-0005-0000-0000-000057000000}"/>
    <cellStyle name="Input cel new 4 2 2 4 2 2 4" xfId="12232" xr:uid="{00000000-0005-0000-0000-000057000000}"/>
    <cellStyle name="Input cel new 4 2 2 4 2 2 5" xfId="33570" xr:uid="{00000000-0005-0000-0000-000057000000}"/>
    <cellStyle name="Input cel new 4 2 2 4 2 3" xfId="9216" xr:uid="{00000000-0005-0000-0000-000057000000}"/>
    <cellStyle name="Input cel new 4 2 2 4 2 3 2" xfId="24861" xr:uid="{00000000-0005-0000-0000-000057000000}"/>
    <cellStyle name="Input cel new 4 2 2 4 2 3 2 2" xfId="29448" xr:uid="{00000000-0005-0000-0000-000057000000}"/>
    <cellStyle name="Input cel new 4 2 2 4 2 3 2 3" xfId="39553" xr:uid="{00000000-0005-0000-0000-000057000000}"/>
    <cellStyle name="Input cel new 4 2 2 4 2 3 3" xfId="21955" xr:uid="{00000000-0005-0000-0000-000057000000}"/>
    <cellStyle name="Input cel new 4 2 2 4 2 3 4" xfId="13481" xr:uid="{00000000-0005-0000-0000-000057000000}"/>
    <cellStyle name="Input cel new 4 2 2 4 2 3 5" xfId="34981" xr:uid="{00000000-0005-0000-0000-000057000000}"/>
    <cellStyle name="Input cel new 4 2 2 4 2 4" xfId="6569" xr:uid="{00000000-0005-0000-0000-000057000000}"/>
    <cellStyle name="Input cel new 4 2 2 4 2 4 2" xfId="26865" xr:uid="{00000000-0005-0000-0000-000057000000}"/>
    <cellStyle name="Input cel new 4 2 2 4 2 4 3" xfId="3574" xr:uid="{00000000-0005-0000-0000-000057000000}"/>
    <cellStyle name="Input cel new 4 2 2 4 2 4 4" xfId="32335" xr:uid="{00000000-0005-0000-0000-000057000000}"/>
    <cellStyle name="Input cel new 4 2 2 4 2 5" xfId="4995" xr:uid="{00000000-0005-0000-0000-000057000000}"/>
    <cellStyle name="Input cel new 4 2 2 4 2 5 2" xfId="25299" xr:uid="{00000000-0005-0000-0000-000057000000}"/>
    <cellStyle name="Input cel new 4 2 2 4 2 5 3" xfId="20713" xr:uid="{00000000-0005-0000-0000-000057000000}"/>
    <cellStyle name="Input cel new 4 2 2 4 2 5 4" xfId="36469" xr:uid="{00000000-0005-0000-0000-000057000000}"/>
    <cellStyle name="Input cel new 4 2 2 4 2 6" xfId="18463" xr:uid="{00000000-0005-0000-0000-000057000000}"/>
    <cellStyle name="Input cel new 4 2 2 4 2 7" xfId="12656" xr:uid="{00000000-0005-0000-0000-000057000000}"/>
    <cellStyle name="Input cel new 4 2 2 4 2 8" xfId="30815" xr:uid="{00000000-0005-0000-0000-000057000000}"/>
    <cellStyle name="Input cel new 4 2 2 4 3" xfId="1589" xr:uid="{00000000-0005-0000-0000-000057000000}"/>
    <cellStyle name="Input cel new 4 2 2 4 3 2" xfId="2829" xr:uid="{00000000-0005-0000-0000-000057000000}"/>
    <cellStyle name="Input cel new 4 2 2 4 3 2 2" xfId="7487" xr:uid="{00000000-0005-0000-0000-000057000000}"/>
    <cellStyle name="Input cel new 4 2 2 4 3 2 2 2" xfId="27783" xr:uid="{00000000-0005-0000-0000-000057000000}"/>
    <cellStyle name="Input cel new 4 2 2 4 3 2 2 3" xfId="23193" xr:uid="{00000000-0005-0000-0000-000057000000}"/>
    <cellStyle name="Input cel new 4 2 2 4 3 2 2 4" xfId="37959" xr:uid="{00000000-0005-0000-0000-000057000000}"/>
    <cellStyle name="Input cel new 4 2 2 4 3 2 3" xfId="16816" xr:uid="{00000000-0005-0000-0000-000057000000}"/>
    <cellStyle name="Input cel new 4 2 2 4 3 2 4" xfId="10448" xr:uid="{00000000-0005-0000-0000-000057000000}"/>
    <cellStyle name="Input cel new 4 2 2 4 3 2 5" xfId="33253" xr:uid="{00000000-0005-0000-0000-000057000000}"/>
    <cellStyle name="Input cel new 4 2 2 4 3 3" xfId="8900" xr:uid="{00000000-0005-0000-0000-000057000000}"/>
    <cellStyle name="Input cel new 4 2 2 4 3 3 2" xfId="24564" xr:uid="{00000000-0005-0000-0000-000057000000}"/>
    <cellStyle name="Input cel new 4 2 2 4 3 3 2 2" xfId="29152" xr:uid="{00000000-0005-0000-0000-000057000000}"/>
    <cellStyle name="Input cel new 4 2 2 4 3 3 2 3" xfId="39257" xr:uid="{00000000-0005-0000-0000-000057000000}"/>
    <cellStyle name="Input cel new 4 2 2 4 3 3 3" xfId="22266" xr:uid="{00000000-0005-0000-0000-000057000000}"/>
    <cellStyle name="Input cel new 4 2 2 4 3 3 4" xfId="10329" xr:uid="{00000000-0005-0000-0000-000057000000}"/>
    <cellStyle name="Input cel new 4 2 2 4 3 3 5" xfId="34665" xr:uid="{00000000-0005-0000-0000-000057000000}"/>
    <cellStyle name="Input cel new 4 2 2 4 3 4" xfId="6285" xr:uid="{00000000-0005-0000-0000-000057000000}"/>
    <cellStyle name="Input cel new 4 2 2 4 3 4 2" xfId="26581" xr:uid="{00000000-0005-0000-0000-000057000000}"/>
    <cellStyle name="Input cel new 4 2 2 4 3 4 3" xfId="11095" xr:uid="{00000000-0005-0000-0000-000057000000}"/>
    <cellStyle name="Input cel new 4 2 2 4 3 4 4" xfId="32051" xr:uid="{00000000-0005-0000-0000-000057000000}"/>
    <cellStyle name="Input cel new 4 2 2 4 3 5" xfId="4678" xr:uid="{00000000-0005-0000-0000-000057000000}"/>
    <cellStyle name="Input cel new 4 2 2 4 3 5 2" xfId="25003" xr:uid="{00000000-0005-0000-0000-000057000000}"/>
    <cellStyle name="Input cel new 4 2 2 4 3 5 3" xfId="20415" xr:uid="{00000000-0005-0000-0000-000057000000}"/>
    <cellStyle name="Input cel new 4 2 2 4 3 5 4" xfId="36173" xr:uid="{00000000-0005-0000-0000-000057000000}"/>
    <cellStyle name="Input cel new 4 2 2 4 3 6" xfId="17870" xr:uid="{00000000-0005-0000-0000-000057000000}"/>
    <cellStyle name="Input cel new 4 2 2 4 3 7" xfId="11080" xr:uid="{00000000-0005-0000-0000-000057000000}"/>
    <cellStyle name="Input cel new 4 2 2 4 3 8" xfId="30499" xr:uid="{00000000-0005-0000-0000-000057000000}"/>
    <cellStyle name="Input cel new 4 2 2 4 4" xfId="981" xr:uid="{00000000-0005-0000-0000-000057000000}"/>
    <cellStyle name="Input cel new 4 2 2 4 4 2" xfId="5726" xr:uid="{00000000-0005-0000-0000-000057000000}"/>
    <cellStyle name="Input cel new 4 2 2 4 4 2 2" xfId="26022" xr:uid="{00000000-0005-0000-0000-000057000000}"/>
    <cellStyle name="Input cel new 4 2 2 4 4 2 3" xfId="21436" xr:uid="{00000000-0005-0000-0000-000057000000}"/>
    <cellStyle name="Input cel new 4 2 2 4 4 2 4" xfId="36950" xr:uid="{00000000-0005-0000-0000-000057000000}"/>
    <cellStyle name="Input cel new 4 2 2 4 4 3" xfId="18203" xr:uid="{00000000-0005-0000-0000-000057000000}"/>
    <cellStyle name="Input cel new 4 2 2 4 4 4" xfId="11737" xr:uid="{00000000-0005-0000-0000-000057000000}"/>
    <cellStyle name="Input cel new 4 2 2 4 4 5" xfId="31492" xr:uid="{00000000-0005-0000-0000-000057000000}"/>
    <cellStyle name="Input cel new 4 2 2 4 5" xfId="2224" xr:uid="{00000000-0005-0000-0000-000057000000}"/>
    <cellStyle name="Input cel new 4 2 2 4 5 2" xfId="6882" xr:uid="{00000000-0005-0000-0000-000057000000}"/>
    <cellStyle name="Input cel new 4 2 2 4 5 2 2" xfId="27178" xr:uid="{00000000-0005-0000-0000-000057000000}"/>
    <cellStyle name="Input cel new 4 2 2 4 5 2 3" xfId="22588" xr:uid="{00000000-0005-0000-0000-000057000000}"/>
    <cellStyle name="Input cel new 4 2 2 4 5 2 4" xfId="37373" xr:uid="{00000000-0005-0000-0000-000057000000}"/>
    <cellStyle name="Input cel new 4 2 2 4 5 3" xfId="17663" xr:uid="{00000000-0005-0000-0000-000057000000}"/>
    <cellStyle name="Input cel new 4 2 2 4 5 4" xfId="9685" xr:uid="{00000000-0005-0000-0000-000057000000}"/>
    <cellStyle name="Input cel new 4 2 2 4 5 5" xfId="32648" xr:uid="{00000000-0005-0000-0000-000057000000}"/>
    <cellStyle name="Input cel new 4 2 2 4 6" xfId="8307" xr:uid="{00000000-0005-0000-0000-000057000000}"/>
    <cellStyle name="Input cel new 4 2 2 4 6 2" xfId="24004" xr:uid="{00000000-0005-0000-0000-000057000000}"/>
    <cellStyle name="Input cel new 4 2 2 4 6 2 2" xfId="28593" xr:uid="{00000000-0005-0000-0000-000057000000}"/>
    <cellStyle name="Input cel new 4 2 2 4 6 2 3" xfId="38698" xr:uid="{00000000-0005-0000-0000-000057000000}"/>
    <cellStyle name="Input cel new 4 2 2 4 6 3" xfId="21715" xr:uid="{00000000-0005-0000-0000-000057000000}"/>
    <cellStyle name="Input cel new 4 2 2 4 6 4" xfId="14584" xr:uid="{00000000-0005-0000-0000-000057000000}"/>
    <cellStyle name="Input cel new 4 2 2 4 6 5" xfId="34072" xr:uid="{00000000-0005-0000-0000-000057000000}"/>
    <cellStyle name="Input cel new 4 2 2 4 7" xfId="5433" xr:uid="{00000000-0005-0000-0000-000057000000}"/>
    <cellStyle name="Input cel new 4 2 2 4 7 2" xfId="21144" xr:uid="{00000000-0005-0000-0000-000057000000}"/>
    <cellStyle name="Input cel new 4 2 2 4 7 2 2" xfId="25729" xr:uid="{00000000-0005-0000-0000-000057000000}"/>
    <cellStyle name="Input cel new 4 2 2 4 7 2 3" xfId="36793" xr:uid="{00000000-0005-0000-0000-000057000000}"/>
    <cellStyle name="Input cel new 4 2 2 4 7 3" xfId="18583" xr:uid="{00000000-0005-0000-0000-000057000000}"/>
    <cellStyle name="Input cel new 4 2 2 4 7 4" xfId="10012" xr:uid="{00000000-0005-0000-0000-000057000000}"/>
    <cellStyle name="Input cel new 4 2 2 4 7 5" xfId="31199" xr:uid="{00000000-0005-0000-0000-000057000000}"/>
    <cellStyle name="Input cel new 4 2 2 4 8" xfId="4082" xr:uid="{00000000-0005-0000-0000-000057000000}"/>
    <cellStyle name="Input cel new 4 2 2 4 8 2" xfId="16837" xr:uid="{00000000-0005-0000-0000-000057000000}"/>
    <cellStyle name="Input cel new 4 2 2 4 8 3" xfId="19863" xr:uid="{00000000-0005-0000-0000-000057000000}"/>
    <cellStyle name="Input cel new 4 2 2 4 8 4" xfId="35621" xr:uid="{00000000-0005-0000-0000-000057000000}"/>
    <cellStyle name="Input cel new 4 2 2 4 9" xfId="16698" xr:uid="{00000000-0005-0000-0000-000057000000}"/>
    <cellStyle name="Input cel new 4 2 2 5" xfId="739" xr:uid="{00000000-0005-0000-0000-000057000000}"/>
    <cellStyle name="Input cel new 4 2 2 5 10" xfId="11612" xr:uid="{00000000-0005-0000-0000-000057000000}"/>
    <cellStyle name="Input cel new 4 2 2 5 11" xfId="29968" xr:uid="{00000000-0005-0000-0000-000057000000}"/>
    <cellStyle name="Input cel new 4 2 2 5 2" xfId="1969" xr:uid="{00000000-0005-0000-0000-000057000000}"/>
    <cellStyle name="Input cel new 4 2 2 5 2 2" xfId="3208" xr:uid="{00000000-0005-0000-0000-000057000000}"/>
    <cellStyle name="Input cel new 4 2 2 5 2 2 2" xfId="7866" xr:uid="{00000000-0005-0000-0000-000057000000}"/>
    <cellStyle name="Input cel new 4 2 2 5 2 2 2 2" xfId="28162" xr:uid="{00000000-0005-0000-0000-000057000000}"/>
    <cellStyle name="Input cel new 4 2 2 5 2 2 2 3" xfId="23572" xr:uid="{00000000-0005-0000-0000-000057000000}"/>
    <cellStyle name="Input cel new 4 2 2 5 2 2 2 4" xfId="38314" xr:uid="{00000000-0005-0000-0000-000057000000}"/>
    <cellStyle name="Input cel new 4 2 2 5 2 2 3" xfId="16144" xr:uid="{00000000-0005-0000-0000-000057000000}"/>
    <cellStyle name="Input cel new 4 2 2 5 2 2 4" xfId="12308" xr:uid="{00000000-0005-0000-0000-000057000000}"/>
    <cellStyle name="Input cel new 4 2 2 5 2 2 5" xfId="33632" xr:uid="{00000000-0005-0000-0000-000057000000}"/>
    <cellStyle name="Input cel new 4 2 2 5 2 3" xfId="9278" xr:uid="{00000000-0005-0000-0000-000057000000}"/>
    <cellStyle name="Input cel new 4 2 2 5 2 3 2" xfId="24920" xr:uid="{00000000-0005-0000-0000-000057000000}"/>
    <cellStyle name="Input cel new 4 2 2 5 2 3 2 2" xfId="29507" xr:uid="{00000000-0005-0000-0000-000057000000}"/>
    <cellStyle name="Input cel new 4 2 2 5 2 3 2 3" xfId="39612" xr:uid="{00000000-0005-0000-0000-000057000000}"/>
    <cellStyle name="Input cel new 4 2 2 5 2 3 3" xfId="21989" xr:uid="{00000000-0005-0000-0000-000057000000}"/>
    <cellStyle name="Input cel new 4 2 2 5 2 3 4" xfId="9927" xr:uid="{00000000-0005-0000-0000-000057000000}"/>
    <cellStyle name="Input cel new 4 2 2 5 2 3 5" xfId="35043" xr:uid="{00000000-0005-0000-0000-000057000000}"/>
    <cellStyle name="Input cel new 4 2 2 5 2 4" xfId="6628" xr:uid="{00000000-0005-0000-0000-000057000000}"/>
    <cellStyle name="Input cel new 4 2 2 5 2 4 2" xfId="26924" xr:uid="{00000000-0005-0000-0000-000057000000}"/>
    <cellStyle name="Input cel new 4 2 2 5 2 4 3" xfId="12524" xr:uid="{00000000-0005-0000-0000-000057000000}"/>
    <cellStyle name="Input cel new 4 2 2 5 2 4 4" xfId="32394" xr:uid="{00000000-0005-0000-0000-000057000000}"/>
    <cellStyle name="Input cel new 4 2 2 5 2 5" xfId="5057" xr:uid="{00000000-0005-0000-0000-000057000000}"/>
    <cellStyle name="Input cel new 4 2 2 5 2 5 2" xfId="25358" xr:uid="{00000000-0005-0000-0000-000057000000}"/>
    <cellStyle name="Input cel new 4 2 2 5 2 5 3" xfId="20772" xr:uid="{00000000-0005-0000-0000-000057000000}"/>
    <cellStyle name="Input cel new 4 2 2 5 2 5 4" xfId="36528" xr:uid="{00000000-0005-0000-0000-000057000000}"/>
    <cellStyle name="Input cel new 4 2 2 5 2 6" xfId="18079" xr:uid="{00000000-0005-0000-0000-000057000000}"/>
    <cellStyle name="Input cel new 4 2 2 5 2 7" xfId="11347" xr:uid="{00000000-0005-0000-0000-000057000000}"/>
    <cellStyle name="Input cel new 4 2 2 5 2 8" xfId="30877" xr:uid="{00000000-0005-0000-0000-000057000000}"/>
    <cellStyle name="Input cel new 4 2 2 5 3" xfId="1647" xr:uid="{00000000-0005-0000-0000-000057000000}"/>
    <cellStyle name="Input cel new 4 2 2 5 3 2" xfId="2886" xr:uid="{00000000-0005-0000-0000-000057000000}"/>
    <cellStyle name="Input cel new 4 2 2 5 3 2 2" xfId="7544" xr:uid="{00000000-0005-0000-0000-000057000000}"/>
    <cellStyle name="Input cel new 4 2 2 5 3 2 2 2" xfId="27840" xr:uid="{00000000-0005-0000-0000-000057000000}"/>
    <cellStyle name="Input cel new 4 2 2 5 3 2 2 3" xfId="23250" xr:uid="{00000000-0005-0000-0000-000057000000}"/>
    <cellStyle name="Input cel new 4 2 2 5 3 2 2 4" xfId="38016" xr:uid="{00000000-0005-0000-0000-000057000000}"/>
    <cellStyle name="Input cel new 4 2 2 5 3 2 3" xfId="19193" xr:uid="{00000000-0005-0000-0000-000057000000}"/>
    <cellStyle name="Input cel new 4 2 2 5 3 2 4" xfId="10663" xr:uid="{00000000-0005-0000-0000-000057000000}"/>
    <cellStyle name="Input cel new 4 2 2 5 3 2 5" xfId="33310" xr:uid="{00000000-0005-0000-0000-000057000000}"/>
    <cellStyle name="Input cel new 4 2 2 5 3 3" xfId="8956" xr:uid="{00000000-0005-0000-0000-000057000000}"/>
    <cellStyle name="Input cel new 4 2 2 5 3 3 2" xfId="24617" xr:uid="{00000000-0005-0000-0000-000057000000}"/>
    <cellStyle name="Input cel new 4 2 2 5 3 3 2 2" xfId="29205" xr:uid="{00000000-0005-0000-0000-000057000000}"/>
    <cellStyle name="Input cel new 4 2 2 5 3 3 2 3" xfId="39310" xr:uid="{00000000-0005-0000-0000-000057000000}"/>
    <cellStyle name="Input cel new 4 2 2 5 3 3 3" xfId="24963" xr:uid="{00000000-0005-0000-0000-000057000000}"/>
    <cellStyle name="Input cel new 4 2 2 5 3 3 4" xfId="12793" xr:uid="{00000000-0005-0000-0000-000057000000}"/>
    <cellStyle name="Input cel new 4 2 2 5 3 3 5" xfId="34721" xr:uid="{00000000-0005-0000-0000-000057000000}"/>
    <cellStyle name="Input cel new 4 2 2 5 3 4" xfId="6339" xr:uid="{00000000-0005-0000-0000-000057000000}"/>
    <cellStyle name="Input cel new 4 2 2 5 3 4 2" xfId="26635" xr:uid="{00000000-0005-0000-0000-000057000000}"/>
    <cellStyle name="Input cel new 4 2 2 5 3 4 3" xfId="13654" xr:uid="{00000000-0005-0000-0000-000057000000}"/>
    <cellStyle name="Input cel new 4 2 2 5 3 4 4" xfId="32105" xr:uid="{00000000-0005-0000-0000-000057000000}"/>
    <cellStyle name="Input cel new 4 2 2 5 3 5" xfId="4735" xr:uid="{00000000-0005-0000-0000-000057000000}"/>
    <cellStyle name="Input cel new 4 2 2 5 3 5 2" xfId="25056" xr:uid="{00000000-0005-0000-0000-000057000000}"/>
    <cellStyle name="Input cel new 4 2 2 5 3 5 3" xfId="20468" xr:uid="{00000000-0005-0000-0000-000057000000}"/>
    <cellStyle name="Input cel new 4 2 2 5 3 5 4" xfId="36226" xr:uid="{00000000-0005-0000-0000-000057000000}"/>
    <cellStyle name="Input cel new 4 2 2 5 3 6" xfId="19294" xr:uid="{00000000-0005-0000-0000-000057000000}"/>
    <cellStyle name="Input cel new 4 2 2 5 3 7" xfId="14251" xr:uid="{00000000-0005-0000-0000-000057000000}"/>
    <cellStyle name="Input cel new 4 2 2 5 3 8" xfId="30555" xr:uid="{00000000-0005-0000-0000-000057000000}"/>
    <cellStyle name="Input cel new 4 2 2 5 4" xfId="1043" xr:uid="{00000000-0005-0000-0000-000057000000}"/>
    <cellStyle name="Input cel new 4 2 2 5 4 2" xfId="5788" xr:uid="{00000000-0005-0000-0000-000057000000}"/>
    <cellStyle name="Input cel new 4 2 2 5 4 2 2" xfId="26084" xr:uid="{00000000-0005-0000-0000-000057000000}"/>
    <cellStyle name="Input cel new 4 2 2 5 4 2 3" xfId="21498" xr:uid="{00000000-0005-0000-0000-000057000000}"/>
    <cellStyle name="Input cel new 4 2 2 5 4 2 4" xfId="37012" xr:uid="{00000000-0005-0000-0000-000057000000}"/>
    <cellStyle name="Input cel new 4 2 2 5 4 3" xfId="16389" xr:uid="{00000000-0005-0000-0000-000057000000}"/>
    <cellStyle name="Input cel new 4 2 2 5 4 4" xfId="12071" xr:uid="{00000000-0005-0000-0000-000057000000}"/>
    <cellStyle name="Input cel new 4 2 2 5 4 5" xfId="31554" xr:uid="{00000000-0005-0000-0000-000057000000}"/>
    <cellStyle name="Input cel new 4 2 2 5 5" xfId="2286" xr:uid="{00000000-0005-0000-0000-000057000000}"/>
    <cellStyle name="Input cel new 4 2 2 5 5 2" xfId="6944" xr:uid="{00000000-0005-0000-0000-000057000000}"/>
    <cellStyle name="Input cel new 4 2 2 5 5 2 2" xfId="27240" xr:uid="{00000000-0005-0000-0000-000057000000}"/>
    <cellStyle name="Input cel new 4 2 2 5 5 2 3" xfId="22650" xr:uid="{00000000-0005-0000-0000-000057000000}"/>
    <cellStyle name="Input cel new 4 2 2 5 5 2 4" xfId="37435" xr:uid="{00000000-0005-0000-0000-000057000000}"/>
    <cellStyle name="Input cel new 4 2 2 5 5 3" xfId="15398" xr:uid="{00000000-0005-0000-0000-000057000000}"/>
    <cellStyle name="Input cel new 4 2 2 5 5 4" xfId="13184" xr:uid="{00000000-0005-0000-0000-000057000000}"/>
    <cellStyle name="Input cel new 4 2 2 5 5 5" xfId="32710" xr:uid="{00000000-0005-0000-0000-000057000000}"/>
    <cellStyle name="Input cel new 4 2 2 5 6" xfId="8369" xr:uid="{00000000-0005-0000-0000-000057000000}"/>
    <cellStyle name="Input cel new 4 2 2 5 6 2" xfId="24066" xr:uid="{00000000-0005-0000-0000-000057000000}"/>
    <cellStyle name="Input cel new 4 2 2 5 6 2 2" xfId="28655" xr:uid="{00000000-0005-0000-0000-000057000000}"/>
    <cellStyle name="Input cel new 4 2 2 5 6 2 3" xfId="38760" xr:uid="{00000000-0005-0000-0000-000057000000}"/>
    <cellStyle name="Input cel new 4 2 2 5 6 3" xfId="15552" xr:uid="{00000000-0005-0000-0000-000057000000}"/>
    <cellStyle name="Input cel new 4 2 2 5 6 4" xfId="14135" xr:uid="{00000000-0005-0000-0000-000057000000}"/>
    <cellStyle name="Input cel new 4 2 2 5 6 5" xfId="34134" xr:uid="{00000000-0005-0000-0000-000057000000}"/>
    <cellStyle name="Input cel new 4 2 2 5 7" xfId="5492" xr:uid="{00000000-0005-0000-0000-000057000000}"/>
    <cellStyle name="Input cel new 4 2 2 5 7 2" xfId="21203" xr:uid="{00000000-0005-0000-0000-000057000000}"/>
    <cellStyle name="Input cel new 4 2 2 5 7 2 2" xfId="25788" xr:uid="{00000000-0005-0000-0000-000057000000}"/>
    <cellStyle name="Input cel new 4 2 2 5 7 2 3" xfId="36852" xr:uid="{00000000-0005-0000-0000-000057000000}"/>
    <cellStyle name="Input cel new 4 2 2 5 7 3" xfId="17082" xr:uid="{00000000-0005-0000-0000-000057000000}"/>
    <cellStyle name="Input cel new 4 2 2 5 7 4" xfId="13735" xr:uid="{00000000-0005-0000-0000-000057000000}"/>
    <cellStyle name="Input cel new 4 2 2 5 7 5" xfId="31258" xr:uid="{00000000-0005-0000-0000-000057000000}"/>
    <cellStyle name="Input cel new 4 2 2 5 8" xfId="4144" xr:uid="{00000000-0005-0000-0000-000057000000}"/>
    <cellStyle name="Input cel new 4 2 2 5 8 2" xfId="21800" xr:uid="{00000000-0005-0000-0000-000057000000}"/>
    <cellStyle name="Input cel new 4 2 2 5 8 3" xfId="19922" xr:uid="{00000000-0005-0000-0000-000057000000}"/>
    <cellStyle name="Input cel new 4 2 2 5 8 4" xfId="35680" xr:uid="{00000000-0005-0000-0000-000057000000}"/>
    <cellStyle name="Input cel new 4 2 2 5 9" xfId="15832" xr:uid="{00000000-0005-0000-0000-000057000000}"/>
    <cellStyle name="Input cel new 4 2 2 6" xfId="544" xr:uid="{00000000-0005-0000-0000-000057000000}"/>
    <cellStyle name="Input cel new 4 2 2 6 2" xfId="1471" xr:uid="{00000000-0005-0000-0000-000057000000}"/>
    <cellStyle name="Input cel new 4 2 2 6 2 2" xfId="6169" xr:uid="{00000000-0005-0000-0000-000057000000}"/>
    <cellStyle name="Input cel new 4 2 2 6 2 2 2" xfId="26465" xr:uid="{00000000-0005-0000-0000-000057000000}"/>
    <cellStyle name="Input cel new 4 2 2 6 2 2 3" xfId="21877" xr:uid="{00000000-0005-0000-0000-000057000000}"/>
    <cellStyle name="Input cel new 4 2 2 6 2 2 4" xfId="37098" xr:uid="{00000000-0005-0000-0000-000057000000}"/>
    <cellStyle name="Input cel new 4 2 2 6 2 3" xfId="15073" xr:uid="{00000000-0005-0000-0000-000057000000}"/>
    <cellStyle name="Input cel new 4 2 2 6 2 4" xfId="11868" xr:uid="{00000000-0005-0000-0000-000057000000}"/>
    <cellStyle name="Input cel new 4 2 2 6 2 5" xfId="31935" xr:uid="{00000000-0005-0000-0000-000057000000}"/>
    <cellStyle name="Input cel new 4 2 2 6 3" xfId="2711" xr:uid="{00000000-0005-0000-0000-000057000000}"/>
    <cellStyle name="Input cel new 4 2 2 6 3 2" xfId="7369" xr:uid="{00000000-0005-0000-0000-000057000000}"/>
    <cellStyle name="Input cel new 4 2 2 6 3 2 2" xfId="27665" xr:uid="{00000000-0005-0000-0000-000057000000}"/>
    <cellStyle name="Input cel new 4 2 2 6 3 2 3" xfId="23075" xr:uid="{00000000-0005-0000-0000-000057000000}"/>
    <cellStyle name="Input cel new 4 2 2 6 3 2 4" xfId="37841" xr:uid="{00000000-0005-0000-0000-000057000000}"/>
    <cellStyle name="Input cel new 4 2 2 6 3 3" xfId="17824" xr:uid="{00000000-0005-0000-0000-000057000000}"/>
    <cellStyle name="Input cel new 4 2 2 6 3 4" xfId="13647" xr:uid="{00000000-0005-0000-0000-000057000000}"/>
    <cellStyle name="Input cel new 4 2 2 6 3 5" xfId="33135" xr:uid="{00000000-0005-0000-0000-000057000000}"/>
    <cellStyle name="Input cel new 4 2 2 6 4" xfId="8783" xr:uid="{00000000-0005-0000-0000-000057000000}"/>
    <cellStyle name="Input cel new 4 2 2 6 4 2" xfId="24451" xr:uid="{00000000-0005-0000-0000-000057000000}"/>
    <cellStyle name="Input cel new 4 2 2 6 4 2 2" xfId="29039" xr:uid="{00000000-0005-0000-0000-000057000000}"/>
    <cellStyle name="Input cel new 4 2 2 6 4 2 3" xfId="39144" xr:uid="{00000000-0005-0000-0000-000057000000}"/>
    <cellStyle name="Input cel new 4 2 2 6 4 3" xfId="21547" xr:uid="{00000000-0005-0000-0000-000057000000}"/>
    <cellStyle name="Input cel new 4 2 2 6 4 4" xfId="11998" xr:uid="{00000000-0005-0000-0000-000057000000}"/>
    <cellStyle name="Input cel new 4 2 2 6 4 5" xfId="34548" xr:uid="{00000000-0005-0000-0000-000057000000}"/>
    <cellStyle name="Input cel new 4 2 2 6 5" xfId="5332" xr:uid="{00000000-0005-0000-0000-000057000000}"/>
    <cellStyle name="Input cel new 4 2 2 6 5 2" xfId="25628" xr:uid="{00000000-0005-0000-0000-000057000000}"/>
    <cellStyle name="Input cel new 4 2 2 6 5 3" xfId="13779" xr:uid="{00000000-0005-0000-0000-000057000000}"/>
    <cellStyle name="Input cel new 4 2 2 6 5 4" xfId="31098" xr:uid="{00000000-0005-0000-0000-000057000000}"/>
    <cellStyle name="Input cel new 4 2 2 6 6" xfId="4561" xr:uid="{00000000-0005-0000-0000-000057000000}"/>
    <cellStyle name="Input cel new 4 2 2 6 6 2" xfId="19055" xr:uid="{00000000-0005-0000-0000-000057000000}"/>
    <cellStyle name="Input cel new 4 2 2 6 6 3" xfId="20304" xr:uid="{00000000-0005-0000-0000-000057000000}"/>
    <cellStyle name="Input cel new 4 2 2 6 6 4" xfId="36062" xr:uid="{00000000-0005-0000-0000-000057000000}"/>
    <cellStyle name="Input cel new 4 2 2 6 7" xfId="17913" xr:uid="{00000000-0005-0000-0000-000057000000}"/>
    <cellStyle name="Input cel new 4 2 2 6 8" xfId="11503" xr:uid="{00000000-0005-0000-0000-000057000000}"/>
    <cellStyle name="Input cel new 4 2 2 6 9" xfId="30382" xr:uid="{00000000-0005-0000-0000-000057000000}"/>
    <cellStyle name="Input cel new 4 2 2 7" xfId="1183" xr:uid="{00000000-0005-0000-0000-000057000000}"/>
    <cellStyle name="Input cel new 4 2 2 7 2" xfId="2424" xr:uid="{00000000-0005-0000-0000-000057000000}"/>
    <cellStyle name="Input cel new 4 2 2 7 2 2" xfId="7082" xr:uid="{00000000-0005-0000-0000-000057000000}"/>
    <cellStyle name="Input cel new 4 2 2 7 2 2 2" xfId="27378" xr:uid="{00000000-0005-0000-0000-000057000000}"/>
    <cellStyle name="Input cel new 4 2 2 7 2 2 3" xfId="22788" xr:uid="{00000000-0005-0000-0000-000057000000}"/>
    <cellStyle name="Input cel new 4 2 2 7 2 2 4" xfId="37571" xr:uid="{00000000-0005-0000-0000-000057000000}"/>
    <cellStyle name="Input cel new 4 2 2 7 2 3" xfId="17963" xr:uid="{00000000-0005-0000-0000-000057000000}"/>
    <cellStyle name="Input cel new 4 2 2 7 2 4" xfId="10155" xr:uid="{00000000-0005-0000-0000-000057000000}"/>
    <cellStyle name="Input cel new 4 2 2 7 2 5" xfId="32848" xr:uid="{00000000-0005-0000-0000-000057000000}"/>
    <cellStyle name="Input cel new 4 2 2 7 3" xfId="8503" xr:uid="{00000000-0005-0000-0000-000057000000}"/>
    <cellStyle name="Input cel new 4 2 2 7 3 2" xfId="24192" xr:uid="{00000000-0005-0000-0000-000057000000}"/>
    <cellStyle name="Input cel new 4 2 2 7 3 2 2" xfId="28781" xr:uid="{00000000-0005-0000-0000-000057000000}"/>
    <cellStyle name="Input cel new 4 2 2 7 3 2 3" xfId="38886" xr:uid="{00000000-0005-0000-0000-000057000000}"/>
    <cellStyle name="Input cel new 4 2 2 7 3 3" xfId="21355" xr:uid="{00000000-0005-0000-0000-000057000000}"/>
    <cellStyle name="Input cel new 4 2 2 7 3 4" xfId="9946" xr:uid="{00000000-0005-0000-0000-000057000000}"/>
    <cellStyle name="Input cel new 4 2 2 7 3 5" xfId="34268" xr:uid="{00000000-0005-0000-0000-000057000000}"/>
    <cellStyle name="Input cel new 4 2 2 7 4" xfId="5918" xr:uid="{00000000-0005-0000-0000-000057000000}"/>
    <cellStyle name="Input cel new 4 2 2 7 4 2" xfId="26214" xr:uid="{00000000-0005-0000-0000-000057000000}"/>
    <cellStyle name="Input cel new 4 2 2 7 4 3" xfId="11226" xr:uid="{00000000-0005-0000-0000-000057000000}"/>
    <cellStyle name="Input cel new 4 2 2 7 4 4" xfId="31684" xr:uid="{00000000-0005-0000-0000-000057000000}"/>
    <cellStyle name="Input cel new 4 2 2 7 5" xfId="4280" xr:uid="{00000000-0005-0000-0000-000057000000}"/>
    <cellStyle name="Input cel new 4 2 2 7 5 2" xfId="15346" xr:uid="{00000000-0005-0000-0000-000057000000}"/>
    <cellStyle name="Input cel new 4 2 2 7 5 3" xfId="20047" xr:uid="{00000000-0005-0000-0000-000057000000}"/>
    <cellStyle name="Input cel new 4 2 2 7 5 4" xfId="35805" xr:uid="{00000000-0005-0000-0000-000057000000}"/>
    <cellStyle name="Input cel new 4 2 2 7 6" xfId="15888" xr:uid="{00000000-0005-0000-0000-000057000000}"/>
    <cellStyle name="Input cel new 4 2 2 7 7" xfId="11635" xr:uid="{00000000-0005-0000-0000-000057000000}"/>
    <cellStyle name="Input cel new 4 2 2 7 8" xfId="30102" xr:uid="{00000000-0005-0000-0000-000057000000}"/>
    <cellStyle name="Input cel new 4 2 2 8" xfId="845" xr:uid="{00000000-0005-0000-0000-000057000000}"/>
    <cellStyle name="Input cel new 4 2 2 8 2" xfId="3272" xr:uid="{00000000-0005-0000-0000-000057000000}"/>
    <cellStyle name="Input cel new 4 2 2 8 2 2" xfId="7956" xr:uid="{00000000-0005-0000-0000-000057000000}"/>
    <cellStyle name="Input cel new 4 2 2 8 2 2 2" xfId="28249" xr:uid="{00000000-0005-0000-0000-000057000000}"/>
    <cellStyle name="Input cel new 4 2 2 8 2 2 3" xfId="23660" xr:uid="{00000000-0005-0000-0000-000057000000}"/>
    <cellStyle name="Input cel new 4 2 2 8 2 2 4" xfId="38401" xr:uid="{00000000-0005-0000-0000-000057000000}"/>
    <cellStyle name="Input cel new 4 2 2 8 2 3" xfId="16559" xr:uid="{00000000-0005-0000-0000-000057000000}"/>
    <cellStyle name="Input cel new 4 2 2 8 2 4" xfId="14757" xr:uid="{00000000-0005-0000-0000-000057000000}"/>
    <cellStyle name="Input cel new 4 2 2 8 2 5" xfId="33721" xr:uid="{00000000-0005-0000-0000-000057000000}"/>
    <cellStyle name="Input cel new 4 2 2 8 3" xfId="5594" xr:uid="{00000000-0005-0000-0000-000057000000}"/>
    <cellStyle name="Input cel new 4 2 2 8 3 2" xfId="25890" xr:uid="{00000000-0005-0000-0000-000057000000}"/>
    <cellStyle name="Input cel new 4 2 2 8 3 3" xfId="13220" xr:uid="{00000000-0005-0000-0000-000057000000}"/>
    <cellStyle name="Input cel new 4 2 2 8 3 4" xfId="31360" xr:uid="{00000000-0005-0000-0000-000057000000}"/>
    <cellStyle name="Input cel new 4 2 2 8 4" xfId="3710" xr:uid="{00000000-0005-0000-0000-000057000000}"/>
    <cellStyle name="Input cel new 4 2 2 8 4 2" xfId="17138" xr:uid="{00000000-0005-0000-0000-000057000000}"/>
    <cellStyle name="Input cel new 4 2 2 8 4 3" xfId="19506" xr:uid="{00000000-0005-0000-0000-000057000000}"/>
    <cellStyle name="Input cel new 4 2 2 8 4 4" xfId="35265" xr:uid="{00000000-0005-0000-0000-000057000000}"/>
    <cellStyle name="Input cel new 4 2 2 8 5" xfId="15889" xr:uid="{00000000-0005-0000-0000-000057000000}"/>
    <cellStyle name="Input cel new 4 2 2 8 6" xfId="12018" xr:uid="{00000000-0005-0000-0000-000057000000}"/>
    <cellStyle name="Input cel new 4 2 2 8 7" xfId="14591" xr:uid="{00000000-0005-0000-0000-000057000000}"/>
    <cellStyle name="Input cel new 4 2 2 9" xfId="2089" xr:uid="{00000000-0005-0000-0000-000057000000}"/>
    <cellStyle name="Input cel new 4 2 2 9 2" xfId="6747" xr:uid="{00000000-0005-0000-0000-000057000000}"/>
    <cellStyle name="Input cel new 4 2 2 9 2 2" xfId="27043" xr:uid="{00000000-0005-0000-0000-000057000000}"/>
    <cellStyle name="Input cel new 4 2 2 9 2 3" xfId="22453" xr:uid="{00000000-0005-0000-0000-000057000000}"/>
    <cellStyle name="Input cel new 4 2 2 9 2 4" xfId="37238" xr:uid="{00000000-0005-0000-0000-000057000000}"/>
    <cellStyle name="Input cel new 4 2 2 9 3" xfId="15650" xr:uid="{00000000-0005-0000-0000-000057000000}"/>
    <cellStyle name="Input cel new 4 2 2 9 4" xfId="9857" xr:uid="{00000000-0005-0000-0000-000057000000}"/>
    <cellStyle name="Input cel new 4 2 2 9 5" xfId="32513" xr:uid="{00000000-0005-0000-0000-000057000000}"/>
    <cellStyle name="Input cel new 4 2 3" xfId="388" xr:uid="{00000000-0005-0000-0000-000057000000}"/>
    <cellStyle name="Input cel new 4 2 3 10" xfId="2071" xr:uid="{00000000-0005-0000-0000-000057000000}"/>
    <cellStyle name="Input cel new 4 2 3 10 2" xfId="6729" xr:uid="{00000000-0005-0000-0000-000057000000}"/>
    <cellStyle name="Input cel new 4 2 3 10 2 2" xfId="27025" xr:uid="{00000000-0005-0000-0000-000057000000}"/>
    <cellStyle name="Input cel new 4 2 3 10 2 3" xfId="22435" xr:uid="{00000000-0005-0000-0000-000057000000}"/>
    <cellStyle name="Input cel new 4 2 3 10 2 4" xfId="37220" xr:uid="{00000000-0005-0000-0000-000057000000}"/>
    <cellStyle name="Input cel new 4 2 3 10 3" xfId="18378" xr:uid="{00000000-0005-0000-0000-000057000000}"/>
    <cellStyle name="Input cel new 4 2 3 10 4" xfId="13430" xr:uid="{00000000-0005-0000-0000-000057000000}"/>
    <cellStyle name="Input cel new 4 2 3 10 5" xfId="32495" xr:uid="{00000000-0005-0000-0000-000057000000}"/>
    <cellStyle name="Input cel new 4 2 3 11" xfId="5224" xr:uid="{00000000-0005-0000-0000-000057000000}"/>
    <cellStyle name="Input cel new 4 2 3 11 2" xfId="20937" xr:uid="{00000000-0005-0000-0000-000057000000}"/>
    <cellStyle name="Input cel new 4 2 3 11 2 2" xfId="25522" xr:uid="{00000000-0005-0000-0000-000057000000}"/>
    <cellStyle name="Input cel new 4 2 3 11 2 3" xfId="36664" xr:uid="{00000000-0005-0000-0000-000057000000}"/>
    <cellStyle name="Input cel new 4 2 3 11 3" xfId="15419" xr:uid="{00000000-0005-0000-0000-000057000000}"/>
    <cellStyle name="Input cel new 4 2 3 11 4" xfId="13568" xr:uid="{00000000-0005-0000-0000-000057000000}"/>
    <cellStyle name="Input cel new 4 2 3 11 5" xfId="30991" xr:uid="{00000000-0005-0000-0000-000057000000}"/>
    <cellStyle name="Input cel new 4 2 3 12" xfId="8047" xr:uid="{00000000-0005-0000-0000-000057000000}"/>
    <cellStyle name="Input cel new 4 2 3 12 2" xfId="28338" xr:uid="{00000000-0005-0000-0000-000057000000}"/>
    <cellStyle name="Input cel new 4 2 3 12 3" xfId="10145" xr:uid="{00000000-0005-0000-0000-000057000000}"/>
    <cellStyle name="Input cel new 4 2 3 12 4" xfId="33812" xr:uid="{00000000-0005-0000-0000-000057000000}"/>
    <cellStyle name="Input cel new 4 2 3 13" xfId="3820" xr:uid="{00000000-0005-0000-0000-000057000000}"/>
    <cellStyle name="Input cel new 4 2 3 13 2" xfId="18543" xr:uid="{00000000-0005-0000-0000-000057000000}"/>
    <cellStyle name="Input cel new 4 2 3 13 3" xfId="19610" xr:uid="{00000000-0005-0000-0000-000057000000}"/>
    <cellStyle name="Input cel new 4 2 3 13 4" xfId="35368" xr:uid="{00000000-0005-0000-0000-000057000000}"/>
    <cellStyle name="Input cel new 4 2 3 14" xfId="17297" xr:uid="{00000000-0005-0000-0000-000057000000}"/>
    <cellStyle name="Input cel new 4 2 3 15" xfId="11570" xr:uid="{00000000-0005-0000-0000-000057000000}"/>
    <cellStyle name="Input cel new 4 2 3 16" xfId="29645" xr:uid="{00000000-0005-0000-0000-000057000000}"/>
    <cellStyle name="Input cel new 4 2 3 2" xfId="447" xr:uid="{00000000-0005-0000-0000-000057000000}"/>
    <cellStyle name="Input cel new 4 2 3 2 10" xfId="10508" xr:uid="{00000000-0005-0000-0000-000057000000}"/>
    <cellStyle name="Input cel new 4 2 3 2 11" xfId="29738" xr:uid="{00000000-0005-0000-0000-000057000000}"/>
    <cellStyle name="Input cel new 4 2 3 2 2" xfId="596" xr:uid="{00000000-0005-0000-0000-000057000000}"/>
    <cellStyle name="Input cel new 4 2 3 2 2 10" xfId="30432" xr:uid="{00000000-0005-0000-0000-000057000000}"/>
    <cellStyle name="Input cel new 4 2 3 2 2 2" xfId="1826" xr:uid="{00000000-0005-0000-0000-000057000000}"/>
    <cellStyle name="Input cel new 4 2 3 2 2 2 2" xfId="3065" xr:uid="{00000000-0005-0000-0000-000057000000}"/>
    <cellStyle name="Input cel new 4 2 3 2 2 2 2 2" xfId="7723" xr:uid="{00000000-0005-0000-0000-000057000000}"/>
    <cellStyle name="Input cel new 4 2 3 2 2 2 2 2 2" xfId="28019" xr:uid="{00000000-0005-0000-0000-000057000000}"/>
    <cellStyle name="Input cel new 4 2 3 2 2 2 2 2 3" xfId="23429" xr:uid="{00000000-0005-0000-0000-000057000000}"/>
    <cellStyle name="Input cel new 4 2 3 2 2 2 2 2 4" xfId="38171" xr:uid="{00000000-0005-0000-0000-000057000000}"/>
    <cellStyle name="Input cel new 4 2 3 2 2 2 2 3" xfId="18069" xr:uid="{00000000-0005-0000-0000-000057000000}"/>
    <cellStyle name="Input cel new 4 2 3 2 2 2 2 4" xfId="12601" xr:uid="{00000000-0005-0000-0000-000057000000}"/>
    <cellStyle name="Input cel new 4 2 3 2 2 2 2 5" xfId="33489" xr:uid="{00000000-0005-0000-0000-000057000000}"/>
    <cellStyle name="Input cel new 4 2 3 2 2 2 3" xfId="9135" xr:uid="{00000000-0005-0000-0000-000057000000}"/>
    <cellStyle name="Input cel new 4 2 3 2 2 2 3 2" xfId="24784" xr:uid="{00000000-0005-0000-0000-000057000000}"/>
    <cellStyle name="Input cel new 4 2 3 2 2 2 3 2 2" xfId="29371" xr:uid="{00000000-0005-0000-0000-000057000000}"/>
    <cellStyle name="Input cel new 4 2 3 2 2 2 3 2 3" xfId="39476" xr:uid="{00000000-0005-0000-0000-000057000000}"/>
    <cellStyle name="Input cel new 4 2 3 2 2 2 3 3" xfId="19285" xr:uid="{00000000-0005-0000-0000-000057000000}"/>
    <cellStyle name="Input cel new 4 2 3 2 2 2 3 4" xfId="11669" xr:uid="{00000000-0005-0000-0000-000057000000}"/>
    <cellStyle name="Input cel new 4 2 3 2 2 2 3 5" xfId="34900" xr:uid="{00000000-0005-0000-0000-000057000000}"/>
    <cellStyle name="Input cel new 4 2 3 2 2 2 4" xfId="6492" xr:uid="{00000000-0005-0000-0000-000057000000}"/>
    <cellStyle name="Input cel new 4 2 3 2 2 2 4 2" xfId="26788" xr:uid="{00000000-0005-0000-0000-000057000000}"/>
    <cellStyle name="Input cel new 4 2 3 2 2 2 4 3" xfId="12573" xr:uid="{00000000-0005-0000-0000-000057000000}"/>
    <cellStyle name="Input cel new 4 2 3 2 2 2 4 4" xfId="32258" xr:uid="{00000000-0005-0000-0000-000057000000}"/>
    <cellStyle name="Input cel new 4 2 3 2 2 2 5" xfId="4914" xr:uid="{00000000-0005-0000-0000-000057000000}"/>
    <cellStyle name="Input cel new 4 2 3 2 2 2 5 2" xfId="25222" xr:uid="{00000000-0005-0000-0000-000057000000}"/>
    <cellStyle name="Input cel new 4 2 3 2 2 2 5 3" xfId="20636" xr:uid="{00000000-0005-0000-0000-000057000000}"/>
    <cellStyle name="Input cel new 4 2 3 2 2 2 5 4" xfId="36392" xr:uid="{00000000-0005-0000-0000-000057000000}"/>
    <cellStyle name="Input cel new 4 2 3 2 2 2 6" xfId="18922" xr:uid="{00000000-0005-0000-0000-000057000000}"/>
    <cellStyle name="Input cel new 4 2 3 2 2 2 7" xfId="11930" xr:uid="{00000000-0005-0000-0000-000057000000}"/>
    <cellStyle name="Input cel new 4 2 3 2 2 2 8" xfId="30734" xr:uid="{00000000-0005-0000-0000-000057000000}"/>
    <cellStyle name="Input cel new 4 2 3 2 2 3" xfId="1521" xr:uid="{00000000-0005-0000-0000-000057000000}"/>
    <cellStyle name="Input cel new 4 2 3 2 2 3 2" xfId="6219" xr:uid="{00000000-0005-0000-0000-000057000000}"/>
    <cellStyle name="Input cel new 4 2 3 2 2 3 2 2" xfId="26515" xr:uid="{00000000-0005-0000-0000-000057000000}"/>
    <cellStyle name="Input cel new 4 2 3 2 2 3 2 3" xfId="21927" xr:uid="{00000000-0005-0000-0000-000057000000}"/>
    <cellStyle name="Input cel new 4 2 3 2 2 3 2 4" xfId="37146" xr:uid="{00000000-0005-0000-0000-000057000000}"/>
    <cellStyle name="Input cel new 4 2 3 2 2 3 3" xfId="21788" xr:uid="{00000000-0005-0000-0000-000057000000}"/>
    <cellStyle name="Input cel new 4 2 3 2 2 3 4" xfId="10850" xr:uid="{00000000-0005-0000-0000-000057000000}"/>
    <cellStyle name="Input cel new 4 2 3 2 2 3 5" xfId="31985" xr:uid="{00000000-0005-0000-0000-000057000000}"/>
    <cellStyle name="Input cel new 4 2 3 2 2 4" xfId="2761" xr:uid="{00000000-0005-0000-0000-000057000000}"/>
    <cellStyle name="Input cel new 4 2 3 2 2 4 2" xfId="7419" xr:uid="{00000000-0005-0000-0000-000057000000}"/>
    <cellStyle name="Input cel new 4 2 3 2 2 4 2 2" xfId="27715" xr:uid="{00000000-0005-0000-0000-000057000000}"/>
    <cellStyle name="Input cel new 4 2 3 2 2 4 2 3" xfId="23125" xr:uid="{00000000-0005-0000-0000-000057000000}"/>
    <cellStyle name="Input cel new 4 2 3 2 2 4 2 4" xfId="37891" xr:uid="{00000000-0005-0000-0000-000057000000}"/>
    <cellStyle name="Input cel new 4 2 3 2 2 4 3" xfId="21091" xr:uid="{00000000-0005-0000-0000-000057000000}"/>
    <cellStyle name="Input cel new 4 2 3 2 2 4 4" xfId="9949" xr:uid="{00000000-0005-0000-0000-000057000000}"/>
    <cellStyle name="Input cel new 4 2 3 2 2 4 5" xfId="33185" xr:uid="{00000000-0005-0000-0000-000057000000}"/>
    <cellStyle name="Input cel new 4 2 3 2 2 5" xfId="8833" xr:uid="{00000000-0005-0000-0000-000057000000}"/>
    <cellStyle name="Input cel new 4 2 3 2 2 5 2" xfId="24500" xr:uid="{00000000-0005-0000-0000-000057000000}"/>
    <cellStyle name="Input cel new 4 2 3 2 2 5 2 2" xfId="29088" xr:uid="{00000000-0005-0000-0000-000057000000}"/>
    <cellStyle name="Input cel new 4 2 3 2 2 5 2 3" xfId="39193" xr:uid="{00000000-0005-0000-0000-000057000000}"/>
    <cellStyle name="Input cel new 4 2 3 2 2 5 3" xfId="16720" xr:uid="{00000000-0005-0000-0000-000057000000}"/>
    <cellStyle name="Input cel new 4 2 3 2 2 5 4" xfId="14030" xr:uid="{00000000-0005-0000-0000-000057000000}"/>
    <cellStyle name="Input cel new 4 2 3 2 2 5 5" xfId="34598" xr:uid="{00000000-0005-0000-0000-000057000000}"/>
    <cellStyle name="Input cel new 4 2 3 2 2 6" xfId="5382" xr:uid="{00000000-0005-0000-0000-000057000000}"/>
    <cellStyle name="Input cel new 4 2 3 2 2 6 2" xfId="25678" xr:uid="{00000000-0005-0000-0000-000057000000}"/>
    <cellStyle name="Input cel new 4 2 3 2 2 6 3" xfId="11119" xr:uid="{00000000-0005-0000-0000-000057000000}"/>
    <cellStyle name="Input cel new 4 2 3 2 2 6 4" xfId="31148" xr:uid="{00000000-0005-0000-0000-000057000000}"/>
    <cellStyle name="Input cel new 4 2 3 2 2 7" xfId="4611" xr:uid="{00000000-0005-0000-0000-000057000000}"/>
    <cellStyle name="Input cel new 4 2 3 2 2 7 2" xfId="17558" xr:uid="{00000000-0005-0000-0000-000057000000}"/>
    <cellStyle name="Input cel new 4 2 3 2 2 7 3" xfId="20353" xr:uid="{00000000-0005-0000-0000-000057000000}"/>
    <cellStyle name="Input cel new 4 2 3 2 2 7 4" xfId="36111" xr:uid="{00000000-0005-0000-0000-000057000000}"/>
    <cellStyle name="Input cel new 4 2 3 2 2 8" xfId="17496" xr:uid="{00000000-0005-0000-0000-000057000000}"/>
    <cellStyle name="Input cel new 4 2 3 2 2 9" xfId="11331" xr:uid="{00000000-0005-0000-0000-000057000000}"/>
    <cellStyle name="Input cel new 4 2 3 2 3" xfId="1741" xr:uid="{00000000-0005-0000-0000-000057000000}"/>
    <cellStyle name="Input cel new 4 2 3 2 3 2" xfId="2980" xr:uid="{00000000-0005-0000-0000-000057000000}"/>
    <cellStyle name="Input cel new 4 2 3 2 3 2 2" xfId="7638" xr:uid="{00000000-0005-0000-0000-000057000000}"/>
    <cellStyle name="Input cel new 4 2 3 2 3 2 2 2" xfId="27934" xr:uid="{00000000-0005-0000-0000-000057000000}"/>
    <cellStyle name="Input cel new 4 2 3 2 3 2 2 3" xfId="23344" xr:uid="{00000000-0005-0000-0000-000057000000}"/>
    <cellStyle name="Input cel new 4 2 3 2 3 2 2 4" xfId="38110" xr:uid="{00000000-0005-0000-0000-000057000000}"/>
    <cellStyle name="Input cel new 4 2 3 2 3 2 3" xfId="21686" xr:uid="{00000000-0005-0000-0000-000057000000}"/>
    <cellStyle name="Input cel new 4 2 3 2 3 2 4" xfId="9586" xr:uid="{00000000-0005-0000-0000-000057000000}"/>
    <cellStyle name="Input cel new 4 2 3 2 3 2 5" xfId="33404" xr:uid="{00000000-0005-0000-0000-000057000000}"/>
    <cellStyle name="Input cel new 4 2 3 2 3 3" xfId="9050" xr:uid="{00000000-0005-0000-0000-000057000000}"/>
    <cellStyle name="Input cel new 4 2 3 2 3 3 2" xfId="24706" xr:uid="{00000000-0005-0000-0000-000057000000}"/>
    <cellStyle name="Input cel new 4 2 3 2 3 3 2 2" xfId="29294" xr:uid="{00000000-0005-0000-0000-000057000000}"/>
    <cellStyle name="Input cel new 4 2 3 2 3 3 2 3" xfId="39399" xr:uid="{00000000-0005-0000-0000-000057000000}"/>
    <cellStyle name="Input cel new 4 2 3 2 3 3 3" xfId="16082" xr:uid="{00000000-0005-0000-0000-000057000000}"/>
    <cellStyle name="Input cel new 4 2 3 2 3 3 4" xfId="3548" xr:uid="{00000000-0005-0000-0000-000057000000}"/>
    <cellStyle name="Input cel new 4 2 3 2 3 3 5" xfId="34815" xr:uid="{00000000-0005-0000-0000-000057000000}"/>
    <cellStyle name="Input cel new 4 2 3 2 3 4" xfId="6428" xr:uid="{00000000-0005-0000-0000-000057000000}"/>
    <cellStyle name="Input cel new 4 2 3 2 3 4 2" xfId="26724" xr:uid="{00000000-0005-0000-0000-000057000000}"/>
    <cellStyle name="Input cel new 4 2 3 2 3 4 3" xfId="9831" xr:uid="{00000000-0005-0000-0000-000057000000}"/>
    <cellStyle name="Input cel new 4 2 3 2 3 4 4" xfId="32194" xr:uid="{00000000-0005-0000-0000-000057000000}"/>
    <cellStyle name="Input cel new 4 2 3 2 3 5" xfId="4829" xr:uid="{00000000-0005-0000-0000-000057000000}"/>
    <cellStyle name="Input cel new 4 2 3 2 3 5 2" xfId="25145" xr:uid="{00000000-0005-0000-0000-000057000000}"/>
    <cellStyle name="Input cel new 4 2 3 2 3 5 3" xfId="20558" xr:uid="{00000000-0005-0000-0000-000057000000}"/>
    <cellStyle name="Input cel new 4 2 3 2 3 5 4" xfId="36315" xr:uid="{00000000-0005-0000-0000-000057000000}"/>
    <cellStyle name="Input cel new 4 2 3 2 3 6" xfId="17679" xr:uid="{00000000-0005-0000-0000-000057000000}"/>
    <cellStyle name="Input cel new 4 2 3 2 3 7" xfId="10346" xr:uid="{00000000-0005-0000-0000-000057000000}"/>
    <cellStyle name="Input cel new 4 2 3 2 3 8" xfId="30649" xr:uid="{00000000-0005-0000-0000-000057000000}"/>
    <cellStyle name="Input cel new 4 2 3 2 4" xfId="1274" xr:uid="{00000000-0005-0000-0000-000057000000}"/>
    <cellStyle name="Input cel new 4 2 3 2 4 2" xfId="2515" xr:uid="{00000000-0005-0000-0000-000057000000}"/>
    <cellStyle name="Input cel new 4 2 3 2 4 2 2" xfId="7173" xr:uid="{00000000-0005-0000-0000-000057000000}"/>
    <cellStyle name="Input cel new 4 2 3 2 4 2 2 2" xfId="27469" xr:uid="{00000000-0005-0000-0000-000057000000}"/>
    <cellStyle name="Input cel new 4 2 3 2 4 2 2 3" xfId="22879" xr:uid="{00000000-0005-0000-0000-000057000000}"/>
    <cellStyle name="Input cel new 4 2 3 2 4 2 2 4" xfId="37659" xr:uid="{00000000-0005-0000-0000-000057000000}"/>
    <cellStyle name="Input cel new 4 2 3 2 4 2 3" xfId="15024" xr:uid="{00000000-0005-0000-0000-000057000000}"/>
    <cellStyle name="Input cel new 4 2 3 2 4 2 4" xfId="12296" xr:uid="{00000000-0005-0000-0000-000057000000}"/>
    <cellStyle name="Input cel new 4 2 3 2 4 2 5" xfId="32939" xr:uid="{00000000-0005-0000-0000-000057000000}"/>
    <cellStyle name="Input cel new 4 2 3 2 4 3" xfId="8593" xr:uid="{00000000-0005-0000-0000-000057000000}"/>
    <cellStyle name="Input cel new 4 2 3 2 4 3 2" xfId="24273" xr:uid="{00000000-0005-0000-0000-000057000000}"/>
    <cellStyle name="Input cel new 4 2 3 2 4 3 2 2" xfId="28862" xr:uid="{00000000-0005-0000-0000-000057000000}"/>
    <cellStyle name="Input cel new 4 2 3 2 4 3 2 3" xfId="38967" xr:uid="{00000000-0005-0000-0000-000057000000}"/>
    <cellStyle name="Input cel new 4 2 3 2 4 3 3" xfId="18919" xr:uid="{00000000-0005-0000-0000-000057000000}"/>
    <cellStyle name="Input cel new 4 2 3 2 4 3 4" xfId="10430" xr:uid="{00000000-0005-0000-0000-000057000000}"/>
    <cellStyle name="Input cel new 4 2 3 2 4 3 5" xfId="34358" xr:uid="{00000000-0005-0000-0000-000057000000}"/>
    <cellStyle name="Input cel new 4 2 3 2 4 4" xfId="5999" xr:uid="{00000000-0005-0000-0000-000057000000}"/>
    <cellStyle name="Input cel new 4 2 3 2 4 4 2" xfId="26295" xr:uid="{00000000-0005-0000-0000-000057000000}"/>
    <cellStyle name="Input cel new 4 2 3 2 4 4 3" xfId="14445" xr:uid="{00000000-0005-0000-0000-000057000000}"/>
    <cellStyle name="Input cel new 4 2 3 2 4 4 4" xfId="31765" xr:uid="{00000000-0005-0000-0000-000057000000}"/>
    <cellStyle name="Input cel new 4 2 3 2 4 5" xfId="4370" xr:uid="{00000000-0005-0000-0000-000057000000}"/>
    <cellStyle name="Input cel new 4 2 3 2 4 5 2" xfId="14957" xr:uid="{00000000-0005-0000-0000-000057000000}"/>
    <cellStyle name="Input cel new 4 2 3 2 4 5 3" xfId="20128" xr:uid="{00000000-0005-0000-0000-000057000000}"/>
    <cellStyle name="Input cel new 4 2 3 2 4 5 4" xfId="35886" xr:uid="{00000000-0005-0000-0000-000057000000}"/>
    <cellStyle name="Input cel new 4 2 3 2 4 6" xfId="16167" xr:uid="{00000000-0005-0000-0000-000057000000}"/>
    <cellStyle name="Input cel new 4 2 3 2 4 7" xfId="10535" xr:uid="{00000000-0005-0000-0000-000057000000}"/>
    <cellStyle name="Input cel new 4 2 3 2 4 8" xfId="30192" xr:uid="{00000000-0005-0000-0000-000057000000}"/>
    <cellStyle name="Input cel new 4 2 3 2 5" xfId="900" xr:uid="{00000000-0005-0000-0000-000057000000}"/>
    <cellStyle name="Input cel new 4 2 3 2 5 2" xfId="3373" xr:uid="{00000000-0005-0000-0000-000057000000}"/>
    <cellStyle name="Input cel new 4 2 3 2 5 2 2" xfId="8226" xr:uid="{00000000-0005-0000-0000-000057000000}"/>
    <cellStyle name="Input cel new 4 2 3 2 5 2 2 2" xfId="28515" xr:uid="{00000000-0005-0000-0000-000057000000}"/>
    <cellStyle name="Input cel new 4 2 3 2 5 2 2 3" xfId="23926" xr:uid="{00000000-0005-0000-0000-000057000000}"/>
    <cellStyle name="Input cel new 4 2 3 2 5 2 2 4" xfId="38620" xr:uid="{00000000-0005-0000-0000-000057000000}"/>
    <cellStyle name="Input cel new 4 2 3 2 5 2 3" xfId="21718" xr:uid="{00000000-0005-0000-0000-000057000000}"/>
    <cellStyle name="Input cel new 4 2 3 2 5 2 4" xfId="10443" xr:uid="{00000000-0005-0000-0000-000057000000}"/>
    <cellStyle name="Input cel new 4 2 3 2 5 2 5" xfId="33991" xr:uid="{00000000-0005-0000-0000-000057000000}"/>
    <cellStyle name="Input cel new 4 2 3 2 5 3" xfId="5648" xr:uid="{00000000-0005-0000-0000-000057000000}"/>
    <cellStyle name="Input cel new 4 2 3 2 5 3 2" xfId="25944" xr:uid="{00000000-0005-0000-0000-000057000000}"/>
    <cellStyle name="Input cel new 4 2 3 2 5 3 3" xfId="3617" xr:uid="{00000000-0005-0000-0000-000057000000}"/>
    <cellStyle name="Input cel new 4 2 3 2 5 3 4" xfId="31414" xr:uid="{00000000-0005-0000-0000-000057000000}"/>
    <cellStyle name="Input cel new 4 2 3 2 5 4" xfId="4001" xr:uid="{00000000-0005-0000-0000-000057000000}"/>
    <cellStyle name="Input cel new 4 2 3 2 5 4 2" xfId="15892" xr:uid="{00000000-0005-0000-0000-000057000000}"/>
    <cellStyle name="Input cel new 4 2 3 2 5 4 3" xfId="19786" xr:uid="{00000000-0005-0000-0000-000057000000}"/>
    <cellStyle name="Input cel new 4 2 3 2 5 4 4" xfId="35544" xr:uid="{00000000-0005-0000-0000-000057000000}"/>
    <cellStyle name="Input cel new 4 2 3 2 5 5" xfId="21932" xr:uid="{00000000-0005-0000-0000-000057000000}"/>
    <cellStyle name="Input cel new 4 2 3 2 5 6" xfId="13898" xr:uid="{00000000-0005-0000-0000-000057000000}"/>
    <cellStyle name="Input cel new 4 2 3 2 5 7" xfId="29825" xr:uid="{00000000-0005-0000-0000-000057000000}"/>
    <cellStyle name="Input cel new 4 2 3 2 6" xfId="2143" xr:uid="{00000000-0005-0000-0000-000057000000}"/>
    <cellStyle name="Input cel new 4 2 3 2 6 2" xfId="6801" xr:uid="{00000000-0005-0000-0000-000057000000}"/>
    <cellStyle name="Input cel new 4 2 3 2 6 2 2" xfId="27097" xr:uid="{00000000-0005-0000-0000-000057000000}"/>
    <cellStyle name="Input cel new 4 2 3 2 6 2 3" xfId="22507" xr:uid="{00000000-0005-0000-0000-000057000000}"/>
    <cellStyle name="Input cel new 4 2 3 2 6 2 4" xfId="37292" xr:uid="{00000000-0005-0000-0000-000057000000}"/>
    <cellStyle name="Input cel new 4 2 3 2 6 3" xfId="18959" xr:uid="{00000000-0005-0000-0000-000057000000}"/>
    <cellStyle name="Input cel new 4 2 3 2 6 4" xfId="12373" xr:uid="{00000000-0005-0000-0000-000057000000}"/>
    <cellStyle name="Input cel new 4 2 3 2 6 5" xfId="32567" xr:uid="{00000000-0005-0000-0000-000057000000}"/>
    <cellStyle name="Input cel new 4 2 3 2 7" xfId="8139" xr:uid="{00000000-0005-0000-0000-000057000000}"/>
    <cellStyle name="Input cel new 4 2 3 2 7 2" xfId="23840" xr:uid="{00000000-0005-0000-0000-000057000000}"/>
    <cellStyle name="Input cel new 4 2 3 2 7 2 2" xfId="28429" xr:uid="{00000000-0005-0000-0000-000057000000}"/>
    <cellStyle name="Input cel new 4 2 3 2 7 2 3" xfId="38534" xr:uid="{00000000-0005-0000-0000-000057000000}"/>
    <cellStyle name="Input cel new 4 2 3 2 7 3" xfId="17060" xr:uid="{00000000-0005-0000-0000-000057000000}"/>
    <cellStyle name="Input cel new 4 2 3 2 7 4" xfId="13770" xr:uid="{00000000-0005-0000-0000-000057000000}"/>
    <cellStyle name="Input cel new 4 2 3 2 7 5" xfId="33904" xr:uid="{00000000-0005-0000-0000-000057000000}"/>
    <cellStyle name="Input cel new 4 2 3 2 8" xfId="3914" xr:uid="{00000000-0005-0000-0000-000057000000}"/>
    <cellStyle name="Input cel new 4 2 3 2 8 2" xfId="19363" xr:uid="{00000000-0005-0000-0000-000057000000}"/>
    <cellStyle name="Input cel new 4 2 3 2 8 3" xfId="19702" xr:uid="{00000000-0005-0000-0000-000057000000}"/>
    <cellStyle name="Input cel new 4 2 3 2 8 4" xfId="35460" xr:uid="{00000000-0005-0000-0000-000057000000}"/>
    <cellStyle name="Input cel new 4 2 3 2 9" xfId="18763" xr:uid="{00000000-0005-0000-0000-000057000000}"/>
    <cellStyle name="Input cel new 4 2 3 3" xfId="645" xr:uid="{00000000-0005-0000-0000-000057000000}"/>
    <cellStyle name="Input cel new 4 2 3 3 10" xfId="17736" xr:uid="{00000000-0005-0000-0000-000057000000}"/>
    <cellStyle name="Input cel new 4 2 3 3 11" xfId="10439" xr:uid="{00000000-0005-0000-0000-000057000000}"/>
    <cellStyle name="Input cel new 4 2 3 3 12" xfId="29874" xr:uid="{00000000-0005-0000-0000-000057000000}"/>
    <cellStyle name="Input cel new 4 2 3 3 2" xfId="1560" xr:uid="{00000000-0005-0000-0000-000057000000}"/>
    <cellStyle name="Input cel new 4 2 3 3 2 2" xfId="2800" xr:uid="{00000000-0005-0000-0000-000057000000}"/>
    <cellStyle name="Input cel new 4 2 3 3 2 2 2" xfId="7458" xr:uid="{00000000-0005-0000-0000-000057000000}"/>
    <cellStyle name="Input cel new 4 2 3 3 2 2 2 2" xfId="27754" xr:uid="{00000000-0005-0000-0000-000057000000}"/>
    <cellStyle name="Input cel new 4 2 3 3 2 2 2 3" xfId="23164" xr:uid="{00000000-0005-0000-0000-000057000000}"/>
    <cellStyle name="Input cel new 4 2 3 3 2 2 2 4" xfId="37930" xr:uid="{00000000-0005-0000-0000-000057000000}"/>
    <cellStyle name="Input cel new 4 2 3 3 2 2 3" xfId="15349" xr:uid="{00000000-0005-0000-0000-000057000000}"/>
    <cellStyle name="Input cel new 4 2 3 3 2 2 4" xfId="12233" xr:uid="{00000000-0005-0000-0000-000057000000}"/>
    <cellStyle name="Input cel new 4 2 3 3 2 2 5" xfId="33224" xr:uid="{00000000-0005-0000-0000-000057000000}"/>
    <cellStyle name="Input cel new 4 2 3 3 2 3" xfId="8871" xr:uid="{00000000-0005-0000-0000-000057000000}"/>
    <cellStyle name="Input cel new 4 2 3 3 2 3 2" xfId="24536" xr:uid="{00000000-0005-0000-0000-000057000000}"/>
    <cellStyle name="Input cel new 4 2 3 3 2 3 2 2" xfId="29124" xr:uid="{00000000-0005-0000-0000-000057000000}"/>
    <cellStyle name="Input cel new 4 2 3 3 2 3 2 3" xfId="39229" xr:uid="{00000000-0005-0000-0000-000057000000}"/>
    <cellStyle name="Input cel new 4 2 3 3 2 3 3" xfId="18585" xr:uid="{00000000-0005-0000-0000-000057000000}"/>
    <cellStyle name="Input cel new 4 2 3 3 2 3 4" xfId="11501" xr:uid="{00000000-0005-0000-0000-000057000000}"/>
    <cellStyle name="Input cel new 4 2 3 3 2 3 5" xfId="34636" xr:uid="{00000000-0005-0000-0000-000057000000}"/>
    <cellStyle name="Input cel new 4 2 3 3 2 4" xfId="6256" xr:uid="{00000000-0005-0000-0000-000057000000}"/>
    <cellStyle name="Input cel new 4 2 3 3 2 4 2" xfId="26552" xr:uid="{00000000-0005-0000-0000-000057000000}"/>
    <cellStyle name="Input cel new 4 2 3 3 2 4 3" xfId="12649" xr:uid="{00000000-0005-0000-0000-000057000000}"/>
    <cellStyle name="Input cel new 4 2 3 3 2 4 4" xfId="32022" xr:uid="{00000000-0005-0000-0000-000057000000}"/>
    <cellStyle name="Input cel new 4 2 3 3 2 5" xfId="4649" xr:uid="{00000000-0005-0000-0000-000057000000}"/>
    <cellStyle name="Input cel new 4 2 3 3 2 5 2" xfId="24976" xr:uid="{00000000-0005-0000-0000-000057000000}"/>
    <cellStyle name="Input cel new 4 2 3 3 2 5 3" xfId="20388" xr:uid="{00000000-0005-0000-0000-000057000000}"/>
    <cellStyle name="Input cel new 4 2 3 3 2 5 4" xfId="36146" xr:uid="{00000000-0005-0000-0000-000057000000}"/>
    <cellStyle name="Input cel new 4 2 3 3 2 6" xfId="22350" xr:uid="{00000000-0005-0000-0000-000057000000}"/>
    <cellStyle name="Input cel new 4 2 3 3 2 7" xfId="12700" xr:uid="{00000000-0005-0000-0000-000057000000}"/>
    <cellStyle name="Input cel new 4 2 3 3 2 8" xfId="30470" xr:uid="{00000000-0005-0000-0000-000057000000}"/>
    <cellStyle name="Input cel new 4 2 3 3 3" xfId="1875" xr:uid="{00000000-0005-0000-0000-000057000000}"/>
    <cellStyle name="Input cel new 4 2 3 3 3 2" xfId="3114" xr:uid="{00000000-0005-0000-0000-000057000000}"/>
    <cellStyle name="Input cel new 4 2 3 3 3 2 2" xfId="7772" xr:uid="{00000000-0005-0000-0000-000057000000}"/>
    <cellStyle name="Input cel new 4 2 3 3 3 2 2 2" xfId="28068" xr:uid="{00000000-0005-0000-0000-000057000000}"/>
    <cellStyle name="Input cel new 4 2 3 3 3 2 2 3" xfId="23478" xr:uid="{00000000-0005-0000-0000-000057000000}"/>
    <cellStyle name="Input cel new 4 2 3 3 3 2 2 4" xfId="38220" xr:uid="{00000000-0005-0000-0000-000057000000}"/>
    <cellStyle name="Input cel new 4 2 3 3 3 2 3" xfId="18187" xr:uid="{00000000-0005-0000-0000-000057000000}"/>
    <cellStyle name="Input cel new 4 2 3 3 3 2 4" xfId="14214" xr:uid="{00000000-0005-0000-0000-000057000000}"/>
    <cellStyle name="Input cel new 4 2 3 3 3 2 5" xfId="33538" xr:uid="{00000000-0005-0000-0000-000057000000}"/>
    <cellStyle name="Input cel new 4 2 3 3 3 3" xfId="9184" xr:uid="{00000000-0005-0000-0000-000057000000}"/>
    <cellStyle name="Input cel new 4 2 3 3 3 3 2" xfId="24831" xr:uid="{00000000-0005-0000-0000-000057000000}"/>
    <cellStyle name="Input cel new 4 2 3 3 3 3 2 2" xfId="29418" xr:uid="{00000000-0005-0000-0000-000057000000}"/>
    <cellStyle name="Input cel new 4 2 3 3 3 3 2 3" xfId="39523" xr:uid="{00000000-0005-0000-0000-000057000000}"/>
    <cellStyle name="Input cel new 4 2 3 3 3 3 3" xfId="17817" xr:uid="{00000000-0005-0000-0000-000057000000}"/>
    <cellStyle name="Input cel new 4 2 3 3 3 3 4" xfId="12970" xr:uid="{00000000-0005-0000-0000-000057000000}"/>
    <cellStyle name="Input cel new 4 2 3 3 3 3 5" xfId="34949" xr:uid="{00000000-0005-0000-0000-000057000000}"/>
    <cellStyle name="Input cel new 4 2 3 3 3 4" xfId="6539" xr:uid="{00000000-0005-0000-0000-000057000000}"/>
    <cellStyle name="Input cel new 4 2 3 3 3 4 2" xfId="26835" xr:uid="{00000000-0005-0000-0000-000057000000}"/>
    <cellStyle name="Input cel new 4 2 3 3 3 4 3" xfId="13248" xr:uid="{00000000-0005-0000-0000-000057000000}"/>
    <cellStyle name="Input cel new 4 2 3 3 3 4 4" xfId="32305" xr:uid="{00000000-0005-0000-0000-000057000000}"/>
    <cellStyle name="Input cel new 4 2 3 3 3 5" xfId="4963" xr:uid="{00000000-0005-0000-0000-000057000000}"/>
    <cellStyle name="Input cel new 4 2 3 3 3 5 2" xfId="25269" xr:uid="{00000000-0005-0000-0000-000057000000}"/>
    <cellStyle name="Input cel new 4 2 3 3 3 5 3" xfId="20683" xr:uid="{00000000-0005-0000-0000-000057000000}"/>
    <cellStyle name="Input cel new 4 2 3 3 3 5 4" xfId="36439" xr:uid="{00000000-0005-0000-0000-000057000000}"/>
    <cellStyle name="Input cel new 4 2 3 3 3 6" xfId="18354" xr:uid="{00000000-0005-0000-0000-000057000000}"/>
    <cellStyle name="Input cel new 4 2 3 3 3 7" xfId="10859" xr:uid="{00000000-0005-0000-0000-000057000000}"/>
    <cellStyle name="Input cel new 4 2 3 3 3 8" xfId="30783" xr:uid="{00000000-0005-0000-0000-000057000000}"/>
    <cellStyle name="Input cel new 4 2 3 3 4" xfId="1334" xr:uid="{00000000-0005-0000-0000-000057000000}"/>
    <cellStyle name="Input cel new 4 2 3 3 4 2" xfId="2575" xr:uid="{00000000-0005-0000-0000-000057000000}"/>
    <cellStyle name="Input cel new 4 2 3 3 4 2 2" xfId="7233" xr:uid="{00000000-0005-0000-0000-000057000000}"/>
    <cellStyle name="Input cel new 4 2 3 3 4 2 2 2" xfId="27529" xr:uid="{00000000-0005-0000-0000-000057000000}"/>
    <cellStyle name="Input cel new 4 2 3 3 4 2 2 3" xfId="22939" xr:uid="{00000000-0005-0000-0000-000057000000}"/>
    <cellStyle name="Input cel new 4 2 3 3 4 2 2 4" xfId="37719" xr:uid="{00000000-0005-0000-0000-000057000000}"/>
    <cellStyle name="Input cel new 4 2 3 3 4 2 3" xfId="15793" xr:uid="{00000000-0005-0000-0000-000057000000}"/>
    <cellStyle name="Input cel new 4 2 3 3 4 2 4" xfId="14014" xr:uid="{00000000-0005-0000-0000-000057000000}"/>
    <cellStyle name="Input cel new 4 2 3 3 4 2 5" xfId="32999" xr:uid="{00000000-0005-0000-0000-000057000000}"/>
    <cellStyle name="Input cel new 4 2 3 3 4 3" xfId="8653" xr:uid="{00000000-0005-0000-0000-000057000000}"/>
    <cellStyle name="Input cel new 4 2 3 3 4 3 2" xfId="24331" xr:uid="{00000000-0005-0000-0000-000057000000}"/>
    <cellStyle name="Input cel new 4 2 3 3 4 3 2 2" xfId="28920" xr:uid="{00000000-0005-0000-0000-000057000000}"/>
    <cellStyle name="Input cel new 4 2 3 3 4 3 2 3" xfId="39025" xr:uid="{00000000-0005-0000-0000-000057000000}"/>
    <cellStyle name="Input cel new 4 2 3 3 4 3 3" xfId="18851" xr:uid="{00000000-0005-0000-0000-000057000000}"/>
    <cellStyle name="Input cel new 4 2 3 3 4 3 4" xfId="13243" xr:uid="{00000000-0005-0000-0000-000057000000}"/>
    <cellStyle name="Input cel new 4 2 3 3 4 3 5" xfId="34418" xr:uid="{00000000-0005-0000-0000-000057000000}"/>
    <cellStyle name="Input cel new 4 2 3 3 4 4" xfId="6057" xr:uid="{00000000-0005-0000-0000-000057000000}"/>
    <cellStyle name="Input cel new 4 2 3 3 4 4 2" xfId="26353" xr:uid="{00000000-0005-0000-0000-000057000000}"/>
    <cellStyle name="Input cel new 4 2 3 3 4 4 3" xfId="13911" xr:uid="{00000000-0005-0000-0000-000057000000}"/>
    <cellStyle name="Input cel new 4 2 3 3 4 4 4" xfId="31823" xr:uid="{00000000-0005-0000-0000-000057000000}"/>
    <cellStyle name="Input cel new 4 2 3 3 4 5" xfId="4430" xr:uid="{00000000-0005-0000-0000-000057000000}"/>
    <cellStyle name="Input cel new 4 2 3 3 4 5 2" xfId="22088" xr:uid="{00000000-0005-0000-0000-000057000000}"/>
    <cellStyle name="Input cel new 4 2 3 3 4 5 3" xfId="20186" xr:uid="{00000000-0005-0000-0000-000057000000}"/>
    <cellStyle name="Input cel new 4 2 3 3 4 5 4" xfId="35944" xr:uid="{00000000-0005-0000-0000-000057000000}"/>
    <cellStyle name="Input cel new 4 2 3 3 4 6" xfId="18570" xr:uid="{00000000-0005-0000-0000-000057000000}"/>
    <cellStyle name="Input cel new 4 2 3 3 4 7" xfId="14141" xr:uid="{00000000-0005-0000-0000-000057000000}"/>
    <cellStyle name="Input cel new 4 2 3 3 4 8" xfId="30252" xr:uid="{00000000-0005-0000-0000-000057000000}"/>
    <cellStyle name="Input cel new 4 2 3 3 5" xfId="949" xr:uid="{00000000-0005-0000-0000-000057000000}"/>
    <cellStyle name="Input cel new 4 2 3 3 5 2" xfId="5696" xr:uid="{00000000-0005-0000-0000-000057000000}"/>
    <cellStyle name="Input cel new 4 2 3 3 5 2 2" xfId="25992" xr:uid="{00000000-0005-0000-0000-000057000000}"/>
    <cellStyle name="Input cel new 4 2 3 3 5 2 3" xfId="21406" xr:uid="{00000000-0005-0000-0000-000057000000}"/>
    <cellStyle name="Input cel new 4 2 3 3 5 2 4" xfId="36933" xr:uid="{00000000-0005-0000-0000-000057000000}"/>
    <cellStyle name="Input cel new 4 2 3 3 5 3" xfId="17696" xr:uid="{00000000-0005-0000-0000-000057000000}"/>
    <cellStyle name="Input cel new 4 2 3 3 5 4" xfId="9505" xr:uid="{00000000-0005-0000-0000-000057000000}"/>
    <cellStyle name="Input cel new 4 2 3 3 5 5" xfId="31462" xr:uid="{00000000-0005-0000-0000-000057000000}"/>
    <cellStyle name="Input cel new 4 2 3 3 6" xfId="2192" xr:uid="{00000000-0005-0000-0000-000057000000}"/>
    <cellStyle name="Input cel new 4 2 3 3 6 2" xfId="6850" xr:uid="{00000000-0005-0000-0000-000057000000}"/>
    <cellStyle name="Input cel new 4 2 3 3 6 2 2" xfId="27146" xr:uid="{00000000-0005-0000-0000-000057000000}"/>
    <cellStyle name="Input cel new 4 2 3 3 6 2 3" xfId="22556" xr:uid="{00000000-0005-0000-0000-000057000000}"/>
    <cellStyle name="Input cel new 4 2 3 3 6 2 4" xfId="37341" xr:uid="{00000000-0005-0000-0000-000057000000}"/>
    <cellStyle name="Input cel new 4 2 3 3 6 3" xfId="19197" xr:uid="{00000000-0005-0000-0000-000057000000}"/>
    <cellStyle name="Input cel new 4 2 3 3 6 4" xfId="13372" xr:uid="{00000000-0005-0000-0000-000057000000}"/>
    <cellStyle name="Input cel new 4 2 3 3 6 5" xfId="32616" xr:uid="{00000000-0005-0000-0000-000057000000}"/>
    <cellStyle name="Input cel new 4 2 3 3 7" xfId="8275" xr:uid="{00000000-0005-0000-0000-000057000000}"/>
    <cellStyle name="Input cel new 4 2 3 3 7 2" xfId="23974" xr:uid="{00000000-0005-0000-0000-000057000000}"/>
    <cellStyle name="Input cel new 4 2 3 3 7 2 2" xfId="28563" xr:uid="{00000000-0005-0000-0000-000057000000}"/>
    <cellStyle name="Input cel new 4 2 3 3 7 2 3" xfId="38668" xr:uid="{00000000-0005-0000-0000-000057000000}"/>
    <cellStyle name="Input cel new 4 2 3 3 7 3" xfId="16459" xr:uid="{00000000-0005-0000-0000-000057000000}"/>
    <cellStyle name="Input cel new 4 2 3 3 7 4" xfId="11376" xr:uid="{00000000-0005-0000-0000-000057000000}"/>
    <cellStyle name="Input cel new 4 2 3 3 7 5" xfId="34040" xr:uid="{00000000-0005-0000-0000-000057000000}"/>
    <cellStyle name="Input cel new 4 2 3 3 8" xfId="5416" xr:uid="{00000000-0005-0000-0000-000057000000}"/>
    <cellStyle name="Input cel new 4 2 3 3 8 2" xfId="21127" xr:uid="{00000000-0005-0000-0000-000057000000}"/>
    <cellStyle name="Input cel new 4 2 3 3 8 2 2" xfId="25712" xr:uid="{00000000-0005-0000-0000-000057000000}"/>
    <cellStyle name="Input cel new 4 2 3 3 8 2 3" xfId="36776" xr:uid="{00000000-0005-0000-0000-000057000000}"/>
    <cellStyle name="Input cel new 4 2 3 3 8 3" xfId="18155" xr:uid="{00000000-0005-0000-0000-000057000000}"/>
    <cellStyle name="Input cel new 4 2 3 3 8 4" xfId="12119" xr:uid="{00000000-0005-0000-0000-000057000000}"/>
    <cellStyle name="Input cel new 4 2 3 3 8 5" xfId="31182" xr:uid="{00000000-0005-0000-0000-000057000000}"/>
    <cellStyle name="Input cel new 4 2 3 3 9" xfId="4050" xr:uid="{00000000-0005-0000-0000-000057000000}"/>
    <cellStyle name="Input cel new 4 2 3 3 9 2" xfId="15370" xr:uid="{00000000-0005-0000-0000-000057000000}"/>
    <cellStyle name="Input cel new 4 2 3 3 9 3" xfId="19833" xr:uid="{00000000-0005-0000-0000-000057000000}"/>
    <cellStyle name="Input cel new 4 2 3 3 9 4" xfId="35591" xr:uid="{00000000-0005-0000-0000-000057000000}"/>
    <cellStyle name="Input cel new 4 2 3 4" xfId="709" xr:uid="{00000000-0005-0000-0000-000057000000}"/>
    <cellStyle name="Input cel new 4 2 3 4 10" xfId="14340" xr:uid="{00000000-0005-0000-0000-000057000000}"/>
    <cellStyle name="Input cel new 4 2 3 4 11" xfId="29938" xr:uid="{00000000-0005-0000-0000-000057000000}"/>
    <cellStyle name="Input cel new 4 2 3 4 2" xfId="1939" xr:uid="{00000000-0005-0000-0000-000057000000}"/>
    <cellStyle name="Input cel new 4 2 3 4 2 2" xfId="3178" xr:uid="{00000000-0005-0000-0000-000057000000}"/>
    <cellStyle name="Input cel new 4 2 3 4 2 2 2" xfId="7836" xr:uid="{00000000-0005-0000-0000-000057000000}"/>
    <cellStyle name="Input cel new 4 2 3 4 2 2 2 2" xfId="28132" xr:uid="{00000000-0005-0000-0000-000057000000}"/>
    <cellStyle name="Input cel new 4 2 3 4 2 2 2 3" xfId="23542" xr:uid="{00000000-0005-0000-0000-000057000000}"/>
    <cellStyle name="Input cel new 4 2 3 4 2 2 2 4" xfId="38284" xr:uid="{00000000-0005-0000-0000-000057000000}"/>
    <cellStyle name="Input cel new 4 2 3 4 2 2 3" xfId="19122" xr:uid="{00000000-0005-0000-0000-000057000000}"/>
    <cellStyle name="Input cel new 4 2 3 4 2 2 4" xfId="12982" xr:uid="{00000000-0005-0000-0000-000057000000}"/>
    <cellStyle name="Input cel new 4 2 3 4 2 2 5" xfId="33602" xr:uid="{00000000-0005-0000-0000-000057000000}"/>
    <cellStyle name="Input cel new 4 2 3 4 2 3" xfId="9248" xr:uid="{00000000-0005-0000-0000-000057000000}"/>
    <cellStyle name="Input cel new 4 2 3 4 2 3 2" xfId="24891" xr:uid="{00000000-0005-0000-0000-000057000000}"/>
    <cellStyle name="Input cel new 4 2 3 4 2 3 2 2" xfId="29478" xr:uid="{00000000-0005-0000-0000-000057000000}"/>
    <cellStyle name="Input cel new 4 2 3 4 2 3 2 3" xfId="39583" xr:uid="{00000000-0005-0000-0000-000057000000}"/>
    <cellStyle name="Input cel new 4 2 3 4 2 3 3" xfId="17046" xr:uid="{00000000-0005-0000-0000-000057000000}"/>
    <cellStyle name="Input cel new 4 2 3 4 2 3 4" xfId="12135" xr:uid="{00000000-0005-0000-0000-000057000000}"/>
    <cellStyle name="Input cel new 4 2 3 4 2 3 5" xfId="35013" xr:uid="{00000000-0005-0000-0000-000057000000}"/>
    <cellStyle name="Input cel new 4 2 3 4 2 4" xfId="6599" xr:uid="{00000000-0005-0000-0000-000057000000}"/>
    <cellStyle name="Input cel new 4 2 3 4 2 4 2" xfId="26895" xr:uid="{00000000-0005-0000-0000-000057000000}"/>
    <cellStyle name="Input cel new 4 2 3 4 2 4 3" xfId="13570" xr:uid="{00000000-0005-0000-0000-000057000000}"/>
    <cellStyle name="Input cel new 4 2 3 4 2 4 4" xfId="32365" xr:uid="{00000000-0005-0000-0000-000057000000}"/>
    <cellStyle name="Input cel new 4 2 3 4 2 5" xfId="5027" xr:uid="{00000000-0005-0000-0000-000057000000}"/>
    <cellStyle name="Input cel new 4 2 3 4 2 5 2" xfId="25329" xr:uid="{00000000-0005-0000-0000-000057000000}"/>
    <cellStyle name="Input cel new 4 2 3 4 2 5 3" xfId="20743" xr:uid="{00000000-0005-0000-0000-000057000000}"/>
    <cellStyle name="Input cel new 4 2 3 4 2 5 4" xfId="36499" xr:uid="{00000000-0005-0000-0000-000057000000}"/>
    <cellStyle name="Input cel new 4 2 3 4 2 6" xfId="16823" xr:uid="{00000000-0005-0000-0000-000057000000}"/>
    <cellStyle name="Input cel new 4 2 3 4 2 7" xfId="9408" xr:uid="{00000000-0005-0000-0000-000057000000}"/>
    <cellStyle name="Input cel new 4 2 3 4 2 8" xfId="30847" xr:uid="{00000000-0005-0000-0000-000057000000}"/>
    <cellStyle name="Input cel new 4 2 3 4 3" xfId="1621" xr:uid="{00000000-0005-0000-0000-000057000000}"/>
    <cellStyle name="Input cel new 4 2 3 4 3 2" xfId="2861" xr:uid="{00000000-0005-0000-0000-000057000000}"/>
    <cellStyle name="Input cel new 4 2 3 4 3 2 2" xfId="7519" xr:uid="{00000000-0005-0000-0000-000057000000}"/>
    <cellStyle name="Input cel new 4 2 3 4 3 2 2 2" xfId="27815" xr:uid="{00000000-0005-0000-0000-000057000000}"/>
    <cellStyle name="Input cel new 4 2 3 4 3 2 2 3" xfId="23225" xr:uid="{00000000-0005-0000-0000-000057000000}"/>
    <cellStyle name="Input cel new 4 2 3 4 3 2 2 4" xfId="37991" xr:uid="{00000000-0005-0000-0000-000057000000}"/>
    <cellStyle name="Input cel new 4 2 3 4 3 2 3" xfId="17276" xr:uid="{00000000-0005-0000-0000-000057000000}"/>
    <cellStyle name="Input cel new 4 2 3 4 3 2 4" xfId="9488" xr:uid="{00000000-0005-0000-0000-000057000000}"/>
    <cellStyle name="Input cel new 4 2 3 4 3 2 5" xfId="33285" xr:uid="{00000000-0005-0000-0000-000057000000}"/>
    <cellStyle name="Input cel new 4 2 3 4 3 3" xfId="8932" xr:uid="{00000000-0005-0000-0000-000057000000}"/>
    <cellStyle name="Input cel new 4 2 3 4 3 3 2" xfId="24594" xr:uid="{00000000-0005-0000-0000-000057000000}"/>
    <cellStyle name="Input cel new 4 2 3 4 3 3 2 2" xfId="29182" xr:uid="{00000000-0005-0000-0000-000057000000}"/>
    <cellStyle name="Input cel new 4 2 3 4 3 3 2 3" xfId="39287" xr:uid="{00000000-0005-0000-0000-000057000000}"/>
    <cellStyle name="Input cel new 4 2 3 4 3 3 3" xfId="18836" xr:uid="{00000000-0005-0000-0000-000057000000}"/>
    <cellStyle name="Input cel new 4 2 3 4 3 3 4" xfId="11579" xr:uid="{00000000-0005-0000-0000-000057000000}"/>
    <cellStyle name="Input cel new 4 2 3 4 3 3 5" xfId="34697" xr:uid="{00000000-0005-0000-0000-000057000000}"/>
    <cellStyle name="Input cel new 4 2 3 4 3 4" xfId="6315" xr:uid="{00000000-0005-0000-0000-000057000000}"/>
    <cellStyle name="Input cel new 4 2 3 4 3 4 2" xfId="26611" xr:uid="{00000000-0005-0000-0000-000057000000}"/>
    <cellStyle name="Input cel new 4 2 3 4 3 4 3" xfId="9691" xr:uid="{00000000-0005-0000-0000-000057000000}"/>
    <cellStyle name="Input cel new 4 2 3 4 3 4 4" xfId="32081" xr:uid="{00000000-0005-0000-0000-000057000000}"/>
    <cellStyle name="Input cel new 4 2 3 4 3 5" xfId="4710" xr:uid="{00000000-0005-0000-0000-000057000000}"/>
    <cellStyle name="Input cel new 4 2 3 4 3 5 2" xfId="25033" xr:uid="{00000000-0005-0000-0000-000057000000}"/>
    <cellStyle name="Input cel new 4 2 3 4 3 5 3" xfId="20445" xr:uid="{00000000-0005-0000-0000-000057000000}"/>
    <cellStyle name="Input cel new 4 2 3 4 3 5 4" xfId="36203" xr:uid="{00000000-0005-0000-0000-000057000000}"/>
    <cellStyle name="Input cel new 4 2 3 4 3 6" xfId="21685" xr:uid="{00000000-0005-0000-0000-000057000000}"/>
    <cellStyle name="Input cel new 4 2 3 4 3 7" xfId="12726" xr:uid="{00000000-0005-0000-0000-000057000000}"/>
    <cellStyle name="Input cel new 4 2 3 4 3 8" xfId="30531" xr:uid="{00000000-0005-0000-0000-000057000000}"/>
    <cellStyle name="Input cel new 4 2 3 4 4" xfId="1013" xr:uid="{00000000-0005-0000-0000-000057000000}"/>
    <cellStyle name="Input cel new 4 2 3 4 4 2" xfId="5758" xr:uid="{00000000-0005-0000-0000-000057000000}"/>
    <cellStyle name="Input cel new 4 2 3 4 4 2 2" xfId="26054" xr:uid="{00000000-0005-0000-0000-000057000000}"/>
    <cellStyle name="Input cel new 4 2 3 4 4 2 3" xfId="21468" xr:uid="{00000000-0005-0000-0000-000057000000}"/>
    <cellStyle name="Input cel new 4 2 3 4 4 2 4" xfId="36982" xr:uid="{00000000-0005-0000-0000-000057000000}"/>
    <cellStyle name="Input cel new 4 2 3 4 4 3" xfId="22267" xr:uid="{00000000-0005-0000-0000-000057000000}"/>
    <cellStyle name="Input cel new 4 2 3 4 4 4" xfId="11644" xr:uid="{00000000-0005-0000-0000-000057000000}"/>
    <cellStyle name="Input cel new 4 2 3 4 4 5" xfId="31524" xr:uid="{00000000-0005-0000-0000-000057000000}"/>
    <cellStyle name="Input cel new 4 2 3 4 5" xfId="2256" xr:uid="{00000000-0005-0000-0000-000057000000}"/>
    <cellStyle name="Input cel new 4 2 3 4 5 2" xfId="6914" xr:uid="{00000000-0005-0000-0000-000057000000}"/>
    <cellStyle name="Input cel new 4 2 3 4 5 2 2" xfId="27210" xr:uid="{00000000-0005-0000-0000-000057000000}"/>
    <cellStyle name="Input cel new 4 2 3 4 5 2 3" xfId="22620" xr:uid="{00000000-0005-0000-0000-000057000000}"/>
    <cellStyle name="Input cel new 4 2 3 4 5 2 4" xfId="37405" xr:uid="{00000000-0005-0000-0000-000057000000}"/>
    <cellStyle name="Input cel new 4 2 3 4 5 3" xfId="15305" xr:uid="{00000000-0005-0000-0000-000057000000}"/>
    <cellStyle name="Input cel new 4 2 3 4 5 4" xfId="3527" xr:uid="{00000000-0005-0000-0000-000057000000}"/>
    <cellStyle name="Input cel new 4 2 3 4 5 5" xfId="32680" xr:uid="{00000000-0005-0000-0000-000057000000}"/>
    <cellStyle name="Input cel new 4 2 3 4 6" xfId="8339" xr:uid="{00000000-0005-0000-0000-000057000000}"/>
    <cellStyle name="Input cel new 4 2 3 4 6 2" xfId="24036" xr:uid="{00000000-0005-0000-0000-000057000000}"/>
    <cellStyle name="Input cel new 4 2 3 4 6 2 2" xfId="28625" xr:uid="{00000000-0005-0000-0000-000057000000}"/>
    <cellStyle name="Input cel new 4 2 3 4 6 2 3" xfId="38730" xr:uid="{00000000-0005-0000-0000-000057000000}"/>
    <cellStyle name="Input cel new 4 2 3 4 6 3" xfId="17935" xr:uid="{00000000-0005-0000-0000-000057000000}"/>
    <cellStyle name="Input cel new 4 2 3 4 6 4" xfId="10844" xr:uid="{00000000-0005-0000-0000-000057000000}"/>
    <cellStyle name="Input cel new 4 2 3 4 6 5" xfId="34104" xr:uid="{00000000-0005-0000-0000-000057000000}"/>
    <cellStyle name="Input cel new 4 2 3 4 7" xfId="5463" xr:uid="{00000000-0005-0000-0000-000057000000}"/>
    <cellStyle name="Input cel new 4 2 3 4 7 2" xfId="21174" xr:uid="{00000000-0005-0000-0000-000057000000}"/>
    <cellStyle name="Input cel new 4 2 3 4 7 2 2" xfId="25759" xr:uid="{00000000-0005-0000-0000-000057000000}"/>
    <cellStyle name="Input cel new 4 2 3 4 7 2 3" xfId="36823" xr:uid="{00000000-0005-0000-0000-000057000000}"/>
    <cellStyle name="Input cel new 4 2 3 4 7 3" xfId="16024" xr:uid="{00000000-0005-0000-0000-000057000000}"/>
    <cellStyle name="Input cel new 4 2 3 4 7 4" xfId="11754" xr:uid="{00000000-0005-0000-0000-000057000000}"/>
    <cellStyle name="Input cel new 4 2 3 4 7 5" xfId="31229" xr:uid="{00000000-0005-0000-0000-000057000000}"/>
    <cellStyle name="Input cel new 4 2 3 4 8" xfId="4114" xr:uid="{00000000-0005-0000-0000-000057000000}"/>
    <cellStyle name="Input cel new 4 2 3 4 8 2" xfId="16615" xr:uid="{00000000-0005-0000-0000-000057000000}"/>
    <cellStyle name="Input cel new 4 2 3 4 8 3" xfId="19893" xr:uid="{00000000-0005-0000-0000-000057000000}"/>
    <cellStyle name="Input cel new 4 2 3 4 8 4" xfId="35651" xr:uid="{00000000-0005-0000-0000-000057000000}"/>
    <cellStyle name="Input cel new 4 2 3 4 9" xfId="21614" xr:uid="{00000000-0005-0000-0000-000057000000}"/>
    <cellStyle name="Input cel new 4 2 3 5" xfId="770" xr:uid="{00000000-0005-0000-0000-000057000000}"/>
    <cellStyle name="Input cel new 4 2 3 5 10" xfId="10806" xr:uid="{00000000-0005-0000-0000-000057000000}"/>
    <cellStyle name="Input cel new 4 2 3 5 11" xfId="29999" xr:uid="{00000000-0005-0000-0000-000057000000}"/>
    <cellStyle name="Input cel new 4 2 3 5 2" xfId="2000" xr:uid="{00000000-0005-0000-0000-000057000000}"/>
    <cellStyle name="Input cel new 4 2 3 5 2 2" xfId="3239" xr:uid="{00000000-0005-0000-0000-000057000000}"/>
    <cellStyle name="Input cel new 4 2 3 5 2 2 2" xfId="7897" xr:uid="{00000000-0005-0000-0000-000057000000}"/>
    <cellStyle name="Input cel new 4 2 3 5 2 2 2 2" xfId="28193" xr:uid="{00000000-0005-0000-0000-000057000000}"/>
    <cellStyle name="Input cel new 4 2 3 5 2 2 2 3" xfId="23603" xr:uid="{00000000-0005-0000-0000-000057000000}"/>
    <cellStyle name="Input cel new 4 2 3 5 2 2 2 4" xfId="38345" xr:uid="{00000000-0005-0000-0000-000057000000}"/>
    <cellStyle name="Input cel new 4 2 3 5 2 2 3" xfId="17392" xr:uid="{00000000-0005-0000-0000-000057000000}"/>
    <cellStyle name="Input cel new 4 2 3 5 2 2 4" xfId="14343" xr:uid="{00000000-0005-0000-0000-000057000000}"/>
    <cellStyle name="Input cel new 4 2 3 5 2 2 5" xfId="33663" xr:uid="{00000000-0005-0000-0000-000057000000}"/>
    <cellStyle name="Input cel new 4 2 3 5 2 3" xfId="9309" xr:uid="{00000000-0005-0000-0000-000057000000}"/>
    <cellStyle name="Input cel new 4 2 3 5 2 3 2" xfId="24950" xr:uid="{00000000-0005-0000-0000-000057000000}"/>
    <cellStyle name="Input cel new 4 2 3 5 2 3 2 2" xfId="29537" xr:uid="{00000000-0005-0000-0000-000057000000}"/>
    <cellStyle name="Input cel new 4 2 3 5 2 3 2 3" xfId="39642" xr:uid="{00000000-0005-0000-0000-000057000000}"/>
    <cellStyle name="Input cel new 4 2 3 5 2 3 3" xfId="21970" xr:uid="{00000000-0005-0000-0000-000057000000}"/>
    <cellStyle name="Input cel new 4 2 3 5 2 3 4" xfId="14764" xr:uid="{00000000-0005-0000-0000-000057000000}"/>
    <cellStyle name="Input cel new 4 2 3 5 2 3 5" xfId="35074" xr:uid="{00000000-0005-0000-0000-000057000000}"/>
    <cellStyle name="Input cel new 4 2 3 5 2 4" xfId="6658" xr:uid="{00000000-0005-0000-0000-000057000000}"/>
    <cellStyle name="Input cel new 4 2 3 5 2 4 2" xfId="26954" xr:uid="{00000000-0005-0000-0000-000057000000}"/>
    <cellStyle name="Input cel new 4 2 3 5 2 4 3" xfId="14106" xr:uid="{00000000-0005-0000-0000-000057000000}"/>
    <cellStyle name="Input cel new 4 2 3 5 2 4 4" xfId="32424" xr:uid="{00000000-0005-0000-0000-000057000000}"/>
    <cellStyle name="Input cel new 4 2 3 5 2 5" xfId="5088" xr:uid="{00000000-0005-0000-0000-000057000000}"/>
    <cellStyle name="Input cel new 4 2 3 5 2 5 2" xfId="25388" xr:uid="{00000000-0005-0000-0000-000057000000}"/>
    <cellStyle name="Input cel new 4 2 3 5 2 5 3" xfId="20802" xr:uid="{00000000-0005-0000-0000-000057000000}"/>
    <cellStyle name="Input cel new 4 2 3 5 2 5 4" xfId="36558" xr:uid="{00000000-0005-0000-0000-000057000000}"/>
    <cellStyle name="Input cel new 4 2 3 5 2 6" xfId="18587" xr:uid="{00000000-0005-0000-0000-000057000000}"/>
    <cellStyle name="Input cel new 4 2 3 5 2 7" xfId="9664" xr:uid="{00000000-0005-0000-0000-000057000000}"/>
    <cellStyle name="Input cel new 4 2 3 5 2 8" xfId="30908" xr:uid="{00000000-0005-0000-0000-000057000000}"/>
    <cellStyle name="Input cel new 4 2 3 5 3" xfId="1678" xr:uid="{00000000-0005-0000-0000-000057000000}"/>
    <cellStyle name="Input cel new 4 2 3 5 3 2" xfId="2917" xr:uid="{00000000-0005-0000-0000-000057000000}"/>
    <cellStyle name="Input cel new 4 2 3 5 3 2 2" xfId="7575" xr:uid="{00000000-0005-0000-0000-000057000000}"/>
    <cellStyle name="Input cel new 4 2 3 5 3 2 2 2" xfId="27871" xr:uid="{00000000-0005-0000-0000-000057000000}"/>
    <cellStyle name="Input cel new 4 2 3 5 3 2 2 3" xfId="23281" xr:uid="{00000000-0005-0000-0000-000057000000}"/>
    <cellStyle name="Input cel new 4 2 3 5 3 2 2 4" xfId="38047" xr:uid="{00000000-0005-0000-0000-000057000000}"/>
    <cellStyle name="Input cel new 4 2 3 5 3 2 3" xfId="17811" xr:uid="{00000000-0005-0000-0000-000057000000}"/>
    <cellStyle name="Input cel new 4 2 3 5 3 2 4" xfId="13684" xr:uid="{00000000-0005-0000-0000-000057000000}"/>
    <cellStyle name="Input cel new 4 2 3 5 3 2 5" xfId="33341" xr:uid="{00000000-0005-0000-0000-000057000000}"/>
    <cellStyle name="Input cel new 4 2 3 5 3 3" xfId="8987" xr:uid="{00000000-0005-0000-0000-000057000000}"/>
    <cellStyle name="Input cel new 4 2 3 5 3 3 2" xfId="24647" xr:uid="{00000000-0005-0000-0000-000057000000}"/>
    <cellStyle name="Input cel new 4 2 3 5 3 3 2 2" xfId="29235" xr:uid="{00000000-0005-0000-0000-000057000000}"/>
    <cellStyle name="Input cel new 4 2 3 5 3 3 2 3" xfId="39340" xr:uid="{00000000-0005-0000-0000-000057000000}"/>
    <cellStyle name="Input cel new 4 2 3 5 3 3 3" xfId="14981" xr:uid="{00000000-0005-0000-0000-000057000000}"/>
    <cellStyle name="Input cel new 4 2 3 5 3 3 4" xfId="10602" xr:uid="{00000000-0005-0000-0000-000057000000}"/>
    <cellStyle name="Input cel new 4 2 3 5 3 3 5" xfId="34752" xr:uid="{00000000-0005-0000-0000-000057000000}"/>
    <cellStyle name="Input cel new 4 2 3 5 3 4" xfId="6369" xr:uid="{00000000-0005-0000-0000-000057000000}"/>
    <cellStyle name="Input cel new 4 2 3 5 3 4 2" xfId="26665" xr:uid="{00000000-0005-0000-0000-000057000000}"/>
    <cellStyle name="Input cel new 4 2 3 5 3 4 3" xfId="14002" xr:uid="{00000000-0005-0000-0000-000057000000}"/>
    <cellStyle name="Input cel new 4 2 3 5 3 4 4" xfId="32135" xr:uid="{00000000-0005-0000-0000-000057000000}"/>
    <cellStyle name="Input cel new 4 2 3 5 3 5" xfId="4766" xr:uid="{00000000-0005-0000-0000-000057000000}"/>
    <cellStyle name="Input cel new 4 2 3 5 3 5 2" xfId="25086" xr:uid="{00000000-0005-0000-0000-000057000000}"/>
    <cellStyle name="Input cel new 4 2 3 5 3 5 3" xfId="20498" xr:uid="{00000000-0005-0000-0000-000057000000}"/>
    <cellStyle name="Input cel new 4 2 3 5 3 5 4" xfId="36256" xr:uid="{00000000-0005-0000-0000-000057000000}"/>
    <cellStyle name="Input cel new 4 2 3 5 3 6" xfId="21025" xr:uid="{00000000-0005-0000-0000-000057000000}"/>
    <cellStyle name="Input cel new 4 2 3 5 3 7" xfId="3490" xr:uid="{00000000-0005-0000-0000-000057000000}"/>
    <cellStyle name="Input cel new 4 2 3 5 3 8" xfId="30586" xr:uid="{00000000-0005-0000-0000-000057000000}"/>
    <cellStyle name="Input cel new 4 2 3 5 4" xfId="1074" xr:uid="{00000000-0005-0000-0000-000057000000}"/>
    <cellStyle name="Input cel new 4 2 3 5 4 2" xfId="5819" xr:uid="{00000000-0005-0000-0000-000057000000}"/>
    <cellStyle name="Input cel new 4 2 3 5 4 2 2" xfId="26115" xr:uid="{00000000-0005-0000-0000-000057000000}"/>
    <cellStyle name="Input cel new 4 2 3 5 4 2 3" xfId="21529" xr:uid="{00000000-0005-0000-0000-000057000000}"/>
    <cellStyle name="Input cel new 4 2 3 5 4 2 4" xfId="37043" xr:uid="{00000000-0005-0000-0000-000057000000}"/>
    <cellStyle name="Input cel new 4 2 3 5 4 3" xfId="14860" xr:uid="{00000000-0005-0000-0000-000057000000}"/>
    <cellStyle name="Input cel new 4 2 3 5 4 4" xfId="12206" xr:uid="{00000000-0005-0000-0000-000057000000}"/>
    <cellStyle name="Input cel new 4 2 3 5 4 5" xfId="31585" xr:uid="{00000000-0005-0000-0000-000057000000}"/>
    <cellStyle name="Input cel new 4 2 3 5 5" xfId="2317" xr:uid="{00000000-0005-0000-0000-000057000000}"/>
    <cellStyle name="Input cel new 4 2 3 5 5 2" xfId="6975" xr:uid="{00000000-0005-0000-0000-000057000000}"/>
    <cellStyle name="Input cel new 4 2 3 5 5 2 2" xfId="27271" xr:uid="{00000000-0005-0000-0000-000057000000}"/>
    <cellStyle name="Input cel new 4 2 3 5 5 2 3" xfId="22681" xr:uid="{00000000-0005-0000-0000-000057000000}"/>
    <cellStyle name="Input cel new 4 2 3 5 5 2 4" xfId="37466" xr:uid="{00000000-0005-0000-0000-000057000000}"/>
    <cellStyle name="Input cel new 4 2 3 5 5 3" xfId="16230" xr:uid="{00000000-0005-0000-0000-000057000000}"/>
    <cellStyle name="Input cel new 4 2 3 5 5 4" xfId="12516" xr:uid="{00000000-0005-0000-0000-000057000000}"/>
    <cellStyle name="Input cel new 4 2 3 5 5 5" xfId="32741" xr:uid="{00000000-0005-0000-0000-000057000000}"/>
    <cellStyle name="Input cel new 4 2 3 5 6" xfId="8400" xr:uid="{00000000-0005-0000-0000-000057000000}"/>
    <cellStyle name="Input cel new 4 2 3 5 6 2" xfId="24097" xr:uid="{00000000-0005-0000-0000-000057000000}"/>
    <cellStyle name="Input cel new 4 2 3 5 6 2 2" xfId="28686" xr:uid="{00000000-0005-0000-0000-000057000000}"/>
    <cellStyle name="Input cel new 4 2 3 5 6 2 3" xfId="38791" xr:uid="{00000000-0005-0000-0000-000057000000}"/>
    <cellStyle name="Input cel new 4 2 3 5 6 3" xfId="19219" xr:uid="{00000000-0005-0000-0000-000057000000}"/>
    <cellStyle name="Input cel new 4 2 3 5 6 4" xfId="10525" xr:uid="{00000000-0005-0000-0000-000057000000}"/>
    <cellStyle name="Input cel new 4 2 3 5 6 5" xfId="34165" xr:uid="{00000000-0005-0000-0000-000057000000}"/>
    <cellStyle name="Input cel new 4 2 3 5 7" xfId="5522" xr:uid="{00000000-0005-0000-0000-000057000000}"/>
    <cellStyle name="Input cel new 4 2 3 5 7 2" xfId="21233" xr:uid="{00000000-0005-0000-0000-000057000000}"/>
    <cellStyle name="Input cel new 4 2 3 5 7 2 2" xfId="25818" xr:uid="{00000000-0005-0000-0000-000057000000}"/>
    <cellStyle name="Input cel new 4 2 3 5 7 2 3" xfId="36882" xr:uid="{00000000-0005-0000-0000-000057000000}"/>
    <cellStyle name="Input cel new 4 2 3 5 7 3" xfId="15330" xr:uid="{00000000-0005-0000-0000-000057000000}"/>
    <cellStyle name="Input cel new 4 2 3 5 7 4" xfId="14185" xr:uid="{00000000-0005-0000-0000-000057000000}"/>
    <cellStyle name="Input cel new 4 2 3 5 7 5" xfId="31288" xr:uid="{00000000-0005-0000-0000-000057000000}"/>
    <cellStyle name="Input cel new 4 2 3 5 8" xfId="4175" xr:uid="{00000000-0005-0000-0000-000057000000}"/>
    <cellStyle name="Input cel new 4 2 3 5 8 2" xfId="18542" xr:uid="{00000000-0005-0000-0000-000057000000}"/>
    <cellStyle name="Input cel new 4 2 3 5 8 3" xfId="19952" xr:uid="{00000000-0005-0000-0000-000057000000}"/>
    <cellStyle name="Input cel new 4 2 3 5 8 4" xfId="35710" xr:uid="{00000000-0005-0000-0000-000057000000}"/>
    <cellStyle name="Input cel new 4 2 3 5 9" xfId="16219" xr:uid="{00000000-0005-0000-0000-000057000000}"/>
    <cellStyle name="Input cel new 4 2 3 6" xfId="526" xr:uid="{00000000-0005-0000-0000-000057000000}"/>
    <cellStyle name="Input cel new 4 2 3 6 2" xfId="1453" xr:uid="{00000000-0005-0000-0000-000057000000}"/>
    <cellStyle name="Input cel new 4 2 3 6 2 2" xfId="6152" xr:uid="{00000000-0005-0000-0000-000057000000}"/>
    <cellStyle name="Input cel new 4 2 3 6 2 2 2" xfId="26448" xr:uid="{00000000-0005-0000-0000-000057000000}"/>
    <cellStyle name="Input cel new 4 2 3 6 2 2 3" xfId="21860" xr:uid="{00000000-0005-0000-0000-000057000000}"/>
    <cellStyle name="Input cel new 4 2 3 6 2 2 4" xfId="37081" xr:uid="{00000000-0005-0000-0000-000057000000}"/>
    <cellStyle name="Input cel new 4 2 3 6 2 3" xfId="16866" xr:uid="{00000000-0005-0000-0000-000057000000}"/>
    <cellStyle name="Input cel new 4 2 3 6 2 4" xfId="11091" xr:uid="{00000000-0005-0000-0000-000057000000}"/>
    <cellStyle name="Input cel new 4 2 3 6 2 5" xfId="31918" xr:uid="{00000000-0005-0000-0000-000057000000}"/>
    <cellStyle name="Input cel new 4 2 3 6 3" xfId="2693" xr:uid="{00000000-0005-0000-0000-000057000000}"/>
    <cellStyle name="Input cel new 4 2 3 6 3 2" xfId="7351" xr:uid="{00000000-0005-0000-0000-000057000000}"/>
    <cellStyle name="Input cel new 4 2 3 6 3 2 2" xfId="27647" xr:uid="{00000000-0005-0000-0000-000057000000}"/>
    <cellStyle name="Input cel new 4 2 3 6 3 2 3" xfId="23057" xr:uid="{00000000-0005-0000-0000-000057000000}"/>
    <cellStyle name="Input cel new 4 2 3 6 3 2 4" xfId="37824" xr:uid="{00000000-0005-0000-0000-000057000000}"/>
    <cellStyle name="Input cel new 4 2 3 6 3 3" xfId="18571" xr:uid="{00000000-0005-0000-0000-000057000000}"/>
    <cellStyle name="Input cel new 4 2 3 6 3 4" xfId="12966" xr:uid="{00000000-0005-0000-0000-000057000000}"/>
    <cellStyle name="Input cel new 4 2 3 6 3 5" xfId="33117" xr:uid="{00000000-0005-0000-0000-000057000000}"/>
    <cellStyle name="Input cel new 4 2 3 6 4" xfId="8765" xr:uid="{00000000-0005-0000-0000-000057000000}"/>
    <cellStyle name="Input cel new 4 2 3 6 4 2" xfId="24433" xr:uid="{00000000-0005-0000-0000-000057000000}"/>
    <cellStyle name="Input cel new 4 2 3 6 4 2 2" xfId="29021" xr:uid="{00000000-0005-0000-0000-000057000000}"/>
    <cellStyle name="Input cel new 4 2 3 6 4 2 3" xfId="39126" xr:uid="{00000000-0005-0000-0000-000057000000}"/>
    <cellStyle name="Input cel new 4 2 3 6 4 3" xfId="16223" xr:uid="{00000000-0005-0000-0000-000057000000}"/>
    <cellStyle name="Input cel new 4 2 3 6 4 4" xfId="11885" xr:uid="{00000000-0005-0000-0000-000057000000}"/>
    <cellStyle name="Input cel new 4 2 3 6 4 5" xfId="34530" xr:uid="{00000000-0005-0000-0000-000057000000}"/>
    <cellStyle name="Input cel new 4 2 3 6 5" xfId="5314" xr:uid="{00000000-0005-0000-0000-000057000000}"/>
    <cellStyle name="Input cel new 4 2 3 6 5 2" xfId="25610" xr:uid="{00000000-0005-0000-0000-000057000000}"/>
    <cellStyle name="Input cel new 4 2 3 6 5 3" xfId="10034" xr:uid="{00000000-0005-0000-0000-000057000000}"/>
    <cellStyle name="Input cel new 4 2 3 6 5 4" xfId="31080" xr:uid="{00000000-0005-0000-0000-000057000000}"/>
    <cellStyle name="Input cel new 4 2 3 6 6" xfId="4543" xr:uid="{00000000-0005-0000-0000-000057000000}"/>
    <cellStyle name="Input cel new 4 2 3 6 6 2" xfId="17036" xr:uid="{00000000-0005-0000-0000-000057000000}"/>
    <cellStyle name="Input cel new 4 2 3 6 6 3" xfId="20286" xr:uid="{00000000-0005-0000-0000-000057000000}"/>
    <cellStyle name="Input cel new 4 2 3 6 6 4" xfId="36044" xr:uid="{00000000-0005-0000-0000-000057000000}"/>
    <cellStyle name="Input cel new 4 2 3 6 7" xfId="17014" xr:uid="{00000000-0005-0000-0000-000057000000}"/>
    <cellStyle name="Input cel new 4 2 3 6 8" xfId="12326" xr:uid="{00000000-0005-0000-0000-000057000000}"/>
    <cellStyle name="Input cel new 4 2 3 6 9" xfId="30364" xr:uid="{00000000-0005-0000-0000-000057000000}"/>
    <cellStyle name="Input cel new 4 2 3 7" xfId="1124" xr:uid="{00000000-0005-0000-0000-000057000000}"/>
    <cellStyle name="Input cel new 4 2 3 7 2" xfId="2366" xr:uid="{00000000-0005-0000-0000-000057000000}"/>
    <cellStyle name="Input cel new 4 2 3 7 2 2" xfId="7024" xr:uid="{00000000-0005-0000-0000-000057000000}"/>
    <cellStyle name="Input cel new 4 2 3 7 2 2 2" xfId="27320" xr:uid="{00000000-0005-0000-0000-000057000000}"/>
    <cellStyle name="Input cel new 4 2 3 7 2 2 3" xfId="22730" xr:uid="{00000000-0005-0000-0000-000057000000}"/>
    <cellStyle name="Input cel new 4 2 3 7 2 2 4" xfId="37515" xr:uid="{00000000-0005-0000-0000-000057000000}"/>
    <cellStyle name="Input cel new 4 2 3 7 2 3" xfId="22079" xr:uid="{00000000-0005-0000-0000-000057000000}"/>
    <cellStyle name="Input cel new 4 2 3 7 2 4" xfId="13662" xr:uid="{00000000-0005-0000-0000-000057000000}"/>
    <cellStyle name="Input cel new 4 2 3 7 2 5" xfId="32790" xr:uid="{00000000-0005-0000-0000-000057000000}"/>
    <cellStyle name="Input cel new 4 2 3 7 3" xfId="8448" xr:uid="{00000000-0005-0000-0000-000057000000}"/>
    <cellStyle name="Input cel new 4 2 3 7 3 2" xfId="24143" xr:uid="{00000000-0005-0000-0000-000057000000}"/>
    <cellStyle name="Input cel new 4 2 3 7 3 2 2" xfId="28732" xr:uid="{00000000-0005-0000-0000-000057000000}"/>
    <cellStyle name="Input cel new 4 2 3 7 3 2 3" xfId="38837" xr:uid="{00000000-0005-0000-0000-000057000000}"/>
    <cellStyle name="Input cel new 4 2 3 7 3 3" xfId="16250" xr:uid="{00000000-0005-0000-0000-000057000000}"/>
    <cellStyle name="Input cel new 4 2 3 7 3 4" xfId="12360" xr:uid="{00000000-0005-0000-0000-000057000000}"/>
    <cellStyle name="Input cel new 4 2 3 7 3 5" xfId="34213" xr:uid="{00000000-0005-0000-0000-000057000000}"/>
    <cellStyle name="Input cel new 4 2 3 7 4" xfId="5866" xr:uid="{00000000-0005-0000-0000-000057000000}"/>
    <cellStyle name="Input cel new 4 2 3 7 4 2" xfId="26162" xr:uid="{00000000-0005-0000-0000-000057000000}"/>
    <cellStyle name="Input cel new 4 2 3 7 4 3" xfId="10414" xr:uid="{00000000-0005-0000-0000-000057000000}"/>
    <cellStyle name="Input cel new 4 2 3 7 4 4" xfId="31632" xr:uid="{00000000-0005-0000-0000-000057000000}"/>
    <cellStyle name="Input cel new 4 2 3 7 5" xfId="4224" xr:uid="{00000000-0005-0000-0000-000057000000}"/>
    <cellStyle name="Input cel new 4 2 3 7 5 2" xfId="15252" xr:uid="{00000000-0005-0000-0000-000057000000}"/>
    <cellStyle name="Input cel new 4 2 3 7 5 3" xfId="19998" xr:uid="{00000000-0005-0000-0000-000057000000}"/>
    <cellStyle name="Input cel new 4 2 3 7 5 4" xfId="35756" xr:uid="{00000000-0005-0000-0000-000057000000}"/>
    <cellStyle name="Input cel new 4 2 3 7 6" xfId="24961" xr:uid="{00000000-0005-0000-0000-000057000000}"/>
    <cellStyle name="Input cel new 4 2 3 7 7" xfId="13598" xr:uid="{00000000-0005-0000-0000-000057000000}"/>
    <cellStyle name="Input cel new 4 2 3 7 8" xfId="30047" xr:uid="{00000000-0005-0000-0000-000057000000}"/>
    <cellStyle name="Input cel new 4 2 3 8" xfId="1098" xr:uid="{00000000-0005-0000-0000-000057000000}"/>
    <cellStyle name="Input cel new 4 2 3 8 2" xfId="2341" xr:uid="{00000000-0005-0000-0000-000057000000}"/>
    <cellStyle name="Input cel new 4 2 3 8 2 2" xfId="6999" xr:uid="{00000000-0005-0000-0000-000057000000}"/>
    <cellStyle name="Input cel new 4 2 3 8 2 2 2" xfId="27295" xr:uid="{00000000-0005-0000-0000-000057000000}"/>
    <cellStyle name="Input cel new 4 2 3 8 2 2 3" xfId="22705" xr:uid="{00000000-0005-0000-0000-000057000000}"/>
    <cellStyle name="Input cel new 4 2 3 8 2 2 4" xfId="37490" xr:uid="{00000000-0005-0000-0000-000057000000}"/>
    <cellStyle name="Input cel new 4 2 3 8 2 3" xfId="22980" xr:uid="{00000000-0005-0000-0000-000057000000}"/>
    <cellStyle name="Input cel new 4 2 3 8 2 4" xfId="13607" xr:uid="{00000000-0005-0000-0000-000057000000}"/>
    <cellStyle name="Input cel new 4 2 3 8 2 5" xfId="32765" xr:uid="{00000000-0005-0000-0000-000057000000}"/>
    <cellStyle name="Input cel new 4 2 3 8 3" xfId="8424" xr:uid="{00000000-0005-0000-0000-000057000000}"/>
    <cellStyle name="Input cel new 4 2 3 8 3 2" xfId="24120" xr:uid="{00000000-0005-0000-0000-000057000000}"/>
    <cellStyle name="Input cel new 4 2 3 8 3 2 2" xfId="28709" xr:uid="{00000000-0005-0000-0000-000057000000}"/>
    <cellStyle name="Input cel new 4 2 3 8 3 2 3" xfId="38814" xr:uid="{00000000-0005-0000-0000-000057000000}"/>
    <cellStyle name="Input cel new 4 2 3 8 3 3" xfId="21737" xr:uid="{00000000-0005-0000-0000-000057000000}"/>
    <cellStyle name="Input cel new 4 2 3 8 3 4" xfId="14669" xr:uid="{00000000-0005-0000-0000-000057000000}"/>
    <cellStyle name="Input cel new 4 2 3 8 3 5" xfId="34189" xr:uid="{00000000-0005-0000-0000-000057000000}"/>
    <cellStyle name="Input cel new 4 2 3 8 4" xfId="5842" xr:uid="{00000000-0005-0000-0000-000057000000}"/>
    <cellStyle name="Input cel new 4 2 3 8 4 2" xfId="26138" xr:uid="{00000000-0005-0000-0000-000057000000}"/>
    <cellStyle name="Input cel new 4 2 3 8 4 3" xfId="14080" xr:uid="{00000000-0005-0000-0000-000057000000}"/>
    <cellStyle name="Input cel new 4 2 3 8 4 4" xfId="31608" xr:uid="{00000000-0005-0000-0000-000057000000}"/>
    <cellStyle name="Input cel new 4 2 3 8 5" xfId="4199" xr:uid="{00000000-0005-0000-0000-000057000000}"/>
    <cellStyle name="Input cel new 4 2 3 8 5 2" xfId="18060" xr:uid="{00000000-0005-0000-0000-000057000000}"/>
    <cellStyle name="Input cel new 4 2 3 8 5 3" xfId="19975" xr:uid="{00000000-0005-0000-0000-000057000000}"/>
    <cellStyle name="Input cel new 4 2 3 8 5 4" xfId="35733" xr:uid="{00000000-0005-0000-0000-000057000000}"/>
    <cellStyle name="Input cel new 4 2 3 8 6" xfId="14836" xr:uid="{00000000-0005-0000-0000-000057000000}"/>
    <cellStyle name="Input cel new 4 2 3 8 7" xfId="10853" xr:uid="{00000000-0005-0000-0000-000057000000}"/>
    <cellStyle name="Input cel new 4 2 3 8 8" xfId="30023" xr:uid="{00000000-0005-0000-0000-000057000000}"/>
    <cellStyle name="Input cel new 4 2 3 9" xfId="827" xr:uid="{00000000-0005-0000-0000-000057000000}"/>
    <cellStyle name="Input cel new 4 2 3 9 2" xfId="3288" xr:uid="{00000000-0005-0000-0000-000057000000}"/>
    <cellStyle name="Input cel new 4 2 3 9 2 2" xfId="7980" xr:uid="{00000000-0005-0000-0000-000057000000}"/>
    <cellStyle name="Input cel new 4 2 3 9 2 2 2" xfId="28273" xr:uid="{00000000-0005-0000-0000-000057000000}"/>
    <cellStyle name="Input cel new 4 2 3 9 2 2 3" xfId="23684" xr:uid="{00000000-0005-0000-0000-000057000000}"/>
    <cellStyle name="Input cel new 4 2 3 9 2 2 4" xfId="38425" xr:uid="{00000000-0005-0000-0000-000057000000}"/>
    <cellStyle name="Input cel new 4 2 3 9 2 3" xfId="16382" xr:uid="{00000000-0005-0000-0000-000057000000}"/>
    <cellStyle name="Input cel new 4 2 3 9 2 4" xfId="3556" xr:uid="{00000000-0005-0000-0000-000057000000}"/>
    <cellStyle name="Input cel new 4 2 3 9 2 5" xfId="33745" xr:uid="{00000000-0005-0000-0000-000057000000}"/>
    <cellStyle name="Input cel new 4 2 3 9 3" xfId="5576" xr:uid="{00000000-0005-0000-0000-000057000000}"/>
    <cellStyle name="Input cel new 4 2 3 9 3 2" xfId="25872" xr:uid="{00000000-0005-0000-0000-000057000000}"/>
    <cellStyle name="Input cel new 4 2 3 9 3 3" xfId="12347" xr:uid="{00000000-0005-0000-0000-000057000000}"/>
    <cellStyle name="Input cel new 4 2 3 9 3 4" xfId="31342" xr:uid="{00000000-0005-0000-0000-000057000000}"/>
    <cellStyle name="Input cel new 4 2 3 9 4" xfId="3734" xr:uid="{00000000-0005-0000-0000-000057000000}"/>
    <cellStyle name="Input cel new 4 2 3 9 4 2" xfId="18166" xr:uid="{00000000-0005-0000-0000-000057000000}"/>
    <cellStyle name="Input cel new 4 2 3 9 4 3" xfId="19529" xr:uid="{00000000-0005-0000-0000-000057000000}"/>
    <cellStyle name="Input cel new 4 2 3 9 4 4" xfId="35288" xr:uid="{00000000-0005-0000-0000-000057000000}"/>
    <cellStyle name="Input cel new 4 2 3 9 5" xfId="18304" xr:uid="{00000000-0005-0000-0000-000057000000}"/>
    <cellStyle name="Input cel new 4 2 3 9 6" xfId="11438" xr:uid="{00000000-0005-0000-0000-000057000000}"/>
    <cellStyle name="Input cel new 4 2 3 9 7" xfId="29561" xr:uid="{00000000-0005-0000-0000-000057000000}"/>
    <cellStyle name="Input cel new 4 2 4" xfId="504" xr:uid="{00000000-0005-0000-0000-000057000000}"/>
    <cellStyle name="Input cel new 4 2 4 10" xfId="13748" xr:uid="{00000000-0005-0000-0000-000057000000}"/>
    <cellStyle name="Input cel new 4 2 4 11" xfId="29622" xr:uid="{00000000-0005-0000-0000-000057000000}"/>
    <cellStyle name="Input cel new 4 2 4 2" xfId="1435" xr:uid="{00000000-0005-0000-0000-000057000000}"/>
    <cellStyle name="Input cel new 4 2 4 2 2" xfId="2675" xr:uid="{00000000-0005-0000-0000-000057000000}"/>
    <cellStyle name="Input cel new 4 2 4 2 2 2" xfId="8747" xr:uid="{00000000-0005-0000-0000-000057000000}"/>
    <cellStyle name="Input cel new 4 2 4 2 2 2 2" xfId="24415" xr:uid="{00000000-0005-0000-0000-000057000000}"/>
    <cellStyle name="Input cel new 4 2 4 2 2 2 2 2" xfId="29004" xr:uid="{00000000-0005-0000-0000-000057000000}"/>
    <cellStyle name="Input cel new 4 2 4 2 2 2 2 3" xfId="39109" xr:uid="{00000000-0005-0000-0000-000057000000}"/>
    <cellStyle name="Input cel new 4 2 4 2 2 2 3" xfId="15993" xr:uid="{00000000-0005-0000-0000-000057000000}"/>
    <cellStyle name="Input cel new 4 2 4 2 2 2 4" xfId="10231" xr:uid="{00000000-0005-0000-0000-000057000000}"/>
    <cellStyle name="Input cel new 4 2 4 2 2 2 5" xfId="34512" xr:uid="{00000000-0005-0000-0000-000057000000}"/>
    <cellStyle name="Input cel new 4 2 4 2 2 3" xfId="7333" xr:uid="{00000000-0005-0000-0000-000057000000}"/>
    <cellStyle name="Input cel new 4 2 4 2 2 3 2" xfId="27629" xr:uid="{00000000-0005-0000-0000-000057000000}"/>
    <cellStyle name="Input cel new 4 2 4 2 2 3 3" xfId="12459" xr:uid="{00000000-0005-0000-0000-000057000000}"/>
    <cellStyle name="Input cel new 4 2 4 2 2 3 4" xfId="33099" xr:uid="{00000000-0005-0000-0000-000057000000}"/>
    <cellStyle name="Input cel new 4 2 4 2 2 4" xfId="4525" xr:uid="{00000000-0005-0000-0000-000057000000}"/>
    <cellStyle name="Input cel new 4 2 4 2 2 4 2" xfId="18710" xr:uid="{00000000-0005-0000-0000-000057000000}"/>
    <cellStyle name="Input cel new 4 2 4 2 2 4 3" xfId="20269" xr:uid="{00000000-0005-0000-0000-000057000000}"/>
    <cellStyle name="Input cel new 4 2 4 2 2 4 4" xfId="36027" xr:uid="{00000000-0005-0000-0000-000057000000}"/>
    <cellStyle name="Input cel new 4 2 4 2 2 5" xfId="16972" xr:uid="{00000000-0005-0000-0000-000057000000}"/>
    <cellStyle name="Input cel new 4 2 4 2 2 6" xfId="14455" xr:uid="{00000000-0005-0000-0000-000057000000}"/>
    <cellStyle name="Input cel new 4 2 4 2 2 7" xfId="30346" xr:uid="{00000000-0005-0000-0000-000057000000}"/>
    <cellStyle name="Input cel new 4 2 4 2 3" xfId="8115" xr:uid="{00000000-0005-0000-0000-000057000000}"/>
    <cellStyle name="Input cel new 4 2 4 2 3 2" xfId="23817" xr:uid="{00000000-0005-0000-0000-000057000000}"/>
    <cellStyle name="Input cel new 4 2 4 2 3 2 2" xfId="28406" xr:uid="{00000000-0005-0000-0000-000057000000}"/>
    <cellStyle name="Input cel new 4 2 4 2 3 2 3" xfId="38511" xr:uid="{00000000-0005-0000-0000-000057000000}"/>
    <cellStyle name="Input cel new 4 2 4 2 3 3" xfId="17766" xr:uid="{00000000-0005-0000-0000-000057000000}"/>
    <cellStyle name="Input cel new 4 2 4 2 3 4" xfId="14198" xr:uid="{00000000-0005-0000-0000-000057000000}"/>
    <cellStyle name="Input cel new 4 2 4 2 3 5" xfId="33880" xr:uid="{00000000-0005-0000-0000-000057000000}"/>
    <cellStyle name="Input cel new 4 2 4 2 4" xfId="3890" xr:uid="{00000000-0005-0000-0000-000057000000}"/>
    <cellStyle name="Input cel new 4 2 4 2 4 2" xfId="15127" xr:uid="{00000000-0005-0000-0000-000057000000}"/>
    <cellStyle name="Input cel new 4 2 4 2 4 3" xfId="19679" xr:uid="{00000000-0005-0000-0000-000057000000}"/>
    <cellStyle name="Input cel new 4 2 4 2 4 4" xfId="35437" xr:uid="{00000000-0005-0000-0000-000057000000}"/>
    <cellStyle name="Input cel new 4 2 4 2 5" xfId="17784" xr:uid="{00000000-0005-0000-0000-000057000000}"/>
    <cellStyle name="Input cel new 4 2 4 2 6" xfId="13582" xr:uid="{00000000-0005-0000-0000-000057000000}"/>
    <cellStyle name="Input cel new 4 2 4 2 7" xfId="29714" xr:uid="{00000000-0005-0000-0000-000057000000}"/>
    <cellStyle name="Input cel new 4 2 4 3" xfId="1681" xr:uid="{00000000-0005-0000-0000-000057000000}"/>
    <cellStyle name="Input cel new 4 2 4 3 2" xfId="2920" xr:uid="{00000000-0005-0000-0000-000057000000}"/>
    <cellStyle name="Input cel new 4 2 4 3 2 2" xfId="7578" xr:uid="{00000000-0005-0000-0000-000057000000}"/>
    <cellStyle name="Input cel new 4 2 4 3 2 2 2" xfId="27874" xr:uid="{00000000-0005-0000-0000-000057000000}"/>
    <cellStyle name="Input cel new 4 2 4 3 2 2 3" xfId="23284" xr:uid="{00000000-0005-0000-0000-000057000000}"/>
    <cellStyle name="Input cel new 4 2 4 3 2 2 4" xfId="38050" xr:uid="{00000000-0005-0000-0000-000057000000}"/>
    <cellStyle name="Input cel new 4 2 4 3 2 3" xfId="19385" xr:uid="{00000000-0005-0000-0000-000057000000}"/>
    <cellStyle name="Input cel new 4 2 4 3 2 4" xfId="14019" xr:uid="{00000000-0005-0000-0000-000057000000}"/>
    <cellStyle name="Input cel new 4 2 4 3 2 5" xfId="33344" xr:uid="{00000000-0005-0000-0000-000057000000}"/>
    <cellStyle name="Input cel new 4 2 4 3 3" xfId="8990" xr:uid="{00000000-0005-0000-0000-000057000000}"/>
    <cellStyle name="Input cel new 4 2 4 3 3 2" xfId="24650" xr:uid="{00000000-0005-0000-0000-000057000000}"/>
    <cellStyle name="Input cel new 4 2 4 3 3 2 2" xfId="29238" xr:uid="{00000000-0005-0000-0000-000057000000}"/>
    <cellStyle name="Input cel new 4 2 4 3 3 2 3" xfId="39343" xr:uid="{00000000-0005-0000-0000-000057000000}"/>
    <cellStyle name="Input cel new 4 2 4 3 3 3" xfId="14937" xr:uid="{00000000-0005-0000-0000-000057000000}"/>
    <cellStyle name="Input cel new 4 2 4 3 3 4" xfId="13730" xr:uid="{00000000-0005-0000-0000-000057000000}"/>
    <cellStyle name="Input cel new 4 2 4 3 3 5" xfId="34755" xr:uid="{00000000-0005-0000-0000-000057000000}"/>
    <cellStyle name="Input cel new 4 2 4 3 4" xfId="6372" xr:uid="{00000000-0005-0000-0000-000057000000}"/>
    <cellStyle name="Input cel new 4 2 4 3 4 2" xfId="26668" xr:uid="{00000000-0005-0000-0000-000057000000}"/>
    <cellStyle name="Input cel new 4 2 4 3 4 3" xfId="11509" xr:uid="{00000000-0005-0000-0000-000057000000}"/>
    <cellStyle name="Input cel new 4 2 4 3 4 4" xfId="32138" xr:uid="{00000000-0005-0000-0000-000057000000}"/>
    <cellStyle name="Input cel new 4 2 4 3 5" xfId="4769" xr:uid="{00000000-0005-0000-0000-000057000000}"/>
    <cellStyle name="Input cel new 4 2 4 3 5 2" xfId="25089" xr:uid="{00000000-0005-0000-0000-000057000000}"/>
    <cellStyle name="Input cel new 4 2 4 3 5 3" xfId="20501" xr:uid="{00000000-0005-0000-0000-000057000000}"/>
    <cellStyle name="Input cel new 4 2 4 3 5 4" xfId="36259" xr:uid="{00000000-0005-0000-0000-000057000000}"/>
    <cellStyle name="Input cel new 4 2 4 3 6" xfId="16452" xr:uid="{00000000-0005-0000-0000-000057000000}"/>
    <cellStyle name="Input cel new 4 2 4 3 7" xfId="3412" xr:uid="{00000000-0005-0000-0000-000057000000}"/>
    <cellStyle name="Input cel new 4 2 4 3 8" xfId="30589" xr:uid="{00000000-0005-0000-0000-000057000000}"/>
    <cellStyle name="Input cel new 4 2 4 4" xfId="801" xr:uid="{00000000-0005-0000-0000-000057000000}"/>
    <cellStyle name="Input cel new 4 2 4 4 2" xfId="3299" xr:uid="{00000000-0005-0000-0000-000057000000}"/>
    <cellStyle name="Input cel new 4 2 4 4 2 2" xfId="8147" xr:uid="{00000000-0005-0000-0000-000057000000}"/>
    <cellStyle name="Input cel new 4 2 4 4 2 2 2" xfId="28436" xr:uid="{00000000-0005-0000-0000-000057000000}"/>
    <cellStyle name="Input cel new 4 2 4 4 2 2 3" xfId="23847" xr:uid="{00000000-0005-0000-0000-000057000000}"/>
    <cellStyle name="Input cel new 4 2 4 4 2 2 4" xfId="38541" xr:uid="{00000000-0005-0000-0000-000057000000}"/>
    <cellStyle name="Input cel new 4 2 4 4 2 3" xfId="22130" xr:uid="{00000000-0005-0000-0000-000057000000}"/>
    <cellStyle name="Input cel new 4 2 4 4 2 4" xfId="13286" xr:uid="{00000000-0005-0000-0000-000057000000}"/>
    <cellStyle name="Input cel new 4 2 4 4 2 5" xfId="33912" xr:uid="{00000000-0005-0000-0000-000057000000}"/>
    <cellStyle name="Input cel new 4 2 4 4 3" xfId="5552" xr:uid="{00000000-0005-0000-0000-000057000000}"/>
    <cellStyle name="Input cel new 4 2 4 4 3 2" xfId="25848" xr:uid="{00000000-0005-0000-0000-000057000000}"/>
    <cellStyle name="Input cel new 4 2 4 4 3 3" xfId="13436" xr:uid="{00000000-0005-0000-0000-000057000000}"/>
    <cellStyle name="Input cel new 4 2 4 4 3 4" xfId="31318" xr:uid="{00000000-0005-0000-0000-000057000000}"/>
    <cellStyle name="Input cel new 4 2 4 4 4" xfId="3922" xr:uid="{00000000-0005-0000-0000-000057000000}"/>
    <cellStyle name="Input cel new 4 2 4 4 4 2" xfId="17173" xr:uid="{00000000-0005-0000-0000-000057000000}"/>
    <cellStyle name="Input cel new 4 2 4 4 4 3" xfId="19708" xr:uid="{00000000-0005-0000-0000-000057000000}"/>
    <cellStyle name="Input cel new 4 2 4 4 4 4" xfId="35466" xr:uid="{00000000-0005-0000-0000-000057000000}"/>
    <cellStyle name="Input cel new 4 2 4 4 5" xfId="15671" xr:uid="{00000000-0005-0000-0000-000057000000}"/>
    <cellStyle name="Input cel new 4 2 4 4 6" xfId="3562" xr:uid="{00000000-0005-0000-0000-000057000000}"/>
    <cellStyle name="Input cel new 4 2 4 4 7" xfId="29746" xr:uid="{00000000-0005-0000-0000-000057000000}"/>
    <cellStyle name="Input cel new 4 2 4 5" xfId="2048" xr:uid="{00000000-0005-0000-0000-000057000000}"/>
    <cellStyle name="Input cel new 4 2 4 5 2" xfId="6706" xr:uid="{00000000-0005-0000-0000-000057000000}"/>
    <cellStyle name="Input cel new 4 2 4 5 2 2" xfId="27002" xr:uid="{00000000-0005-0000-0000-000057000000}"/>
    <cellStyle name="Input cel new 4 2 4 5 2 3" xfId="22412" xr:uid="{00000000-0005-0000-0000-000057000000}"/>
    <cellStyle name="Input cel new 4 2 4 5 2 4" xfId="37197" xr:uid="{00000000-0005-0000-0000-000057000000}"/>
    <cellStyle name="Input cel new 4 2 4 5 3" xfId="18067" xr:uid="{00000000-0005-0000-0000-000057000000}"/>
    <cellStyle name="Input cel new 4 2 4 5 4" xfId="11304" xr:uid="{00000000-0005-0000-0000-000057000000}"/>
    <cellStyle name="Input cel new 4 2 4 5 5" xfId="32472" xr:uid="{00000000-0005-0000-0000-000057000000}"/>
    <cellStyle name="Input cel new 4 2 4 6" xfId="5293" xr:uid="{00000000-0005-0000-0000-000057000000}"/>
    <cellStyle name="Input cel new 4 2 4 6 2" xfId="21004" xr:uid="{00000000-0005-0000-0000-000057000000}"/>
    <cellStyle name="Input cel new 4 2 4 6 2 2" xfId="25589" xr:uid="{00000000-0005-0000-0000-000057000000}"/>
    <cellStyle name="Input cel new 4 2 4 6 2 3" xfId="36712" xr:uid="{00000000-0005-0000-0000-000057000000}"/>
    <cellStyle name="Input cel new 4 2 4 6 3" xfId="17634" xr:uid="{00000000-0005-0000-0000-000057000000}"/>
    <cellStyle name="Input cel new 4 2 4 6 4" xfId="12105" xr:uid="{00000000-0005-0000-0000-000057000000}"/>
    <cellStyle name="Input cel new 4 2 4 6 5" xfId="31059" xr:uid="{00000000-0005-0000-0000-000057000000}"/>
    <cellStyle name="Input cel new 4 2 4 7" xfId="3795" xr:uid="{00000000-0005-0000-0000-000057000000}"/>
    <cellStyle name="Input cel new 4 2 4 7 2" xfId="15841" xr:uid="{00000000-0005-0000-0000-000057000000}"/>
    <cellStyle name="Input cel new 4 2 4 7 3" xfId="18234" xr:uid="{00000000-0005-0000-0000-000057000000}"/>
    <cellStyle name="Input cel new 4 2 4 7 4" xfId="35126" xr:uid="{00000000-0005-0000-0000-000057000000}"/>
    <cellStyle name="Input cel new 4 2 4 8" xfId="19586" xr:uid="{00000000-0005-0000-0000-000057000000}"/>
    <cellStyle name="Input cel new 4 2 4 8 2" xfId="18874" xr:uid="{00000000-0005-0000-0000-000057000000}"/>
    <cellStyle name="Input cel new 4 2 4 8 3" xfId="35345" xr:uid="{00000000-0005-0000-0000-000057000000}"/>
    <cellStyle name="Input cel new 4 2 4 9" xfId="18470" xr:uid="{00000000-0005-0000-0000-000057000000}"/>
    <cellStyle name="Input cel new 4 2 5" xfId="659" xr:uid="{00000000-0005-0000-0000-000057000000}"/>
    <cellStyle name="Input cel new 4 2 5 10" xfId="16298" xr:uid="{00000000-0005-0000-0000-000057000000}"/>
    <cellStyle name="Input cel new 4 2 5 11" xfId="12268" xr:uid="{00000000-0005-0000-0000-000057000000}"/>
    <cellStyle name="Input cel new 4 2 5 12" xfId="29660" xr:uid="{00000000-0005-0000-0000-000057000000}"/>
    <cellStyle name="Input cel new 4 2 5 2" xfId="1571" xr:uid="{00000000-0005-0000-0000-000057000000}"/>
    <cellStyle name="Input cel new 4 2 5 2 2" xfId="1889" xr:uid="{00000000-0005-0000-0000-000057000000}"/>
    <cellStyle name="Input cel new 4 2 5 2 2 2" xfId="3128" xr:uid="{00000000-0005-0000-0000-000057000000}"/>
    <cellStyle name="Input cel new 4 2 5 2 2 2 2" xfId="7786" xr:uid="{00000000-0005-0000-0000-000057000000}"/>
    <cellStyle name="Input cel new 4 2 5 2 2 2 2 2" xfId="28082" xr:uid="{00000000-0005-0000-0000-000057000000}"/>
    <cellStyle name="Input cel new 4 2 5 2 2 2 2 3" xfId="23492" xr:uid="{00000000-0005-0000-0000-000057000000}"/>
    <cellStyle name="Input cel new 4 2 5 2 2 2 2 4" xfId="38234" xr:uid="{00000000-0005-0000-0000-000057000000}"/>
    <cellStyle name="Input cel new 4 2 5 2 2 2 3" xfId="16075" xr:uid="{00000000-0005-0000-0000-000057000000}"/>
    <cellStyle name="Input cel new 4 2 5 2 2 2 4" xfId="9851" xr:uid="{00000000-0005-0000-0000-000057000000}"/>
    <cellStyle name="Input cel new 4 2 5 2 2 2 5" xfId="33552" xr:uid="{00000000-0005-0000-0000-000057000000}"/>
    <cellStyle name="Input cel new 4 2 5 2 2 3" xfId="9198" xr:uid="{00000000-0005-0000-0000-000057000000}"/>
    <cellStyle name="Input cel new 4 2 5 2 2 3 2" xfId="24844" xr:uid="{00000000-0005-0000-0000-000057000000}"/>
    <cellStyle name="Input cel new 4 2 5 2 2 3 2 2" xfId="29431" xr:uid="{00000000-0005-0000-0000-000057000000}"/>
    <cellStyle name="Input cel new 4 2 5 2 2 3 2 3" xfId="39536" xr:uid="{00000000-0005-0000-0000-000057000000}"/>
    <cellStyle name="Input cel new 4 2 5 2 2 3 3" xfId="16602" xr:uid="{00000000-0005-0000-0000-000057000000}"/>
    <cellStyle name="Input cel new 4 2 5 2 2 3 4" xfId="12702" xr:uid="{00000000-0005-0000-0000-000057000000}"/>
    <cellStyle name="Input cel new 4 2 5 2 2 3 5" xfId="34963" xr:uid="{00000000-0005-0000-0000-000057000000}"/>
    <cellStyle name="Input cel new 4 2 5 2 2 4" xfId="6552" xr:uid="{00000000-0005-0000-0000-000057000000}"/>
    <cellStyle name="Input cel new 4 2 5 2 2 4 2" xfId="26848" xr:uid="{00000000-0005-0000-0000-000057000000}"/>
    <cellStyle name="Input cel new 4 2 5 2 2 4 3" xfId="14457" xr:uid="{00000000-0005-0000-0000-000057000000}"/>
    <cellStyle name="Input cel new 4 2 5 2 2 4 4" xfId="32318" xr:uid="{00000000-0005-0000-0000-000057000000}"/>
    <cellStyle name="Input cel new 4 2 5 2 2 5" xfId="4977" xr:uid="{00000000-0005-0000-0000-000057000000}"/>
    <cellStyle name="Input cel new 4 2 5 2 2 5 2" xfId="25282" xr:uid="{00000000-0005-0000-0000-000057000000}"/>
    <cellStyle name="Input cel new 4 2 5 2 2 5 3" xfId="20696" xr:uid="{00000000-0005-0000-0000-000057000000}"/>
    <cellStyle name="Input cel new 4 2 5 2 2 5 4" xfId="36452" xr:uid="{00000000-0005-0000-0000-000057000000}"/>
    <cellStyle name="Input cel new 4 2 5 2 2 6" xfId="22185" xr:uid="{00000000-0005-0000-0000-000057000000}"/>
    <cellStyle name="Input cel new 4 2 5 2 2 7" xfId="12490" xr:uid="{00000000-0005-0000-0000-000057000000}"/>
    <cellStyle name="Input cel new 4 2 5 2 2 8" xfId="30797" xr:uid="{00000000-0005-0000-0000-000057000000}"/>
    <cellStyle name="Input cel new 4 2 5 2 3" xfId="2811" xr:uid="{00000000-0005-0000-0000-000057000000}"/>
    <cellStyle name="Input cel new 4 2 5 2 3 2" xfId="7469" xr:uid="{00000000-0005-0000-0000-000057000000}"/>
    <cellStyle name="Input cel new 4 2 5 2 3 2 2" xfId="27765" xr:uid="{00000000-0005-0000-0000-000057000000}"/>
    <cellStyle name="Input cel new 4 2 5 2 3 2 3" xfId="23175" xr:uid="{00000000-0005-0000-0000-000057000000}"/>
    <cellStyle name="Input cel new 4 2 5 2 3 2 4" xfId="37941" xr:uid="{00000000-0005-0000-0000-000057000000}"/>
    <cellStyle name="Input cel new 4 2 5 2 3 3" xfId="18036" xr:uid="{00000000-0005-0000-0000-000057000000}"/>
    <cellStyle name="Input cel new 4 2 5 2 3 4" xfId="13039" xr:uid="{00000000-0005-0000-0000-000057000000}"/>
    <cellStyle name="Input cel new 4 2 5 2 3 5" xfId="33235" xr:uid="{00000000-0005-0000-0000-000057000000}"/>
    <cellStyle name="Input cel new 4 2 5 2 4" xfId="8882" xr:uid="{00000000-0005-0000-0000-000057000000}"/>
    <cellStyle name="Input cel new 4 2 5 2 4 2" xfId="24547" xr:uid="{00000000-0005-0000-0000-000057000000}"/>
    <cellStyle name="Input cel new 4 2 5 2 4 2 2" xfId="29135" xr:uid="{00000000-0005-0000-0000-000057000000}"/>
    <cellStyle name="Input cel new 4 2 5 2 4 2 3" xfId="39240" xr:uid="{00000000-0005-0000-0000-000057000000}"/>
    <cellStyle name="Input cel new 4 2 5 2 4 3" xfId="16064" xr:uid="{00000000-0005-0000-0000-000057000000}"/>
    <cellStyle name="Input cel new 4 2 5 2 4 4" xfId="12531" xr:uid="{00000000-0005-0000-0000-000057000000}"/>
    <cellStyle name="Input cel new 4 2 5 2 4 5" xfId="34647" xr:uid="{00000000-0005-0000-0000-000057000000}"/>
    <cellStyle name="Input cel new 4 2 5 2 5" xfId="6267" xr:uid="{00000000-0005-0000-0000-000057000000}"/>
    <cellStyle name="Input cel new 4 2 5 2 5 2" xfId="26563" xr:uid="{00000000-0005-0000-0000-000057000000}"/>
    <cellStyle name="Input cel new 4 2 5 2 5 3" xfId="9643" xr:uid="{00000000-0005-0000-0000-000057000000}"/>
    <cellStyle name="Input cel new 4 2 5 2 5 4" xfId="32033" xr:uid="{00000000-0005-0000-0000-000057000000}"/>
    <cellStyle name="Input cel new 4 2 5 2 6" xfId="4660" xr:uid="{00000000-0005-0000-0000-000057000000}"/>
    <cellStyle name="Input cel new 4 2 5 2 6 2" xfId="24986" xr:uid="{00000000-0005-0000-0000-000057000000}"/>
    <cellStyle name="Input cel new 4 2 5 2 6 3" xfId="20398" xr:uid="{00000000-0005-0000-0000-000057000000}"/>
    <cellStyle name="Input cel new 4 2 5 2 6 4" xfId="36156" xr:uid="{00000000-0005-0000-0000-000057000000}"/>
    <cellStyle name="Input cel new 4 2 5 2 7" xfId="17758" xr:uid="{00000000-0005-0000-0000-000057000000}"/>
    <cellStyle name="Input cel new 4 2 5 2 8" xfId="9562" xr:uid="{00000000-0005-0000-0000-000057000000}"/>
    <cellStyle name="Input cel new 4 2 5 2 9" xfId="30481" xr:uid="{00000000-0005-0000-0000-000057000000}"/>
    <cellStyle name="Input cel new 4 2 5 3" xfId="1337" xr:uid="{00000000-0005-0000-0000-000057000000}"/>
    <cellStyle name="Input cel new 4 2 5 3 2" xfId="2578" xr:uid="{00000000-0005-0000-0000-000057000000}"/>
    <cellStyle name="Input cel new 4 2 5 3 2 2" xfId="7236" xr:uid="{00000000-0005-0000-0000-000057000000}"/>
    <cellStyle name="Input cel new 4 2 5 3 2 2 2" xfId="27532" xr:uid="{00000000-0005-0000-0000-000057000000}"/>
    <cellStyle name="Input cel new 4 2 5 3 2 2 3" xfId="22942" xr:uid="{00000000-0005-0000-0000-000057000000}"/>
    <cellStyle name="Input cel new 4 2 5 3 2 2 4" xfId="37722" xr:uid="{00000000-0005-0000-0000-000057000000}"/>
    <cellStyle name="Input cel new 4 2 5 3 2 3" xfId="22053" xr:uid="{00000000-0005-0000-0000-000057000000}"/>
    <cellStyle name="Input cel new 4 2 5 3 2 4" xfId="11984" xr:uid="{00000000-0005-0000-0000-000057000000}"/>
    <cellStyle name="Input cel new 4 2 5 3 2 5" xfId="33002" xr:uid="{00000000-0005-0000-0000-000057000000}"/>
    <cellStyle name="Input cel new 4 2 5 3 3" xfId="8656" xr:uid="{00000000-0005-0000-0000-000057000000}"/>
    <cellStyle name="Input cel new 4 2 5 3 3 2" xfId="24334" xr:uid="{00000000-0005-0000-0000-000057000000}"/>
    <cellStyle name="Input cel new 4 2 5 3 3 2 2" xfId="28923" xr:uid="{00000000-0005-0000-0000-000057000000}"/>
    <cellStyle name="Input cel new 4 2 5 3 3 2 3" xfId="39028" xr:uid="{00000000-0005-0000-0000-000057000000}"/>
    <cellStyle name="Input cel new 4 2 5 3 3 3" xfId="21065" xr:uid="{00000000-0005-0000-0000-000057000000}"/>
    <cellStyle name="Input cel new 4 2 5 3 3 4" xfId="13580" xr:uid="{00000000-0005-0000-0000-000057000000}"/>
    <cellStyle name="Input cel new 4 2 5 3 3 5" xfId="34421" xr:uid="{00000000-0005-0000-0000-000057000000}"/>
    <cellStyle name="Input cel new 4 2 5 3 4" xfId="6060" xr:uid="{00000000-0005-0000-0000-000057000000}"/>
    <cellStyle name="Input cel new 4 2 5 3 4 2" xfId="26356" xr:uid="{00000000-0005-0000-0000-000057000000}"/>
    <cellStyle name="Input cel new 4 2 5 3 4 3" xfId="11611" xr:uid="{00000000-0005-0000-0000-000057000000}"/>
    <cellStyle name="Input cel new 4 2 5 3 4 4" xfId="31826" xr:uid="{00000000-0005-0000-0000-000057000000}"/>
    <cellStyle name="Input cel new 4 2 5 3 5" xfId="4433" xr:uid="{00000000-0005-0000-0000-000057000000}"/>
    <cellStyle name="Input cel new 4 2 5 3 5 2" xfId="16677" xr:uid="{00000000-0005-0000-0000-000057000000}"/>
    <cellStyle name="Input cel new 4 2 5 3 5 3" xfId="20189" xr:uid="{00000000-0005-0000-0000-000057000000}"/>
    <cellStyle name="Input cel new 4 2 5 3 5 4" xfId="35947" xr:uid="{00000000-0005-0000-0000-000057000000}"/>
    <cellStyle name="Input cel new 4 2 5 3 6" xfId="21640" xr:uid="{00000000-0005-0000-0000-000057000000}"/>
    <cellStyle name="Input cel new 4 2 5 3 7" xfId="13564" xr:uid="{00000000-0005-0000-0000-000057000000}"/>
    <cellStyle name="Input cel new 4 2 5 3 8" xfId="30255" xr:uid="{00000000-0005-0000-0000-000057000000}"/>
    <cellStyle name="Input cel new 4 2 5 4" xfId="1209" xr:uid="{00000000-0005-0000-0000-000057000000}"/>
    <cellStyle name="Input cel new 4 2 5 4 2" xfId="2450" xr:uid="{00000000-0005-0000-0000-000057000000}"/>
    <cellStyle name="Input cel new 4 2 5 4 2 2" xfId="7108" xr:uid="{00000000-0005-0000-0000-000057000000}"/>
    <cellStyle name="Input cel new 4 2 5 4 2 2 2" xfId="27404" xr:uid="{00000000-0005-0000-0000-000057000000}"/>
    <cellStyle name="Input cel new 4 2 5 4 2 2 3" xfId="22814" xr:uid="{00000000-0005-0000-0000-000057000000}"/>
    <cellStyle name="Input cel new 4 2 5 4 2 2 4" xfId="37596" xr:uid="{00000000-0005-0000-0000-000057000000}"/>
    <cellStyle name="Input cel new 4 2 5 4 2 3" xfId="19070" xr:uid="{00000000-0005-0000-0000-000057000000}"/>
    <cellStyle name="Input cel new 4 2 5 4 2 4" xfId="11404" xr:uid="{00000000-0005-0000-0000-000057000000}"/>
    <cellStyle name="Input cel new 4 2 5 4 2 5" xfId="32874" xr:uid="{00000000-0005-0000-0000-000057000000}"/>
    <cellStyle name="Input cel new 4 2 5 4 3" xfId="8529" xr:uid="{00000000-0005-0000-0000-000057000000}"/>
    <cellStyle name="Input cel new 4 2 5 4 3 2" xfId="24215" xr:uid="{00000000-0005-0000-0000-000057000000}"/>
    <cellStyle name="Input cel new 4 2 5 4 3 2 2" xfId="28804" xr:uid="{00000000-0005-0000-0000-000057000000}"/>
    <cellStyle name="Input cel new 4 2 5 4 3 2 3" xfId="38909" xr:uid="{00000000-0005-0000-0000-000057000000}"/>
    <cellStyle name="Input cel new 4 2 5 4 3 3" xfId="18630" xr:uid="{00000000-0005-0000-0000-000057000000}"/>
    <cellStyle name="Input cel new 4 2 5 4 3 4" xfId="10909" xr:uid="{00000000-0005-0000-0000-000057000000}"/>
    <cellStyle name="Input cel new 4 2 5 4 3 5" xfId="34294" xr:uid="{00000000-0005-0000-0000-000057000000}"/>
    <cellStyle name="Input cel new 4 2 5 4 4" xfId="5940" xr:uid="{00000000-0005-0000-0000-000057000000}"/>
    <cellStyle name="Input cel new 4 2 5 4 4 2" xfId="26236" xr:uid="{00000000-0005-0000-0000-000057000000}"/>
    <cellStyle name="Input cel new 4 2 5 4 4 3" xfId="12523" xr:uid="{00000000-0005-0000-0000-000057000000}"/>
    <cellStyle name="Input cel new 4 2 5 4 4 4" xfId="31706" xr:uid="{00000000-0005-0000-0000-000057000000}"/>
    <cellStyle name="Input cel new 4 2 5 4 5" xfId="4306" xr:uid="{00000000-0005-0000-0000-000057000000}"/>
    <cellStyle name="Input cel new 4 2 5 4 5 2" xfId="19246" xr:uid="{00000000-0005-0000-0000-000057000000}"/>
    <cellStyle name="Input cel new 4 2 5 4 5 3" xfId="20070" xr:uid="{00000000-0005-0000-0000-000057000000}"/>
    <cellStyle name="Input cel new 4 2 5 4 5 4" xfId="35828" xr:uid="{00000000-0005-0000-0000-000057000000}"/>
    <cellStyle name="Input cel new 4 2 5 4 6" xfId="16499" xr:uid="{00000000-0005-0000-0000-000057000000}"/>
    <cellStyle name="Input cel new 4 2 5 4 7" xfId="11981" xr:uid="{00000000-0005-0000-0000-000057000000}"/>
    <cellStyle name="Input cel new 4 2 5 4 8" xfId="30128" xr:uid="{00000000-0005-0000-0000-000057000000}"/>
    <cellStyle name="Input cel new 4 2 5 5" xfId="963" xr:uid="{00000000-0005-0000-0000-000057000000}"/>
    <cellStyle name="Input cel new 4 2 5 5 2" xfId="3401" xr:uid="{00000000-0005-0000-0000-000057000000}"/>
    <cellStyle name="Input cel new 4 2 5 5 2 2" xfId="8289" xr:uid="{00000000-0005-0000-0000-000057000000}"/>
    <cellStyle name="Input cel new 4 2 5 5 2 2 2" xfId="28576" xr:uid="{00000000-0005-0000-0000-000057000000}"/>
    <cellStyle name="Input cel new 4 2 5 5 2 2 3" xfId="23987" xr:uid="{00000000-0005-0000-0000-000057000000}"/>
    <cellStyle name="Input cel new 4 2 5 5 2 2 4" xfId="38681" xr:uid="{00000000-0005-0000-0000-000057000000}"/>
    <cellStyle name="Input cel new 4 2 5 5 2 3" xfId="21620" xr:uid="{00000000-0005-0000-0000-000057000000}"/>
    <cellStyle name="Input cel new 4 2 5 5 2 4" xfId="11862" xr:uid="{00000000-0005-0000-0000-000057000000}"/>
    <cellStyle name="Input cel new 4 2 5 5 2 5" xfId="34054" xr:uid="{00000000-0005-0000-0000-000057000000}"/>
    <cellStyle name="Input cel new 4 2 5 5 3" xfId="5709" xr:uid="{00000000-0005-0000-0000-000057000000}"/>
    <cellStyle name="Input cel new 4 2 5 5 3 2" xfId="26005" xr:uid="{00000000-0005-0000-0000-000057000000}"/>
    <cellStyle name="Input cel new 4 2 5 5 3 3" xfId="10156" xr:uid="{00000000-0005-0000-0000-000057000000}"/>
    <cellStyle name="Input cel new 4 2 5 5 3 4" xfId="31475" xr:uid="{00000000-0005-0000-0000-000057000000}"/>
    <cellStyle name="Input cel new 4 2 5 5 4" xfId="4064" xr:uid="{00000000-0005-0000-0000-000057000000}"/>
    <cellStyle name="Input cel new 4 2 5 5 4 2" xfId="15310" xr:uid="{00000000-0005-0000-0000-000057000000}"/>
    <cellStyle name="Input cel new 4 2 5 5 4 3" xfId="19846" xr:uid="{00000000-0005-0000-0000-000057000000}"/>
    <cellStyle name="Input cel new 4 2 5 5 4 4" xfId="35604" xr:uid="{00000000-0005-0000-0000-000057000000}"/>
    <cellStyle name="Input cel new 4 2 5 5 5" xfId="17430" xr:uid="{00000000-0005-0000-0000-000057000000}"/>
    <cellStyle name="Input cel new 4 2 5 5 6" xfId="9654" xr:uid="{00000000-0005-0000-0000-000057000000}"/>
    <cellStyle name="Input cel new 4 2 5 5 7" xfId="29888" xr:uid="{00000000-0005-0000-0000-000057000000}"/>
    <cellStyle name="Input cel new 4 2 5 6" xfId="2206" xr:uid="{00000000-0005-0000-0000-000057000000}"/>
    <cellStyle name="Input cel new 4 2 5 6 2" xfId="6864" xr:uid="{00000000-0005-0000-0000-000057000000}"/>
    <cellStyle name="Input cel new 4 2 5 6 2 2" xfId="27160" xr:uid="{00000000-0005-0000-0000-000057000000}"/>
    <cellStyle name="Input cel new 4 2 5 6 2 3" xfId="22570" xr:uid="{00000000-0005-0000-0000-000057000000}"/>
    <cellStyle name="Input cel new 4 2 5 6 2 4" xfId="37355" xr:uid="{00000000-0005-0000-0000-000057000000}"/>
    <cellStyle name="Input cel new 4 2 5 6 3" xfId="19194" xr:uid="{00000000-0005-0000-0000-000057000000}"/>
    <cellStyle name="Input cel new 4 2 5 6 4" xfId="10608" xr:uid="{00000000-0005-0000-0000-000057000000}"/>
    <cellStyle name="Input cel new 4 2 5 6 5" xfId="32630" xr:uid="{00000000-0005-0000-0000-000057000000}"/>
    <cellStyle name="Input cel new 4 2 5 7" xfId="8061" xr:uid="{00000000-0005-0000-0000-000057000000}"/>
    <cellStyle name="Input cel new 4 2 5 7 2" xfId="23763" xr:uid="{00000000-0005-0000-0000-000057000000}"/>
    <cellStyle name="Input cel new 4 2 5 7 2 2" xfId="28352" xr:uid="{00000000-0005-0000-0000-000057000000}"/>
    <cellStyle name="Input cel new 4 2 5 7 2 3" xfId="38457" xr:uid="{00000000-0005-0000-0000-000057000000}"/>
    <cellStyle name="Input cel new 4 2 5 7 3" xfId="15340" xr:uid="{00000000-0005-0000-0000-000057000000}"/>
    <cellStyle name="Input cel new 4 2 5 7 4" xfId="11928" xr:uid="{00000000-0005-0000-0000-000057000000}"/>
    <cellStyle name="Input cel new 4 2 5 7 5" xfId="33826" xr:uid="{00000000-0005-0000-0000-000057000000}"/>
    <cellStyle name="Input cel new 4 2 5 8" xfId="3836" xr:uid="{00000000-0005-0000-0000-000057000000}"/>
    <cellStyle name="Input cel new 4 2 5 8 2" xfId="16432" xr:uid="{00000000-0005-0000-0000-000057000000}"/>
    <cellStyle name="Input cel new 4 2 5 8 3" xfId="18249" xr:uid="{00000000-0005-0000-0000-000057000000}"/>
    <cellStyle name="Input cel new 4 2 5 8 4" xfId="35141" xr:uid="{00000000-0005-0000-0000-000057000000}"/>
    <cellStyle name="Input cel new 4 2 5 9" xfId="19625" xr:uid="{00000000-0005-0000-0000-000057000000}"/>
    <cellStyle name="Input cel new 4 2 5 9 2" xfId="17203" xr:uid="{00000000-0005-0000-0000-000057000000}"/>
    <cellStyle name="Input cel new 4 2 5 9 3" xfId="35383" xr:uid="{00000000-0005-0000-0000-000057000000}"/>
    <cellStyle name="Input cel new 4 2 6" xfId="722" xr:uid="{00000000-0005-0000-0000-000057000000}"/>
    <cellStyle name="Input cel new 4 2 6 10" xfId="14068" xr:uid="{00000000-0005-0000-0000-000057000000}"/>
    <cellStyle name="Input cel new 4 2 6 11" xfId="29951" xr:uid="{00000000-0005-0000-0000-000057000000}"/>
    <cellStyle name="Input cel new 4 2 6 2" xfId="1952" xr:uid="{00000000-0005-0000-0000-000057000000}"/>
    <cellStyle name="Input cel new 4 2 6 2 2" xfId="3191" xr:uid="{00000000-0005-0000-0000-000057000000}"/>
    <cellStyle name="Input cel new 4 2 6 2 2 2" xfId="7849" xr:uid="{00000000-0005-0000-0000-000057000000}"/>
    <cellStyle name="Input cel new 4 2 6 2 2 2 2" xfId="28145" xr:uid="{00000000-0005-0000-0000-000057000000}"/>
    <cellStyle name="Input cel new 4 2 6 2 2 2 3" xfId="23555" xr:uid="{00000000-0005-0000-0000-000057000000}"/>
    <cellStyle name="Input cel new 4 2 6 2 2 2 4" xfId="38297" xr:uid="{00000000-0005-0000-0000-000057000000}"/>
    <cellStyle name="Input cel new 4 2 6 2 2 3" xfId="23717" xr:uid="{00000000-0005-0000-0000-000057000000}"/>
    <cellStyle name="Input cel new 4 2 6 2 2 4" xfId="14059" xr:uid="{00000000-0005-0000-0000-000057000000}"/>
    <cellStyle name="Input cel new 4 2 6 2 2 5" xfId="33615" xr:uid="{00000000-0005-0000-0000-000057000000}"/>
    <cellStyle name="Input cel new 4 2 6 2 3" xfId="9261" xr:uid="{00000000-0005-0000-0000-000057000000}"/>
    <cellStyle name="Input cel new 4 2 6 2 3 2" xfId="24903" xr:uid="{00000000-0005-0000-0000-000057000000}"/>
    <cellStyle name="Input cel new 4 2 6 2 3 2 2" xfId="29490" xr:uid="{00000000-0005-0000-0000-000057000000}"/>
    <cellStyle name="Input cel new 4 2 6 2 3 2 3" xfId="39595" xr:uid="{00000000-0005-0000-0000-000057000000}"/>
    <cellStyle name="Input cel new 4 2 6 2 3 3" xfId="18515" xr:uid="{00000000-0005-0000-0000-000057000000}"/>
    <cellStyle name="Input cel new 4 2 6 2 3 4" xfId="12075" xr:uid="{00000000-0005-0000-0000-000057000000}"/>
    <cellStyle name="Input cel new 4 2 6 2 3 5" xfId="35026" xr:uid="{00000000-0005-0000-0000-000057000000}"/>
    <cellStyle name="Input cel new 4 2 6 2 4" xfId="6611" xr:uid="{00000000-0005-0000-0000-000057000000}"/>
    <cellStyle name="Input cel new 4 2 6 2 4 2" xfId="26907" xr:uid="{00000000-0005-0000-0000-000057000000}"/>
    <cellStyle name="Input cel new 4 2 6 2 4 3" xfId="12608" xr:uid="{00000000-0005-0000-0000-000057000000}"/>
    <cellStyle name="Input cel new 4 2 6 2 4 4" xfId="32377" xr:uid="{00000000-0005-0000-0000-000057000000}"/>
    <cellStyle name="Input cel new 4 2 6 2 5" xfId="5040" xr:uid="{00000000-0005-0000-0000-000057000000}"/>
    <cellStyle name="Input cel new 4 2 6 2 5 2" xfId="25341" xr:uid="{00000000-0005-0000-0000-000057000000}"/>
    <cellStyle name="Input cel new 4 2 6 2 5 3" xfId="20755" xr:uid="{00000000-0005-0000-0000-000057000000}"/>
    <cellStyle name="Input cel new 4 2 6 2 5 4" xfId="36511" xr:uid="{00000000-0005-0000-0000-000057000000}"/>
    <cellStyle name="Input cel new 4 2 6 2 6" xfId="17576" xr:uid="{00000000-0005-0000-0000-000057000000}"/>
    <cellStyle name="Input cel new 4 2 6 2 7" xfId="10172" xr:uid="{00000000-0005-0000-0000-000057000000}"/>
    <cellStyle name="Input cel new 4 2 6 2 8" xfId="30860" xr:uid="{00000000-0005-0000-0000-000057000000}"/>
    <cellStyle name="Input cel new 4 2 6 3" xfId="1246" xr:uid="{00000000-0005-0000-0000-000057000000}"/>
    <cellStyle name="Input cel new 4 2 6 3 2" xfId="2487" xr:uid="{00000000-0005-0000-0000-000057000000}"/>
    <cellStyle name="Input cel new 4 2 6 3 2 2" xfId="7145" xr:uid="{00000000-0005-0000-0000-000057000000}"/>
    <cellStyle name="Input cel new 4 2 6 3 2 2 2" xfId="27441" xr:uid="{00000000-0005-0000-0000-000057000000}"/>
    <cellStyle name="Input cel new 4 2 6 3 2 2 3" xfId="22851" xr:uid="{00000000-0005-0000-0000-000057000000}"/>
    <cellStyle name="Input cel new 4 2 6 3 2 2 4" xfId="37633" xr:uid="{00000000-0005-0000-0000-000057000000}"/>
    <cellStyle name="Input cel new 4 2 6 3 2 3" xfId="15115" xr:uid="{00000000-0005-0000-0000-000057000000}"/>
    <cellStyle name="Input cel new 4 2 6 3 2 4" xfId="12981" xr:uid="{00000000-0005-0000-0000-000057000000}"/>
    <cellStyle name="Input cel new 4 2 6 3 2 5" xfId="32911" xr:uid="{00000000-0005-0000-0000-000057000000}"/>
    <cellStyle name="Input cel new 4 2 6 3 3" xfId="8565" xr:uid="{00000000-0005-0000-0000-000057000000}"/>
    <cellStyle name="Input cel new 4 2 6 3 3 2" xfId="24248" xr:uid="{00000000-0005-0000-0000-000057000000}"/>
    <cellStyle name="Input cel new 4 2 6 3 3 2 2" xfId="28837" xr:uid="{00000000-0005-0000-0000-000057000000}"/>
    <cellStyle name="Input cel new 4 2 6 3 3 2 3" xfId="38942" xr:uid="{00000000-0005-0000-0000-000057000000}"/>
    <cellStyle name="Input cel new 4 2 6 3 3 3" xfId="17117" xr:uid="{00000000-0005-0000-0000-000057000000}"/>
    <cellStyle name="Input cel new 4 2 6 3 3 4" xfId="14116" xr:uid="{00000000-0005-0000-0000-000057000000}"/>
    <cellStyle name="Input cel new 4 2 6 3 3 5" xfId="34330" xr:uid="{00000000-0005-0000-0000-000057000000}"/>
    <cellStyle name="Input cel new 4 2 6 3 4" xfId="5975" xr:uid="{00000000-0005-0000-0000-000057000000}"/>
    <cellStyle name="Input cel new 4 2 6 3 4 2" xfId="26271" xr:uid="{00000000-0005-0000-0000-000057000000}"/>
    <cellStyle name="Input cel new 4 2 6 3 4 3" xfId="13104" xr:uid="{00000000-0005-0000-0000-000057000000}"/>
    <cellStyle name="Input cel new 4 2 6 3 4 4" xfId="31741" xr:uid="{00000000-0005-0000-0000-000057000000}"/>
    <cellStyle name="Input cel new 4 2 6 3 5" xfId="4342" xr:uid="{00000000-0005-0000-0000-000057000000}"/>
    <cellStyle name="Input cel new 4 2 6 3 5 2" xfId="15104" xr:uid="{00000000-0005-0000-0000-000057000000}"/>
    <cellStyle name="Input cel new 4 2 6 3 5 3" xfId="20103" xr:uid="{00000000-0005-0000-0000-000057000000}"/>
    <cellStyle name="Input cel new 4 2 6 3 5 4" xfId="35861" xr:uid="{00000000-0005-0000-0000-000057000000}"/>
    <cellStyle name="Input cel new 4 2 6 3 6" xfId="21745" xr:uid="{00000000-0005-0000-0000-000057000000}"/>
    <cellStyle name="Input cel new 4 2 6 3 7" xfId="14698" xr:uid="{00000000-0005-0000-0000-000057000000}"/>
    <cellStyle name="Input cel new 4 2 6 3 8" xfId="30164" xr:uid="{00000000-0005-0000-0000-000057000000}"/>
    <cellStyle name="Input cel new 4 2 6 4" xfId="1026" xr:uid="{00000000-0005-0000-0000-000057000000}"/>
    <cellStyle name="Input cel new 4 2 6 4 2" xfId="5771" xr:uid="{00000000-0005-0000-0000-000057000000}"/>
    <cellStyle name="Input cel new 4 2 6 4 2 2" xfId="26067" xr:uid="{00000000-0005-0000-0000-000057000000}"/>
    <cellStyle name="Input cel new 4 2 6 4 2 3" xfId="21481" xr:uid="{00000000-0005-0000-0000-000057000000}"/>
    <cellStyle name="Input cel new 4 2 6 4 2 4" xfId="36995" xr:uid="{00000000-0005-0000-0000-000057000000}"/>
    <cellStyle name="Input cel new 4 2 6 4 3" xfId="22207" xr:uid="{00000000-0005-0000-0000-000057000000}"/>
    <cellStyle name="Input cel new 4 2 6 4 4" xfId="13633" xr:uid="{00000000-0005-0000-0000-000057000000}"/>
    <cellStyle name="Input cel new 4 2 6 4 5" xfId="31537" xr:uid="{00000000-0005-0000-0000-000057000000}"/>
    <cellStyle name="Input cel new 4 2 6 5" xfId="2269" xr:uid="{00000000-0005-0000-0000-000057000000}"/>
    <cellStyle name="Input cel new 4 2 6 5 2" xfId="6927" xr:uid="{00000000-0005-0000-0000-000057000000}"/>
    <cellStyle name="Input cel new 4 2 6 5 2 2" xfId="27223" xr:uid="{00000000-0005-0000-0000-000057000000}"/>
    <cellStyle name="Input cel new 4 2 6 5 2 3" xfId="22633" xr:uid="{00000000-0005-0000-0000-000057000000}"/>
    <cellStyle name="Input cel new 4 2 6 5 2 4" xfId="37418" xr:uid="{00000000-0005-0000-0000-000057000000}"/>
    <cellStyle name="Input cel new 4 2 6 5 3" xfId="16672" xr:uid="{00000000-0005-0000-0000-000057000000}"/>
    <cellStyle name="Input cel new 4 2 6 5 4" xfId="9402" xr:uid="{00000000-0005-0000-0000-000057000000}"/>
    <cellStyle name="Input cel new 4 2 6 5 5" xfId="32693" xr:uid="{00000000-0005-0000-0000-000057000000}"/>
    <cellStyle name="Input cel new 4 2 6 6" xfId="8352" xr:uid="{00000000-0005-0000-0000-000057000000}"/>
    <cellStyle name="Input cel new 4 2 6 6 2" xfId="24049" xr:uid="{00000000-0005-0000-0000-000057000000}"/>
    <cellStyle name="Input cel new 4 2 6 6 2 2" xfId="28638" xr:uid="{00000000-0005-0000-0000-000057000000}"/>
    <cellStyle name="Input cel new 4 2 6 6 2 3" xfId="38743" xr:uid="{00000000-0005-0000-0000-000057000000}"/>
    <cellStyle name="Input cel new 4 2 6 6 3" xfId="18621" xr:uid="{00000000-0005-0000-0000-000057000000}"/>
    <cellStyle name="Input cel new 4 2 6 6 4" xfId="9863" xr:uid="{00000000-0005-0000-0000-000057000000}"/>
    <cellStyle name="Input cel new 4 2 6 6 5" xfId="34117" xr:uid="{00000000-0005-0000-0000-000057000000}"/>
    <cellStyle name="Input cel new 4 2 6 7" xfId="5475" xr:uid="{00000000-0005-0000-0000-000057000000}"/>
    <cellStyle name="Input cel new 4 2 6 7 2" xfId="21186" xr:uid="{00000000-0005-0000-0000-000057000000}"/>
    <cellStyle name="Input cel new 4 2 6 7 2 2" xfId="25771" xr:uid="{00000000-0005-0000-0000-000057000000}"/>
    <cellStyle name="Input cel new 4 2 6 7 2 3" xfId="36835" xr:uid="{00000000-0005-0000-0000-000057000000}"/>
    <cellStyle name="Input cel new 4 2 6 7 3" xfId="18406" xr:uid="{00000000-0005-0000-0000-000057000000}"/>
    <cellStyle name="Input cel new 4 2 6 7 4" xfId="13371" xr:uid="{00000000-0005-0000-0000-000057000000}"/>
    <cellStyle name="Input cel new 4 2 6 7 5" xfId="31241" xr:uid="{00000000-0005-0000-0000-000057000000}"/>
    <cellStyle name="Input cel new 4 2 6 8" xfId="4127" xr:uid="{00000000-0005-0000-0000-000057000000}"/>
    <cellStyle name="Input cel new 4 2 6 8 2" xfId="18693" xr:uid="{00000000-0005-0000-0000-000057000000}"/>
    <cellStyle name="Input cel new 4 2 6 8 3" xfId="19905" xr:uid="{00000000-0005-0000-0000-000057000000}"/>
    <cellStyle name="Input cel new 4 2 6 8 4" xfId="35663" xr:uid="{00000000-0005-0000-0000-000057000000}"/>
    <cellStyle name="Input cel new 4 2 6 9" xfId="18324" xr:uid="{00000000-0005-0000-0000-000057000000}"/>
    <cellStyle name="Input cel new 4 2 7" xfId="314" xr:uid="{00000000-0005-0000-0000-000057000000}"/>
    <cellStyle name="Input cel new 4 2 7 10" xfId="30045" xr:uid="{00000000-0005-0000-0000-000057000000}"/>
    <cellStyle name="Input cel new 4 2 7 2" xfId="1296" xr:uid="{00000000-0005-0000-0000-000057000000}"/>
    <cellStyle name="Input cel new 4 2 7 2 2" xfId="2537" xr:uid="{00000000-0005-0000-0000-000057000000}"/>
    <cellStyle name="Input cel new 4 2 7 2 2 2" xfId="7195" xr:uid="{00000000-0005-0000-0000-000057000000}"/>
    <cellStyle name="Input cel new 4 2 7 2 2 2 2" xfId="27491" xr:uid="{00000000-0005-0000-0000-000057000000}"/>
    <cellStyle name="Input cel new 4 2 7 2 2 2 3" xfId="22901" xr:uid="{00000000-0005-0000-0000-000057000000}"/>
    <cellStyle name="Input cel new 4 2 7 2 2 2 4" xfId="37681" xr:uid="{00000000-0005-0000-0000-000057000000}"/>
    <cellStyle name="Input cel new 4 2 7 2 2 3" xfId="15219" xr:uid="{00000000-0005-0000-0000-000057000000}"/>
    <cellStyle name="Input cel new 4 2 7 2 2 4" xfId="10353" xr:uid="{00000000-0005-0000-0000-000057000000}"/>
    <cellStyle name="Input cel new 4 2 7 2 2 5" xfId="32961" xr:uid="{00000000-0005-0000-0000-000057000000}"/>
    <cellStyle name="Input cel new 4 2 7 2 3" xfId="8615" xr:uid="{00000000-0005-0000-0000-000057000000}"/>
    <cellStyle name="Input cel new 4 2 7 2 3 2" xfId="24295" xr:uid="{00000000-0005-0000-0000-000057000000}"/>
    <cellStyle name="Input cel new 4 2 7 2 3 2 2" xfId="28884" xr:uid="{00000000-0005-0000-0000-000057000000}"/>
    <cellStyle name="Input cel new 4 2 7 2 3 2 3" xfId="38989" xr:uid="{00000000-0005-0000-0000-000057000000}"/>
    <cellStyle name="Input cel new 4 2 7 2 3 3" xfId="16211" xr:uid="{00000000-0005-0000-0000-000057000000}"/>
    <cellStyle name="Input cel new 4 2 7 2 3 4" xfId="11747" xr:uid="{00000000-0005-0000-0000-000057000000}"/>
    <cellStyle name="Input cel new 4 2 7 2 3 5" xfId="34380" xr:uid="{00000000-0005-0000-0000-000057000000}"/>
    <cellStyle name="Input cel new 4 2 7 2 4" xfId="6021" xr:uid="{00000000-0005-0000-0000-000057000000}"/>
    <cellStyle name="Input cel new 4 2 7 2 4 2" xfId="26317" xr:uid="{00000000-0005-0000-0000-000057000000}"/>
    <cellStyle name="Input cel new 4 2 7 2 4 3" xfId="11531" xr:uid="{00000000-0005-0000-0000-000057000000}"/>
    <cellStyle name="Input cel new 4 2 7 2 4 4" xfId="31787" xr:uid="{00000000-0005-0000-0000-000057000000}"/>
    <cellStyle name="Input cel new 4 2 7 2 5" xfId="4392" xr:uid="{00000000-0005-0000-0000-000057000000}"/>
    <cellStyle name="Input cel new 4 2 7 2 5 2" xfId="18181" xr:uid="{00000000-0005-0000-0000-000057000000}"/>
    <cellStyle name="Input cel new 4 2 7 2 5 3" xfId="20150" xr:uid="{00000000-0005-0000-0000-000057000000}"/>
    <cellStyle name="Input cel new 4 2 7 2 5 4" xfId="35908" xr:uid="{00000000-0005-0000-0000-000057000000}"/>
    <cellStyle name="Input cel new 4 2 7 2 6" xfId="18437" xr:uid="{00000000-0005-0000-0000-000057000000}"/>
    <cellStyle name="Input cel new 4 2 7 2 7" xfId="11762" xr:uid="{00000000-0005-0000-0000-000057000000}"/>
    <cellStyle name="Input cel new 4 2 7 2 8" xfId="30214" xr:uid="{00000000-0005-0000-0000-000057000000}"/>
    <cellStyle name="Input cel new 4 2 7 3" xfId="1122" xr:uid="{00000000-0005-0000-0000-000057000000}"/>
    <cellStyle name="Input cel new 4 2 7 3 2" xfId="5864" xr:uid="{00000000-0005-0000-0000-000057000000}"/>
    <cellStyle name="Input cel new 4 2 7 3 2 2" xfId="26160" xr:uid="{00000000-0005-0000-0000-000057000000}"/>
    <cellStyle name="Input cel new 4 2 7 3 2 3" xfId="21574" xr:uid="{00000000-0005-0000-0000-000057000000}"/>
    <cellStyle name="Input cel new 4 2 7 3 2 4" xfId="37046" xr:uid="{00000000-0005-0000-0000-000057000000}"/>
    <cellStyle name="Input cel new 4 2 7 3 3" xfId="19415" xr:uid="{00000000-0005-0000-0000-000057000000}"/>
    <cellStyle name="Input cel new 4 2 7 3 4" xfId="14458" xr:uid="{00000000-0005-0000-0000-000057000000}"/>
    <cellStyle name="Input cel new 4 2 7 3 5" xfId="31630" xr:uid="{00000000-0005-0000-0000-000057000000}"/>
    <cellStyle name="Input cel new 4 2 7 4" xfId="2364" xr:uid="{00000000-0005-0000-0000-000057000000}"/>
    <cellStyle name="Input cel new 4 2 7 4 2" xfId="7022" xr:uid="{00000000-0005-0000-0000-000057000000}"/>
    <cellStyle name="Input cel new 4 2 7 4 2 2" xfId="27318" xr:uid="{00000000-0005-0000-0000-000057000000}"/>
    <cellStyle name="Input cel new 4 2 7 4 2 3" xfId="22728" xr:uid="{00000000-0005-0000-0000-000057000000}"/>
    <cellStyle name="Input cel new 4 2 7 4 2 4" xfId="37513" xr:uid="{00000000-0005-0000-0000-000057000000}"/>
    <cellStyle name="Input cel new 4 2 7 4 3" xfId="17271" xr:uid="{00000000-0005-0000-0000-000057000000}"/>
    <cellStyle name="Input cel new 4 2 7 4 4" xfId="3563" xr:uid="{00000000-0005-0000-0000-000057000000}"/>
    <cellStyle name="Input cel new 4 2 7 4 5" xfId="32788" xr:uid="{00000000-0005-0000-0000-000057000000}"/>
    <cellStyle name="Input cel new 4 2 7 5" xfId="8446" xr:uid="{00000000-0005-0000-0000-000057000000}"/>
    <cellStyle name="Input cel new 4 2 7 5 2" xfId="24141" xr:uid="{00000000-0005-0000-0000-000057000000}"/>
    <cellStyle name="Input cel new 4 2 7 5 2 2" xfId="28730" xr:uid="{00000000-0005-0000-0000-000057000000}"/>
    <cellStyle name="Input cel new 4 2 7 5 2 3" xfId="38835" xr:uid="{00000000-0005-0000-0000-000057000000}"/>
    <cellStyle name="Input cel new 4 2 7 5 3" xfId="18689" xr:uid="{00000000-0005-0000-0000-000057000000}"/>
    <cellStyle name="Input cel new 4 2 7 5 4" xfId="13531" xr:uid="{00000000-0005-0000-0000-000057000000}"/>
    <cellStyle name="Input cel new 4 2 7 5 5" xfId="34211" xr:uid="{00000000-0005-0000-0000-000057000000}"/>
    <cellStyle name="Input cel new 4 2 7 6" xfId="5184" xr:uid="{00000000-0005-0000-0000-000057000000}"/>
    <cellStyle name="Input cel new 4 2 7 6 2" xfId="25482" xr:uid="{00000000-0005-0000-0000-000057000000}"/>
    <cellStyle name="Input cel new 4 2 7 6 3" xfId="10940" xr:uid="{00000000-0005-0000-0000-000057000000}"/>
    <cellStyle name="Input cel new 4 2 7 6 4" xfId="30952" xr:uid="{00000000-0005-0000-0000-000057000000}"/>
    <cellStyle name="Input cel new 4 2 7 7" xfId="4222" xr:uid="{00000000-0005-0000-0000-000057000000}"/>
    <cellStyle name="Input cel new 4 2 7 7 2" xfId="16840" xr:uid="{00000000-0005-0000-0000-000057000000}"/>
    <cellStyle name="Input cel new 4 2 7 7 3" xfId="19996" xr:uid="{00000000-0005-0000-0000-000057000000}"/>
    <cellStyle name="Input cel new 4 2 7 7 4" xfId="35754" xr:uid="{00000000-0005-0000-0000-000057000000}"/>
    <cellStyle name="Input cel new 4 2 7 8" xfId="18114" xr:uid="{00000000-0005-0000-0000-000057000000}"/>
    <cellStyle name="Input cel new 4 2 7 9" xfId="13105" xr:uid="{00000000-0005-0000-0000-000057000000}"/>
    <cellStyle name="Input cel new 4 2 8" xfId="316" xr:uid="{00000000-0005-0000-0000-000057000000}"/>
    <cellStyle name="Input cel new 4 2 8 2" xfId="3248" xr:uid="{00000000-0005-0000-0000-000057000000}"/>
    <cellStyle name="Input cel new 4 2 8 2 2" xfId="7909" xr:uid="{00000000-0005-0000-0000-000057000000}"/>
    <cellStyle name="Input cel new 4 2 8 2 2 2" xfId="28204" xr:uid="{00000000-0005-0000-0000-000057000000}"/>
    <cellStyle name="Input cel new 4 2 8 2 2 3" xfId="23614" xr:uid="{00000000-0005-0000-0000-000057000000}"/>
    <cellStyle name="Input cel new 4 2 8 2 2 4" xfId="38356" xr:uid="{00000000-0005-0000-0000-000057000000}"/>
    <cellStyle name="Input cel new 4 2 8 2 3" xfId="15794" xr:uid="{00000000-0005-0000-0000-000057000000}"/>
    <cellStyle name="Input cel new 4 2 8 2 4" xfId="11594" xr:uid="{00000000-0005-0000-0000-000057000000}"/>
    <cellStyle name="Input cel new 4 2 8 2 5" xfId="33675" xr:uid="{00000000-0005-0000-0000-000057000000}"/>
    <cellStyle name="Input cel new 4 2 8 3" xfId="5186" xr:uid="{00000000-0005-0000-0000-000057000000}"/>
    <cellStyle name="Input cel new 4 2 8 3 2" xfId="25484" xr:uid="{00000000-0005-0000-0000-000057000000}"/>
    <cellStyle name="Input cel new 4 2 8 3 3" xfId="12908" xr:uid="{00000000-0005-0000-0000-000057000000}"/>
    <cellStyle name="Input cel new 4 2 8 3 4" xfId="30954" xr:uid="{00000000-0005-0000-0000-000057000000}"/>
    <cellStyle name="Input cel new 4 2 8 4" xfId="3663" xr:uid="{00000000-0005-0000-0000-000057000000}"/>
    <cellStyle name="Input cel new 4 2 8 4 2" xfId="16331" xr:uid="{00000000-0005-0000-0000-000057000000}"/>
    <cellStyle name="Input cel new 4 2 8 4 3" xfId="19461" xr:uid="{00000000-0005-0000-0000-000057000000}"/>
    <cellStyle name="Input cel new 4 2 8 4 4" xfId="35221" xr:uid="{00000000-0005-0000-0000-000057000000}"/>
    <cellStyle name="Input cel new 4 2 8 5" xfId="15368" xr:uid="{00000000-0005-0000-0000-000057000000}"/>
    <cellStyle name="Input cel new 4 2 8 6" xfId="3467" xr:uid="{00000000-0005-0000-0000-000057000000}"/>
    <cellStyle name="Input cel new 4 2 8 7" xfId="12715" xr:uid="{00000000-0005-0000-0000-000057000000}"/>
    <cellStyle name="Input cel new 4 2 9" xfId="514" xr:uid="{00000000-0005-0000-0000-000057000000}"/>
    <cellStyle name="Input cel new 4 2 9 2" xfId="5302" xr:uid="{00000000-0005-0000-0000-000057000000}"/>
    <cellStyle name="Input cel new 4 2 9 2 2" xfId="25598" xr:uid="{00000000-0005-0000-0000-000057000000}"/>
    <cellStyle name="Input cel new 4 2 9 2 3" xfId="21013" xr:uid="{00000000-0005-0000-0000-000057000000}"/>
    <cellStyle name="Input cel new 4 2 9 2 4" xfId="36721" xr:uid="{00000000-0005-0000-0000-000057000000}"/>
    <cellStyle name="Input cel new 4 2 9 3" xfId="18150" xr:uid="{00000000-0005-0000-0000-000057000000}"/>
    <cellStyle name="Input cel new 4 2 9 4" xfId="3423" xr:uid="{00000000-0005-0000-0000-000057000000}"/>
    <cellStyle name="Input cel new 4 2 9 5" xfId="31068" xr:uid="{00000000-0005-0000-0000-000057000000}"/>
    <cellStyle name="Input cel new 4 3" xfId="337" xr:uid="{00000000-0005-0000-0000-000056000000}"/>
    <cellStyle name="Input cel new 4 3 10" xfId="19430" xr:uid="{00000000-0005-0000-0000-000056000000}"/>
    <cellStyle name="Input cel new 4 3 10 2" xfId="21801" xr:uid="{00000000-0005-0000-0000-000056000000}"/>
    <cellStyle name="Input cel new 4 3 10 3" xfId="35190" xr:uid="{00000000-0005-0000-0000-000056000000}"/>
    <cellStyle name="Input cel new 4 3 2" xfId="483" xr:uid="{00000000-0005-0000-0000-000056000000}"/>
    <cellStyle name="Input cel new 4 3 2 10" xfId="5277" xr:uid="{00000000-0005-0000-0000-000056000000}"/>
    <cellStyle name="Input cel new 4 3 2 10 2" xfId="20988" xr:uid="{00000000-0005-0000-0000-000056000000}"/>
    <cellStyle name="Input cel new 4 3 2 10 2 2" xfId="25573" xr:uid="{00000000-0005-0000-0000-000056000000}"/>
    <cellStyle name="Input cel new 4 3 2 10 2 3" xfId="36704" xr:uid="{00000000-0005-0000-0000-000056000000}"/>
    <cellStyle name="Input cel new 4 3 2 10 3" xfId="21586" xr:uid="{00000000-0005-0000-0000-000056000000}"/>
    <cellStyle name="Input cel new 4 3 2 10 4" xfId="13618" xr:uid="{00000000-0005-0000-0000-000056000000}"/>
    <cellStyle name="Input cel new 4 3 2 10 5" xfId="31043" xr:uid="{00000000-0005-0000-0000-000056000000}"/>
    <cellStyle name="Input cel new 4 3 2 11" xfId="8033" xr:uid="{00000000-0005-0000-0000-000056000000}"/>
    <cellStyle name="Input cel new 4 3 2 11 2" xfId="28324" xr:uid="{00000000-0005-0000-0000-000056000000}"/>
    <cellStyle name="Input cel new 4 3 2 11 3" xfId="11220" xr:uid="{00000000-0005-0000-0000-000056000000}"/>
    <cellStyle name="Input cel new 4 3 2 11 4" xfId="33798" xr:uid="{00000000-0005-0000-0000-000056000000}"/>
    <cellStyle name="Input cel new 4 3 2 12" xfId="3802" xr:uid="{00000000-0005-0000-0000-000056000000}"/>
    <cellStyle name="Input cel new 4 3 2 12 2" xfId="15037" xr:uid="{00000000-0005-0000-0000-000056000000}"/>
    <cellStyle name="Input cel new 4 3 2 12 3" xfId="19593" xr:uid="{00000000-0005-0000-0000-000056000000}"/>
    <cellStyle name="Input cel new 4 3 2 12 4" xfId="35352" xr:uid="{00000000-0005-0000-0000-000056000000}"/>
    <cellStyle name="Input cel new 4 3 2 13" xfId="14903" xr:uid="{00000000-0005-0000-0000-000056000000}"/>
    <cellStyle name="Input cel new 4 3 2 14" xfId="11451" xr:uid="{00000000-0005-0000-0000-000056000000}"/>
    <cellStyle name="Input cel new 4 3 2 15" xfId="29629" xr:uid="{00000000-0005-0000-0000-000056000000}"/>
    <cellStyle name="Input cel new 4 3 2 2" xfId="630" xr:uid="{00000000-0005-0000-0000-000056000000}"/>
    <cellStyle name="Input cel new 4 3 2 2 10" xfId="15009" xr:uid="{00000000-0005-0000-0000-000056000000}"/>
    <cellStyle name="Input cel new 4 3 2 2 11" xfId="12672" xr:uid="{00000000-0005-0000-0000-000056000000}"/>
    <cellStyle name="Input cel new 4 3 2 2 12" xfId="29721" xr:uid="{00000000-0005-0000-0000-000056000000}"/>
    <cellStyle name="Input cel new 4 3 2 2 2" xfId="1545" xr:uid="{00000000-0005-0000-0000-000056000000}"/>
    <cellStyle name="Input cel new 4 3 2 2 2 2" xfId="1860" xr:uid="{00000000-0005-0000-0000-000056000000}"/>
    <cellStyle name="Input cel new 4 3 2 2 2 2 2" xfId="3099" xr:uid="{00000000-0005-0000-0000-000056000000}"/>
    <cellStyle name="Input cel new 4 3 2 2 2 2 2 2" xfId="7757" xr:uid="{00000000-0005-0000-0000-000056000000}"/>
    <cellStyle name="Input cel new 4 3 2 2 2 2 2 2 2" xfId="28053" xr:uid="{00000000-0005-0000-0000-000056000000}"/>
    <cellStyle name="Input cel new 4 3 2 2 2 2 2 2 3" xfId="23463" xr:uid="{00000000-0005-0000-0000-000056000000}"/>
    <cellStyle name="Input cel new 4 3 2 2 2 2 2 2 4" xfId="38205" xr:uid="{00000000-0005-0000-0000-000056000000}"/>
    <cellStyle name="Input cel new 4 3 2 2 2 2 2 3" xfId="18953" xr:uid="{00000000-0005-0000-0000-000056000000}"/>
    <cellStyle name="Input cel new 4 3 2 2 2 2 2 4" xfId="10903" xr:uid="{00000000-0005-0000-0000-000056000000}"/>
    <cellStyle name="Input cel new 4 3 2 2 2 2 2 5" xfId="33523" xr:uid="{00000000-0005-0000-0000-000056000000}"/>
    <cellStyle name="Input cel new 4 3 2 2 2 2 3" xfId="9169" xr:uid="{00000000-0005-0000-0000-000056000000}"/>
    <cellStyle name="Input cel new 4 3 2 2 2 2 3 2" xfId="24817" xr:uid="{00000000-0005-0000-0000-000056000000}"/>
    <cellStyle name="Input cel new 4 3 2 2 2 2 3 2 2" xfId="29404" xr:uid="{00000000-0005-0000-0000-000056000000}"/>
    <cellStyle name="Input cel new 4 3 2 2 2 2 3 2 3" xfId="39509" xr:uid="{00000000-0005-0000-0000-000056000000}"/>
    <cellStyle name="Input cel new 4 3 2 2 2 2 3 3" xfId="21796" xr:uid="{00000000-0005-0000-0000-000056000000}"/>
    <cellStyle name="Input cel new 4 3 2 2 2 2 3 4" xfId="9758" xr:uid="{00000000-0005-0000-0000-000056000000}"/>
    <cellStyle name="Input cel new 4 3 2 2 2 2 3 5" xfId="34934" xr:uid="{00000000-0005-0000-0000-000056000000}"/>
    <cellStyle name="Input cel new 4 3 2 2 2 2 4" xfId="6525" xr:uid="{00000000-0005-0000-0000-000056000000}"/>
    <cellStyle name="Input cel new 4 3 2 2 2 2 4 2" xfId="26821" xr:uid="{00000000-0005-0000-0000-000056000000}"/>
    <cellStyle name="Input cel new 4 3 2 2 2 2 4 3" xfId="10996" xr:uid="{00000000-0005-0000-0000-000056000000}"/>
    <cellStyle name="Input cel new 4 3 2 2 2 2 4 4" xfId="32291" xr:uid="{00000000-0005-0000-0000-000056000000}"/>
    <cellStyle name="Input cel new 4 3 2 2 2 2 5" xfId="4948" xr:uid="{00000000-0005-0000-0000-000056000000}"/>
    <cellStyle name="Input cel new 4 3 2 2 2 2 5 2" xfId="25255" xr:uid="{00000000-0005-0000-0000-000056000000}"/>
    <cellStyle name="Input cel new 4 3 2 2 2 2 5 3" xfId="20669" xr:uid="{00000000-0005-0000-0000-000056000000}"/>
    <cellStyle name="Input cel new 4 3 2 2 2 2 5 4" xfId="36425" xr:uid="{00000000-0005-0000-0000-000056000000}"/>
    <cellStyle name="Input cel new 4 3 2 2 2 2 6" xfId="21251" xr:uid="{00000000-0005-0000-0000-000056000000}"/>
    <cellStyle name="Input cel new 4 3 2 2 2 2 7" xfId="10404" xr:uid="{00000000-0005-0000-0000-000056000000}"/>
    <cellStyle name="Input cel new 4 3 2 2 2 2 8" xfId="30768" xr:uid="{00000000-0005-0000-0000-000056000000}"/>
    <cellStyle name="Input cel new 4 3 2 2 2 3" xfId="2785" xr:uid="{00000000-0005-0000-0000-000056000000}"/>
    <cellStyle name="Input cel new 4 3 2 2 2 3 2" xfId="7443" xr:uid="{00000000-0005-0000-0000-000056000000}"/>
    <cellStyle name="Input cel new 4 3 2 2 2 3 2 2" xfId="27739" xr:uid="{00000000-0005-0000-0000-000056000000}"/>
    <cellStyle name="Input cel new 4 3 2 2 2 3 2 3" xfId="23149" xr:uid="{00000000-0005-0000-0000-000056000000}"/>
    <cellStyle name="Input cel new 4 3 2 2 2 3 2 4" xfId="37915" xr:uid="{00000000-0005-0000-0000-000056000000}"/>
    <cellStyle name="Input cel new 4 3 2 2 2 3 3" xfId="17628" xr:uid="{00000000-0005-0000-0000-000056000000}"/>
    <cellStyle name="Input cel new 4 3 2 2 2 3 4" xfId="12681" xr:uid="{00000000-0005-0000-0000-000056000000}"/>
    <cellStyle name="Input cel new 4 3 2 2 2 3 5" xfId="33209" xr:uid="{00000000-0005-0000-0000-000056000000}"/>
    <cellStyle name="Input cel new 4 3 2 2 2 4" xfId="8856" xr:uid="{00000000-0005-0000-0000-000056000000}"/>
    <cellStyle name="Input cel new 4 3 2 2 2 4 2" xfId="24521" xr:uid="{00000000-0005-0000-0000-000056000000}"/>
    <cellStyle name="Input cel new 4 3 2 2 2 4 2 2" xfId="29109" xr:uid="{00000000-0005-0000-0000-000056000000}"/>
    <cellStyle name="Input cel new 4 3 2 2 2 4 2 3" xfId="39214" xr:uid="{00000000-0005-0000-0000-000056000000}"/>
    <cellStyle name="Input cel new 4 3 2 2 2 4 3" xfId="21088" xr:uid="{00000000-0005-0000-0000-000056000000}"/>
    <cellStyle name="Input cel new 4 3 2 2 2 4 4" xfId="13951" xr:uid="{00000000-0005-0000-0000-000056000000}"/>
    <cellStyle name="Input cel new 4 3 2 2 2 4 5" xfId="34621" xr:uid="{00000000-0005-0000-0000-000056000000}"/>
    <cellStyle name="Input cel new 4 3 2 2 2 5" xfId="6241" xr:uid="{00000000-0005-0000-0000-000056000000}"/>
    <cellStyle name="Input cel new 4 3 2 2 2 5 2" xfId="26537" xr:uid="{00000000-0005-0000-0000-000056000000}"/>
    <cellStyle name="Input cel new 4 3 2 2 2 5 3" xfId="13053" xr:uid="{00000000-0005-0000-0000-000056000000}"/>
    <cellStyle name="Input cel new 4 3 2 2 2 5 4" xfId="32007" xr:uid="{00000000-0005-0000-0000-000056000000}"/>
    <cellStyle name="Input cel new 4 3 2 2 2 6" xfId="4634" xr:uid="{00000000-0005-0000-0000-000056000000}"/>
    <cellStyle name="Input cel new 4 3 2 2 2 6 2" xfId="14947" xr:uid="{00000000-0005-0000-0000-000056000000}"/>
    <cellStyle name="Input cel new 4 3 2 2 2 6 3" xfId="20374" xr:uid="{00000000-0005-0000-0000-000056000000}"/>
    <cellStyle name="Input cel new 4 3 2 2 2 6 4" xfId="36132" xr:uid="{00000000-0005-0000-0000-000056000000}"/>
    <cellStyle name="Input cel new 4 3 2 2 2 7" xfId="17665" xr:uid="{00000000-0005-0000-0000-000056000000}"/>
    <cellStyle name="Input cel new 4 3 2 2 2 8" xfId="14307" xr:uid="{00000000-0005-0000-0000-000056000000}"/>
    <cellStyle name="Input cel new 4 3 2 2 2 9" xfId="30455" xr:uid="{00000000-0005-0000-0000-000056000000}"/>
    <cellStyle name="Input cel new 4 3 2 2 3" xfId="1726" xr:uid="{00000000-0005-0000-0000-000056000000}"/>
    <cellStyle name="Input cel new 4 3 2 2 3 2" xfId="2965" xr:uid="{00000000-0005-0000-0000-000056000000}"/>
    <cellStyle name="Input cel new 4 3 2 2 3 2 2" xfId="7623" xr:uid="{00000000-0005-0000-0000-000056000000}"/>
    <cellStyle name="Input cel new 4 3 2 2 3 2 2 2" xfId="27919" xr:uid="{00000000-0005-0000-0000-000056000000}"/>
    <cellStyle name="Input cel new 4 3 2 2 3 2 2 3" xfId="23329" xr:uid="{00000000-0005-0000-0000-000056000000}"/>
    <cellStyle name="Input cel new 4 3 2 2 3 2 2 4" xfId="38095" xr:uid="{00000000-0005-0000-0000-000056000000}"/>
    <cellStyle name="Input cel new 4 3 2 2 3 2 3" xfId="18321" xr:uid="{00000000-0005-0000-0000-000056000000}"/>
    <cellStyle name="Input cel new 4 3 2 2 3 2 4" xfId="10495" xr:uid="{00000000-0005-0000-0000-000056000000}"/>
    <cellStyle name="Input cel new 4 3 2 2 3 2 5" xfId="33389" xr:uid="{00000000-0005-0000-0000-000056000000}"/>
    <cellStyle name="Input cel new 4 3 2 2 3 3" xfId="9035" xr:uid="{00000000-0005-0000-0000-000056000000}"/>
    <cellStyle name="Input cel new 4 3 2 2 3 3 2" xfId="24692" xr:uid="{00000000-0005-0000-0000-000056000000}"/>
    <cellStyle name="Input cel new 4 3 2 2 3 3 2 2" xfId="29280" xr:uid="{00000000-0005-0000-0000-000056000000}"/>
    <cellStyle name="Input cel new 4 3 2 2 3 3 2 3" xfId="39385" xr:uid="{00000000-0005-0000-0000-000056000000}"/>
    <cellStyle name="Input cel new 4 3 2 2 3 3 3" xfId="18854" xr:uid="{00000000-0005-0000-0000-000056000000}"/>
    <cellStyle name="Input cel new 4 3 2 2 3 3 4" xfId="3535" xr:uid="{00000000-0005-0000-0000-000056000000}"/>
    <cellStyle name="Input cel new 4 3 2 2 3 3 5" xfId="34800" xr:uid="{00000000-0005-0000-0000-000056000000}"/>
    <cellStyle name="Input cel new 4 3 2 2 3 4" xfId="6414" xr:uid="{00000000-0005-0000-0000-000056000000}"/>
    <cellStyle name="Input cel new 4 3 2 2 3 4 2" xfId="26710" xr:uid="{00000000-0005-0000-0000-000056000000}"/>
    <cellStyle name="Input cel new 4 3 2 2 3 4 3" xfId="11736" xr:uid="{00000000-0005-0000-0000-000056000000}"/>
    <cellStyle name="Input cel new 4 3 2 2 3 4 4" xfId="32180" xr:uid="{00000000-0005-0000-0000-000056000000}"/>
    <cellStyle name="Input cel new 4 3 2 2 3 5" xfId="4814" xr:uid="{00000000-0005-0000-0000-000056000000}"/>
    <cellStyle name="Input cel new 4 3 2 2 3 5 2" xfId="25131" xr:uid="{00000000-0005-0000-0000-000056000000}"/>
    <cellStyle name="Input cel new 4 3 2 2 3 5 3" xfId="20544" xr:uid="{00000000-0005-0000-0000-000056000000}"/>
    <cellStyle name="Input cel new 4 3 2 2 3 5 4" xfId="36301" xr:uid="{00000000-0005-0000-0000-000056000000}"/>
    <cellStyle name="Input cel new 4 3 2 2 3 6" xfId="15509" xr:uid="{00000000-0005-0000-0000-000056000000}"/>
    <cellStyle name="Input cel new 4 3 2 2 3 7" xfId="9330" xr:uid="{00000000-0005-0000-0000-000056000000}"/>
    <cellStyle name="Input cel new 4 3 2 2 3 8" xfId="30634" xr:uid="{00000000-0005-0000-0000-000056000000}"/>
    <cellStyle name="Input cel new 4 3 2 2 4" xfId="1318" xr:uid="{00000000-0005-0000-0000-000056000000}"/>
    <cellStyle name="Input cel new 4 3 2 2 4 2" xfId="2559" xr:uid="{00000000-0005-0000-0000-000056000000}"/>
    <cellStyle name="Input cel new 4 3 2 2 4 2 2" xfId="7217" xr:uid="{00000000-0005-0000-0000-000056000000}"/>
    <cellStyle name="Input cel new 4 3 2 2 4 2 2 2" xfId="27513" xr:uid="{00000000-0005-0000-0000-000056000000}"/>
    <cellStyle name="Input cel new 4 3 2 2 4 2 2 3" xfId="22923" xr:uid="{00000000-0005-0000-0000-000056000000}"/>
    <cellStyle name="Input cel new 4 3 2 2 4 2 2 4" xfId="37703" xr:uid="{00000000-0005-0000-0000-000056000000}"/>
    <cellStyle name="Input cel new 4 3 2 2 4 2 3" xfId="17341" xr:uid="{00000000-0005-0000-0000-000056000000}"/>
    <cellStyle name="Input cel new 4 3 2 2 4 2 4" xfId="11251" xr:uid="{00000000-0005-0000-0000-000056000000}"/>
    <cellStyle name="Input cel new 4 3 2 2 4 2 5" xfId="32983" xr:uid="{00000000-0005-0000-0000-000056000000}"/>
    <cellStyle name="Input cel new 4 3 2 2 4 3" xfId="8637" xr:uid="{00000000-0005-0000-0000-000056000000}"/>
    <cellStyle name="Input cel new 4 3 2 2 4 3 2" xfId="24315" xr:uid="{00000000-0005-0000-0000-000056000000}"/>
    <cellStyle name="Input cel new 4 3 2 2 4 3 2 2" xfId="28904" xr:uid="{00000000-0005-0000-0000-000056000000}"/>
    <cellStyle name="Input cel new 4 3 2 2 4 3 2 3" xfId="39009" xr:uid="{00000000-0005-0000-0000-000056000000}"/>
    <cellStyle name="Input cel new 4 3 2 2 4 3 3" xfId="19175" xr:uid="{00000000-0005-0000-0000-000056000000}"/>
    <cellStyle name="Input cel new 4 3 2 2 4 3 4" xfId="10299" xr:uid="{00000000-0005-0000-0000-000056000000}"/>
    <cellStyle name="Input cel new 4 3 2 2 4 3 5" xfId="34402" xr:uid="{00000000-0005-0000-0000-000056000000}"/>
    <cellStyle name="Input cel new 4 3 2 2 4 4" xfId="6041" xr:uid="{00000000-0005-0000-0000-000056000000}"/>
    <cellStyle name="Input cel new 4 3 2 2 4 4 2" xfId="26337" xr:uid="{00000000-0005-0000-0000-000056000000}"/>
    <cellStyle name="Input cel new 4 3 2 2 4 4 3" xfId="13597" xr:uid="{00000000-0005-0000-0000-000056000000}"/>
    <cellStyle name="Input cel new 4 3 2 2 4 4 4" xfId="31807" xr:uid="{00000000-0005-0000-0000-000056000000}"/>
    <cellStyle name="Input cel new 4 3 2 2 4 5" xfId="4414" xr:uid="{00000000-0005-0000-0000-000056000000}"/>
    <cellStyle name="Input cel new 4 3 2 2 4 5 2" xfId="17348" xr:uid="{00000000-0005-0000-0000-000056000000}"/>
    <cellStyle name="Input cel new 4 3 2 2 4 5 3" xfId="20170" xr:uid="{00000000-0005-0000-0000-000056000000}"/>
    <cellStyle name="Input cel new 4 3 2 2 4 5 4" xfId="35928" xr:uid="{00000000-0005-0000-0000-000056000000}"/>
    <cellStyle name="Input cel new 4 3 2 2 4 6" xfId="18327" xr:uid="{00000000-0005-0000-0000-000056000000}"/>
    <cellStyle name="Input cel new 4 3 2 2 4 7" xfId="11673" xr:uid="{00000000-0005-0000-0000-000056000000}"/>
    <cellStyle name="Input cel new 4 3 2 2 4 8" xfId="30236" xr:uid="{00000000-0005-0000-0000-000056000000}"/>
    <cellStyle name="Input cel new 4 3 2 2 5" xfId="934" xr:uid="{00000000-0005-0000-0000-000056000000}"/>
    <cellStyle name="Input cel new 4 3 2 2 5 2" xfId="3386" xr:uid="{00000000-0005-0000-0000-000056000000}"/>
    <cellStyle name="Input cel new 4 3 2 2 5 2 2" xfId="8260" xr:uid="{00000000-0005-0000-0000-000056000000}"/>
    <cellStyle name="Input cel new 4 3 2 2 5 2 2 2" xfId="28549" xr:uid="{00000000-0005-0000-0000-000056000000}"/>
    <cellStyle name="Input cel new 4 3 2 2 5 2 2 3" xfId="23960" xr:uid="{00000000-0005-0000-0000-000056000000}"/>
    <cellStyle name="Input cel new 4 3 2 2 5 2 2 4" xfId="38654" xr:uid="{00000000-0005-0000-0000-000056000000}"/>
    <cellStyle name="Input cel new 4 3 2 2 5 2 3" xfId="15229" xr:uid="{00000000-0005-0000-0000-000056000000}"/>
    <cellStyle name="Input cel new 4 3 2 2 5 2 4" xfId="11184" xr:uid="{00000000-0005-0000-0000-000056000000}"/>
    <cellStyle name="Input cel new 4 3 2 2 5 2 5" xfId="34025" xr:uid="{00000000-0005-0000-0000-000056000000}"/>
    <cellStyle name="Input cel new 4 3 2 2 5 3" xfId="5682" xr:uid="{00000000-0005-0000-0000-000056000000}"/>
    <cellStyle name="Input cel new 4 3 2 2 5 3 2" xfId="25978" xr:uid="{00000000-0005-0000-0000-000056000000}"/>
    <cellStyle name="Input cel new 4 3 2 2 5 3 3" xfId="12658" xr:uid="{00000000-0005-0000-0000-000056000000}"/>
    <cellStyle name="Input cel new 4 3 2 2 5 3 4" xfId="31448" xr:uid="{00000000-0005-0000-0000-000056000000}"/>
    <cellStyle name="Input cel new 4 3 2 2 5 4" xfId="4035" xr:uid="{00000000-0005-0000-0000-000056000000}"/>
    <cellStyle name="Input cel new 4 3 2 2 5 4 2" xfId="16797" xr:uid="{00000000-0005-0000-0000-000056000000}"/>
    <cellStyle name="Input cel new 4 3 2 2 5 4 3" xfId="19819" xr:uid="{00000000-0005-0000-0000-000056000000}"/>
    <cellStyle name="Input cel new 4 3 2 2 5 4 4" xfId="35577" xr:uid="{00000000-0005-0000-0000-000056000000}"/>
    <cellStyle name="Input cel new 4 3 2 2 5 5" xfId="15302" xr:uid="{00000000-0005-0000-0000-000056000000}"/>
    <cellStyle name="Input cel new 4 3 2 2 5 6" xfId="14668" xr:uid="{00000000-0005-0000-0000-000056000000}"/>
    <cellStyle name="Input cel new 4 3 2 2 5 7" xfId="29859" xr:uid="{00000000-0005-0000-0000-000056000000}"/>
    <cellStyle name="Input cel new 4 3 2 2 6" xfId="2177" xr:uid="{00000000-0005-0000-0000-000056000000}"/>
    <cellStyle name="Input cel new 4 3 2 2 6 2" xfId="6835" xr:uid="{00000000-0005-0000-0000-000056000000}"/>
    <cellStyle name="Input cel new 4 3 2 2 6 2 2" xfId="27131" xr:uid="{00000000-0005-0000-0000-000056000000}"/>
    <cellStyle name="Input cel new 4 3 2 2 6 2 3" xfId="22541" xr:uid="{00000000-0005-0000-0000-000056000000}"/>
    <cellStyle name="Input cel new 4 3 2 2 6 2 4" xfId="37326" xr:uid="{00000000-0005-0000-0000-000056000000}"/>
    <cellStyle name="Input cel new 4 3 2 2 6 3" xfId="15204" xr:uid="{00000000-0005-0000-0000-000056000000}"/>
    <cellStyle name="Input cel new 4 3 2 2 6 4" xfId="10934" xr:uid="{00000000-0005-0000-0000-000056000000}"/>
    <cellStyle name="Input cel new 4 3 2 2 6 5" xfId="32601" xr:uid="{00000000-0005-0000-0000-000056000000}"/>
    <cellStyle name="Input cel new 4 3 2 2 7" xfId="8122" xr:uid="{00000000-0005-0000-0000-000056000000}"/>
    <cellStyle name="Input cel new 4 3 2 2 7 2" xfId="23824" xr:uid="{00000000-0005-0000-0000-000056000000}"/>
    <cellStyle name="Input cel new 4 3 2 2 7 2 2" xfId="28413" xr:uid="{00000000-0005-0000-0000-000056000000}"/>
    <cellStyle name="Input cel new 4 3 2 2 7 2 3" xfId="38518" xr:uid="{00000000-0005-0000-0000-000056000000}"/>
    <cellStyle name="Input cel new 4 3 2 2 7 3" xfId="23739" xr:uid="{00000000-0005-0000-0000-000056000000}"/>
    <cellStyle name="Input cel new 4 3 2 2 7 4" xfId="10149" xr:uid="{00000000-0005-0000-0000-000056000000}"/>
    <cellStyle name="Input cel new 4 3 2 2 7 5" xfId="33887" xr:uid="{00000000-0005-0000-0000-000056000000}"/>
    <cellStyle name="Input cel new 4 3 2 2 8" xfId="3897" xr:uid="{00000000-0005-0000-0000-000056000000}"/>
    <cellStyle name="Input cel new 4 3 2 2 8 2" xfId="18062" xr:uid="{00000000-0005-0000-0000-000056000000}"/>
    <cellStyle name="Input cel new 4 3 2 2 8 3" xfId="18290" xr:uid="{00000000-0005-0000-0000-000056000000}"/>
    <cellStyle name="Input cel new 4 3 2 2 8 4" xfId="35154" xr:uid="{00000000-0005-0000-0000-000056000000}"/>
    <cellStyle name="Input cel new 4 3 2 2 9" xfId="19686" xr:uid="{00000000-0005-0000-0000-000056000000}"/>
    <cellStyle name="Input cel new 4 3 2 2 9 2" xfId="17365" xr:uid="{00000000-0005-0000-0000-000056000000}"/>
    <cellStyle name="Input cel new 4 3 2 2 9 3" xfId="35444" xr:uid="{00000000-0005-0000-0000-000056000000}"/>
    <cellStyle name="Input cel new 4 3 2 3" xfId="694" xr:uid="{00000000-0005-0000-0000-000056000000}"/>
    <cellStyle name="Input cel new 4 3 2 3 10" xfId="11367" xr:uid="{00000000-0005-0000-0000-000056000000}"/>
    <cellStyle name="Input cel new 4 3 2 3 11" xfId="29923" xr:uid="{00000000-0005-0000-0000-000056000000}"/>
    <cellStyle name="Input cel new 4 3 2 3 2" xfId="1924" xr:uid="{00000000-0005-0000-0000-000056000000}"/>
    <cellStyle name="Input cel new 4 3 2 3 2 2" xfId="3163" xr:uid="{00000000-0005-0000-0000-000056000000}"/>
    <cellStyle name="Input cel new 4 3 2 3 2 2 2" xfId="7821" xr:uid="{00000000-0005-0000-0000-000056000000}"/>
    <cellStyle name="Input cel new 4 3 2 3 2 2 2 2" xfId="28117" xr:uid="{00000000-0005-0000-0000-000056000000}"/>
    <cellStyle name="Input cel new 4 3 2 3 2 2 2 3" xfId="23527" xr:uid="{00000000-0005-0000-0000-000056000000}"/>
    <cellStyle name="Input cel new 4 3 2 3 2 2 2 4" xfId="38269" xr:uid="{00000000-0005-0000-0000-000056000000}"/>
    <cellStyle name="Input cel new 4 3 2 3 2 2 3" xfId="22217" xr:uid="{00000000-0005-0000-0000-000056000000}"/>
    <cellStyle name="Input cel new 4 3 2 3 2 2 4" xfId="9769" xr:uid="{00000000-0005-0000-0000-000056000000}"/>
    <cellStyle name="Input cel new 4 3 2 3 2 2 5" xfId="33587" xr:uid="{00000000-0005-0000-0000-000056000000}"/>
    <cellStyle name="Input cel new 4 3 2 3 2 3" xfId="9233" xr:uid="{00000000-0005-0000-0000-000056000000}"/>
    <cellStyle name="Input cel new 4 3 2 3 2 3 2" xfId="24877" xr:uid="{00000000-0005-0000-0000-000056000000}"/>
    <cellStyle name="Input cel new 4 3 2 3 2 3 2 2" xfId="29464" xr:uid="{00000000-0005-0000-0000-000056000000}"/>
    <cellStyle name="Input cel new 4 3 2 3 2 3 2 3" xfId="39569" xr:uid="{00000000-0005-0000-0000-000056000000}"/>
    <cellStyle name="Input cel new 4 3 2 3 2 3 3" xfId="16278" xr:uid="{00000000-0005-0000-0000-000056000000}"/>
    <cellStyle name="Input cel new 4 3 2 3 2 3 4" xfId="13054" xr:uid="{00000000-0005-0000-0000-000056000000}"/>
    <cellStyle name="Input cel new 4 3 2 3 2 3 5" xfId="34998" xr:uid="{00000000-0005-0000-0000-000056000000}"/>
    <cellStyle name="Input cel new 4 3 2 3 2 4" xfId="6585" xr:uid="{00000000-0005-0000-0000-000056000000}"/>
    <cellStyle name="Input cel new 4 3 2 3 2 4 2" xfId="26881" xr:uid="{00000000-0005-0000-0000-000056000000}"/>
    <cellStyle name="Input cel new 4 3 2 3 2 4 3" xfId="13468" xr:uid="{00000000-0005-0000-0000-000056000000}"/>
    <cellStyle name="Input cel new 4 3 2 3 2 4 4" xfId="32351" xr:uid="{00000000-0005-0000-0000-000056000000}"/>
    <cellStyle name="Input cel new 4 3 2 3 2 5" xfId="5012" xr:uid="{00000000-0005-0000-0000-000056000000}"/>
    <cellStyle name="Input cel new 4 3 2 3 2 5 2" xfId="25315" xr:uid="{00000000-0005-0000-0000-000056000000}"/>
    <cellStyle name="Input cel new 4 3 2 3 2 5 3" xfId="20729" xr:uid="{00000000-0005-0000-0000-000056000000}"/>
    <cellStyle name="Input cel new 4 3 2 3 2 5 4" xfId="36485" xr:uid="{00000000-0005-0000-0000-000056000000}"/>
    <cellStyle name="Input cel new 4 3 2 3 2 6" xfId="15960" xr:uid="{00000000-0005-0000-0000-000056000000}"/>
    <cellStyle name="Input cel new 4 3 2 3 2 7" xfId="11150" xr:uid="{00000000-0005-0000-0000-000056000000}"/>
    <cellStyle name="Input cel new 4 3 2 3 2 8" xfId="30832" xr:uid="{00000000-0005-0000-0000-000056000000}"/>
    <cellStyle name="Input cel new 4 3 2 3 3" xfId="1606" xr:uid="{00000000-0005-0000-0000-000056000000}"/>
    <cellStyle name="Input cel new 4 3 2 3 3 2" xfId="2846" xr:uid="{00000000-0005-0000-0000-000056000000}"/>
    <cellStyle name="Input cel new 4 3 2 3 3 2 2" xfId="7504" xr:uid="{00000000-0005-0000-0000-000056000000}"/>
    <cellStyle name="Input cel new 4 3 2 3 3 2 2 2" xfId="27800" xr:uid="{00000000-0005-0000-0000-000056000000}"/>
    <cellStyle name="Input cel new 4 3 2 3 3 2 2 3" xfId="23210" xr:uid="{00000000-0005-0000-0000-000056000000}"/>
    <cellStyle name="Input cel new 4 3 2 3 3 2 2 4" xfId="37976" xr:uid="{00000000-0005-0000-0000-000056000000}"/>
    <cellStyle name="Input cel new 4 3 2 3 3 2 3" xfId="17570" xr:uid="{00000000-0005-0000-0000-000056000000}"/>
    <cellStyle name="Input cel new 4 3 2 3 3 2 4" xfId="12714" xr:uid="{00000000-0005-0000-0000-000056000000}"/>
    <cellStyle name="Input cel new 4 3 2 3 3 2 5" xfId="33270" xr:uid="{00000000-0005-0000-0000-000056000000}"/>
    <cellStyle name="Input cel new 4 3 2 3 3 3" xfId="8917" xr:uid="{00000000-0005-0000-0000-000056000000}"/>
    <cellStyle name="Input cel new 4 3 2 3 3 3 2" xfId="24580" xr:uid="{00000000-0005-0000-0000-000056000000}"/>
    <cellStyle name="Input cel new 4 3 2 3 3 3 2 2" xfId="29168" xr:uid="{00000000-0005-0000-0000-000056000000}"/>
    <cellStyle name="Input cel new 4 3 2 3 3 3 2 3" xfId="39273" xr:uid="{00000000-0005-0000-0000-000056000000}"/>
    <cellStyle name="Input cel new 4 3 2 3 3 3 3" xfId="15085" xr:uid="{00000000-0005-0000-0000-000056000000}"/>
    <cellStyle name="Input cel new 4 3 2 3 3 3 4" xfId="10444" xr:uid="{00000000-0005-0000-0000-000056000000}"/>
    <cellStyle name="Input cel new 4 3 2 3 3 3 5" xfId="34682" xr:uid="{00000000-0005-0000-0000-000056000000}"/>
    <cellStyle name="Input cel new 4 3 2 3 3 4" xfId="6301" xr:uid="{00000000-0005-0000-0000-000056000000}"/>
    <cellStyle name="Input cel new 4 3 2 3 3 4 2" xfId="26597" xr:uid="{00000000-0005-0000-0000-000056000000}"/>
    <cellStyle name="Input cel new 4 3 2 3 3 4 3" xfId="11326" xr:uid="{00000000-0005-0000-0000-000056000000}"/>
    <cellStyle name="Input cel new 4 3 2 3 3 4 4" xfId="32067" xr:uid="{00000000-0005-0000-0000-000056000000}"/>
    <cellStyle name="Input cel new 4 3 2 3 3 5" xfId="4695" xr:uid="{00000000-0005-0000-0000-000056000000}"/>
    <cellStyle name="Input cel new 4 3 2 3 3 5 2" xfId="25019" xr:uid="{00000000-0005-0000-0000-000056000000}"/>
    <cellStyle name="Input cel new 4 3 2 3 3 5 3" xfId="20431" xr:uid="{00000000-0005-0000-0000-000056000000}"/>
    <cellStyle name="Input cel new 4 3 2 3 3 5 4" xfId="36189" xr:uid="{00000000-0005-0000-0000-000056000000}"/>
    <cellStyle name="Input cel new 4 3 2 3 3 6" xfId="18142" xr:uid="{00000000-0005-0000-0000-000056000000}"/>
    <cellStyle name="Input cel new 4 3 2 3 3 7" xfId="11857" xr:uid="{00000000-0005-0000-0000-000056000000}"/>
    <cellStyle name="Input cel new 4 3 2 3 3 8" xfId="30516" xr:uid="{00000000-0005-0000-0000-000056000000}"/>
    <cellStyle name="Input cel new 4 3 2 3 4" xfId="998" xr:uid="{00000000-0005-0000-0000-000056000000}"/>
    <cellStyle name="Input cel new 4 3 2 3 4 2" xfId="5743" xr:uid="{00000000-0005-0000-0000-000056000000}"/>
    <cellStyle name="Input cel new 4 3 2 3 4 2 2" xfId="26039" xr:uid="{00000000-0005-0000-0000-000056000000}"/>
    <cellStyle name="Input cel new 4 3 2 3 4 2 3" xfId="21453" xr:uid="{00000000-0005-0000-0000-000056000000}"/>
    <cellStyle name="Input cel new 4 3 2 3 4 2 4" xfId="36967" xr:uid="{00000000-0005-0000-0000-000056000000}"/>
    <cellStyle name="Input cel new 4 3 2 3 4 3" xfId="17787" xr:uid="{00000000-0005-0000-0000-000056000000}"/>
    <cellStyle name="Input cel new 4 3 2 3 4 4" xfId="12479" xr:uid="{00000000-0005-0000-0000-000056000000}"/>
    <cellStyle name="Input cel new 4 3 2 3 4 5" xfId="31509" xr:uid="{00000000-0005-0000-0000-000056000000}"/>
    <cellStyle name="Input cel new 4 3 2 3 5" xfId="2241" xr:uid="{00000000-0005-0000-0000-000056000000}"/>
    <cellStyle name="Input cel new 4 3 2 3 5 2" xfId="6899" xr:uid="{00000000-0005-0000-0000-000056000000}"/>
    <cellStyle name="Input cel new 4 3 2 3 5 2 2" xfId="27195" xr:uid="{00000000-0005-0000-0000-000056000000}"/>
    <cellStyle name="Input cel new 4 3 2 3 5 2 3" xfId="22605" xr:uid="{00000000-0005-0000-0000-000056000000}"/>
    <cellStyle name="Input cel new 4 3 2 3 5 2 4" xfId="37390" xr:uid="{00000000-0005-0000-0000-000056000000}"/>
    <cellStyle name="Input cel new 4 3 2 3 5 3" xfId="18111" xr:uid="{00000000-0005-0000-0000-000056000000}"/>
    <cellStyle name="Input cel new 4 3 2 3 5 4" xfId="10136" xr:uid="{00000000-0005-0000-0000-000056000000}"/>
    <cellStyle name="Input cel new 4 3 2 3 5 5" xfId="32665" xr:uid="{00000000-0005-0000-0000-000056000000}"/>
    <cellStyle name="Input cel new 4 3 2 3 6" xfId="8324" xr:uid="{00000000-0005-0000-0000-000056000000}"/>
    <cellStyle name="Input cel new 4 3 2 3 6 2" xfId="24021" xr:uid="{00000000-0005-0000-0000-000056000000}"/>
    <cellStyle name="Input cel new 4 3 2 3 6 2 2" xfId="28610" xr:uid="{00000000-0005-0000-0000-000056000000}"/>
    <cellStyle name="Input cel new 4 3 2 3 6 2 3" xfId="38715" xr:uid="{00000000-0005-0000-0000-000056000000}"/>
    <cellStyle name="Input cel new 4 3 2 3 6 3" xfId="16236" xr:uid="{00000000-0005-0000-0000-000056000000}"/>
    <cellStyle name="Input cel new 4 3 2 3 6 4" xfId="11703" xr:uid="{00000000-0005-0000-0000-000056000000}"/>
    <cellStyle name="Input cel new 4 3 2 3 6 5" xfId="34089" xr:uid="{00000000-0005-0000-0000-000056000000}"/>
    <cellStyle name="Input cel new 4 3 2 3 7" xfId="5449" xr:uid="{00000000-0005-0000-0000-000056000000}"/>
    <cellStyle name="Input cel new 4 3 2 3 7 2" xfId="21160" xr:uid="{00000000-0005-0000-0000-000056000000}"/>
    <cellStyle name="Input cel new 4 3 2 3 7 2 2" xfId="25745" xr:uid="{00000000-0005-0000-0000-000056000000}"/>
    <cellStyle name="Input cel new 4 3 2 3 7 2 3" xfId="36809" xr:uid="{00000000-0005-0000-0000-000056000000}"/>
    <cellStyle name="Input cel new 4 3 2 3 7 3" xfId="15796" xr:uid="{00000000-0005-0000-0000-000056000000}"/>
    <cellStyle name="Input cel new 4 3 2 3 7 4" xfId="10830" xr:uid="{00000000-0005-0000-0000-000056000000}"/>
    <cellStyle name="Input cel new 4 3 2 3 7 5" xfId="31215" xr:uid="{00000000-0005-0000-0000-000056000000}"/>
    <cellStyle name="Input cel new 4 3 2 3 8" xfId="4099" xr:uid="{00000000-0005-0000-0000-000056000000}"/>
    <cellStyle name="Input cel new 4 3 2 3 8 2" xfId="17523" xr:uid="{00000000-0005-0000-0000-000056000000}"/>
    <cellStyle name="Input cel new 4 3 2 3 8 3" xfId="19879" xr:uid="{00000000-0005-0000-0000-000056000000}"/>
    <cellStyle name="Input cel new 4 3 2 3 8 4" xfId="35637" xr:uid="{00000000-0005-0000-0000-000056000000}"/>
    <cellStyle name="Input cel new 4 3 2 3 9" xfId="15097" xr:uid="{00000000-0005-0000-0000-000056000000}"/>
    <cellStyle name="Input cel new 4 3 2 4" xfId="756" xr:uid="{00000000-0005-0000-0000-000056000000}"/>
    <cellStyle name="Input cel new 4 3 2 4 10" xfId="9523" xr:uid="{00000000-0005-0000-0000-000056000000}"/>
    <cellStyle name="Input cel new 4 3 2 4 11" xfId="29985" xr:uid="{00000000-0005-0000-0000-000056000000}"/>
    <cellStyle name="Input cel new 4 3 2 4 2" xfId="1986" xr:uid="{00000000-0005-0000-0000-000056000000}"/>
    <cellStyle name="Input cel new 4 3 2 4 2 2" xfId="3225" xr:uid="{00000000-0005-0000-0000-000056000000}"/>
    <cellStyle name="Input cel new 4 3 2 4 2 2 2" xfId="7883" xr:uid="{00000000-0005-0000-0000-000056000000}"/>
    <cellStyle name="Input cel new 4 3 2 4 2 2 2 2" xfId="28179" xr:uid="{00000000-0005-0000-0000-000056000000}"/>
    <cellStyle name="Input cel new 4 3 2 4 2 2 2 3" xfId="23589" xr:uid="{00000000-0005-0000-0000-000056000000}"/>
    <cellStyle name="Input cel new 4 3 2 4 2 2 2 4" xfId="38331" xr:uid="{00000000-0005-0000-0000-000056000000}"/>
    <cellStyle name="Input cel new 4 3 2 4 2 2 3" xfId="23377" xr:uid="{00000000-0005-0000-0000-000056000000}"/>
    <cellStyle name="Input cel new 4 3 2 4 2 2 4" xfId="11910" xr:uid="{00000000-0005-0000-0000-000056000000}"/>
    <cellStyle name="Input cel new 4 3 2 4 2 2 5" xfId="33649" xr:uid="{00000000-0005-0000-0000-000056000000}"/>
    <cellStyle name="Input cel new 4 3 2 4 2 3" xfId="9295" xr:uid="{00000000-0005-0000-0000-000056000000}"/>
    <cellStyle name="Input cel new 4 3 2 4 2 3 2" xfId="24936" xr:uid="{00000000-0005-0000-0000-000056000000}"/>
    <cellStyle name="Input cel new 4 3 2 4 2 3 2 2" xfId="29523" xr:uid="{00000000-0005-0000-0000-000056000000}"/>
    <cellStyle name="Input cel new 4 3 2 4 2 3 2 3" xfId="39628" xr:uid="{00000000-0005-0000-0000-000056000000}"/>
    <cellStyle name="Input cel new 4 3 2 4 2 3 3" xfId="22212" xr:uid="{00000000-0005-0000-0000-000056000000}"/>
    <cellStyle name="Input cel new 4 3 2 4 2 3 4" xfId="9420" xr:uid="{00000000-0005-0000-0000-000056000000}"/>
    <cellStyle name="Input cel new 4 3 2 4 2 3 5" xfId="35060" xr:uid="{00000000-0005-0000-0000-000056000000}"/>
    <cellStyle name="Input cel new 4 3 2 4 2 4" xfId="6644" xr:uid="{00000000-0005-0000-0000-000056000000}"/>
    <cellStyle name="Input cel new 4 3 2 4 2 4 2" xfId="26940" xr:uid="{00000000-0005-0000-0000-000056000000}"/>
    <cellStyle name="Input cel new 4 3 2 4 2 4 3" xfId="14368" xr:uid="{00000000-0005-0000-0000-000056000000}"/>
    <cellStyle name="Input cel new 4 3 2 4 2 4 4" xfId="32410" xr:uid="{00000000-0005-0000-0000-000056000000}"/>
    <cellStyle name="Input cel new 4 3 2 4 2 5" xfId="5074" xr:uid="{00000000-0005-0000-0000-000056000000}"/>
    <cellStyle name="Input cel new 4 3 2 4 2 5 2" xfId="25374" xr:uid="{00000000-0005-0000-0000-000056000000}"/>
    <cellStyle name="Input cel new 4 3 2 4 2 5 3" xfId="20788" xr:uid="{00000000-0005-0000-0000-000056000000}"/>
    <cellStyle name="Input cel new 4 3 2 4 2 5 4" xfId="36544" xr:uid="{00000000-0005-0000-0000-000056000000}"/>
    <cellStyle name="Input cel new 4 3 2 4 2 6" xfId="18998" xr:uid="{00000000-0005-0000-0000-000056000000}"/>
    <cellStyle name="Input cel new 4 3 2 4 2 7" xfId="10068" xr:uid="{00000000-0005-0000-0000-000056000000}"/>
    <cellStyle name="Input cel new 4 3 2 4 2 8" xfId="30894" xr:uid="{00000000-0005-0000-0000-000056000000}"/>
    <cellStyle name="Input cel new 4 3 2 4 3" xfId="1664" xr:uid="{00000000-0005-0000-0000-000056000000}"/>
    <cellStyle name="Input cel new 4 3 2 4 3 2" xfId="2903" xr:uid="{00000000-0005-0000-0000-000056000000}"/>
    <cellStyle name="Input cel new 4 3 2 4 3 2 2" xfId="7561" xr:uid="{00000000-0005-0000-0000-000056000000}"/>
    <cellStyle name="Input cel new 4 3 2 4 3 2 2 2" xfId="27857" xr:uid="{00000000-0005-0000-0000-000056000000}"/>
    <cellStyle name="Input cel new 4 3 2 4 3 2 2 3" xfId="23267" xr:uid="{00000000-0005-0000-0000-000056000000}"/>
    <cellStyle name="Input cel new 4 3 2 4 3 2 2 4" xfId="38033" xr:uid="{00000000-0005-0000-0000-000056000000}"/>
    <cellStyle name="Input cel new 4 3 2 4 3 2 3" xfId="18937" xr:uid="{00000000-0005-0000-0000-000056000000}"/>
    <cellStyle name="Input cel new 4 3 2 4 3 2 4" xfId="12386" xr:uid="{00000000-0005-0000-0000-000056000000}"/>
    <cellStyle name="Input cel new 4 3 2 4 3 2 5" xfId="33327" xr:uid="{00000000-0005-0000-0000-000056000000}"/>
    <cellStyle name="Input cel new 4 3 2 4 3 3" xfId="8973" xr:uid="{00000000-0005-0000-0000-000056000000}"/>
    <cellStyle name="Input cel new 4 3 2 4 3 3 2" xfId="24633" xr:uid="{00000000-0005-0000-0000-000056000000}"/>
    <cellStyle name="Input cel new 4 3 2 4 3 3 2 2" xfId="29221" xr:uid="{00000000-0005-0000-0000-000056000000}"/>
    <cellStyle name="Input cel new 4 3 2 4 3 3 2 3" xfId="39326" xr:uid="{00000000-0005-0000-0000-000056000000}"/>
    <cellStyle name="Input cel new 4 3 2 4 3 3 3" xfId="14930" xr:uid="{00000000-0005-0000-0000-000056000000}"/>
    <cellStyle name="Input cel new 4 3 2 4 3 3 4" xfId="13366" xr:uid="{00000000-0005-0000-0000-000056000000}"/>
    <cellStyle name="Input cel new 4 3 2 4 3 3 5" xfId="34738" xr:uid="{00000000-0005-0000-0000-000056000000}"/>
    <cellStyle name="Input cel new 4 3 2 4 3 4" xfId="6355" xr:uid="{00000000-0005-0000-0000-000056000000}"/>
    <cellStyle name="Input cel new 4 3 2 4 3 4 2" xfId="26651" xr:uid="{00000000-0005-0000-0000-000056000000}"/>
    <cellStyle name="Input cel new 4 3 2 4 3 4 3" xfId="14036" xr:uid="{00000000-0005-0000-0000-000056000000}"/>
    <cellStyle name="Input cel new 4 3 2 4 3 4 4" xfId="32121" xr:uid="{00000000-0005-0000-0000-000056000000}"/>
    <cellStyle name="Input cel new 4 3 2 4 3 5" xfId="4752" xr:uid="{00000000-0005-0000-0000-000056000000}"/>
    <cellStyle name="Input cel new 4 3 2 4 3 5 2" xfId="25072" xr:uid="{00000000-0005-0000-0000-000056000000}"/>
    <cellStyle name="Input cel new 4 3 2 4 3 5 3" xfId="20484" xr:uid="{00000000-0005-0000-0000-000056000000}"/>
    <cellStyle name="Input cel new 4 3 2 4 3 5 4" xfId="36242" xr:uid="{00000000-0005-0000-0000-000056000000}"/>
    <cellStyle name="Input cel new 4 3 2 4 3 6" xfId="17595" xr:uid="{00000000-0005-0000-0000-000056000000}"/>
    <cellStyle name="Input cel new 4 3 2 4 3 7" xfId="3595" xr:uid="{00000000-0005-0000-0000-000056000000}"/>
    <cellStyle name="Input cel new 4 3 2 4 3 8" xfId="30572" xr:uid="{00000000-0005-0000-0000-000056000000}"/>
    <cellStyle name="Input cel new 4 3 2 4 4" xfId="1060" xr:uid="{00000000-0005-0000-0000-000056000000}"/>
    <cellStyle name="Input cel new 4 3 2 4 4 2" xfId="5805" xr:uid="{00000000-0005-0000-0000-000056000000}"/>
    <cellStyle name="Input cel new 4 3 2 4 4 2 2" xfId="26101" xr:uid="{00000000-0005-0000-0000-000056000000}"/>
    <cellStyle name="Input cel new 4 3 2 4 4 2 3" xfId="21515" xr:uid="{00000000-0005-0000-0000-000056000000}"/>
    <cellStyle name="Input cel new 4 3 2 4 4 2 4" xfId="37029" xr:uid="{00000000-0005-0000-0000-000056000000}"/>
    <cellStyle name="Input cel new 4 3 2 4 4 3" xfId="15094" xr:uid="{00000000-0005-0000-0000-000056000000}"/>
    <cellStyle name="Input cel new 4 3 2 4 4 4" xfId="9909" xr:uid="{00000000-0005-0000-0000-000056000000}"/>
    <cellStyle name="Input cel new 4 3 2 4 4 5" xfId="31571" xr:uid="{00000000-0005-0000-0000-000056000000}"/>
    <cellStyle name="Input cel new 4 3 2 4 5" xfId="2303" xr:uid="{00000000-0005-0000-0000-000056000000}"/>
    <cellStyle name="Input cel new 4 3 2 4 5 2" xfId="6961" xr:uid="{00000000-0005-0000-0000-000056000000}"/>
    <cellStyle name="Input cel new 4 3 2 4 5 2 2" xfId="27257" xr:uid="{00000000-0005-0000-0000-000056000000}"/>
    <cellStyle name="Input cel new 4 3 2 4 5 2 3" xfId="22667" xr:uid="{00000000-0005-0000-0000-000056000000}"/>
    <cellStyle name="Input cel new 4 3 2 4 5 2 4" xfId="37452" xr:uid="{00000000-0005-0000-0000-000056000000}"/>
    <cellStyle name="Input cel new 4 3 2 4 5 3" xfId="16264" xr:uid="{00000000-0005-0000-0000-000056000000}"/>
    <cellStyle name="Input cel new 4 3 2 4 5 4" xfId="14193" xr:uid="{00000000-0005-0000-0000-000056000000}"/>
    <cellStyle name="Input cel new 4 3 2 4 5 5" xfId="32727" xr:uid="{00000000-0005-0000-0000-000056000000}"/>
    <cellStyle name="Input cel new 4 3 2 4 6" xfId="8386" xr:uid="{00000000-0005-0000-0000-000056000000}"/>
    <cellStyle name="Input cel new 4 3 2 4 6 2" xfId="24083" xr:uid="{00000000-0005-0000-0000-000056000000}"/>
    <cellStyle name="Input cel new 4 3 2 4 6 2 2" xfId="28672" xr:uid="{00000000-0005-0000-0000-000056000000}"/>
    <cellStyle name="Input cel new 4 3 2 4 6 2 3" xfId="38777" xr:uid="{00000000-0005-0000-0000-000056000000}"/>
    <cellStyle name="Input cel new 4 3 2 4 6 3" xfId="16317" xr:uid="{00000000-0005-0000-0000-000056000000}"/>
    <cellStyle name="Input cel new 4 3 2 4 6 4" xfId="13918" xr:uid="{00000000-0005-0000-0000-000056000000}"/>
    <cellStyle name="Input cel new 4 3 2 4 6 5" xfId="34151" xr:uid="{00000000-0005-0000-0000-000056000000}"/>
    <cellStyle name="Input cel new 4 3 2 4 7" xfId="5508" xr:uid="{00000000-0005-0000-0000-000056000000}"/>
    <cellStyle name="Input cel new 4 3 2 4 7 2" xfId="21219" xr:uid="{00000000-0005-0000-0000-000056000000}"/>
    <cellStyle name="Input cel new 4 3 2 4 7 2 2" xfId="25804" xr:uid="{00000000-0005-0000-0000-000056000000}"/>
    <cellStyle name="Input cel new 4 3 2 4 7 2 3" xfId="36868" xr:uid="{00000000-0005-0000-0000-000056000000}"/>
    <cellStyle name="Input cel new 4 3 2 4 7 3" xfId="16171" xr:uid="{00000000-0005-0000-0000-000056000000}"/>
    <cellStyle name="Input cel new 4 3 2 4 7 4" xfId="13594" xr:uid="{00000000-0005-0000-0000-000056000000}"/>
    <cellStyle name="Input cel new 4 3 2 4 7 5" xfId="31274" xr:uid="{00000000-0005-0000-0000-000056000000}"/>
    <cellStyle name="Input cel new 4 3 2 4 8" xfId="4161" xr:uid="{00000000-0005-0000-0000-000056000000}"/>
    <cellStyle name="Input cel new 4 3 2 4 8 2" xfId="15860" xr:uid="{00000000-0005-0000-0000-000056000000}"/>
    <cellStyle name="Input cel new 4 3 2 4 8 3" xfId="19938" xr:uid="{00000000-0005-0000-0000-000056000000}"/>
    <cellStyle name="Input cel new 4 3 2 4 8 4" xfId="35696" xr:uid="{00000000-0005-0000-0000-000056000000}"/>
    <cellStyle name="Input cel new 4 3 2 4 9" xfId="17371" xr:uid="{00000000-0005-0000-0000-000056000000}"/>
    <cellStyle name="Input cel new 4 3 2 5" xfId="581" xr:uid="{00000000-0005-0000-0000-000056000000}"/>
    <cellStyle name="Input cel new 4 3 2 5 10" xfId="30418" xr:uid="{00000000-0005-0000-0000-000056000000}"/>
    <cellStyle name="Input cel new 4 3 2 5 2" xfId="1820" xr:uid="{00000000-0005-0000-0000-000056000000}"/>
    <cellStyle name="Input cel new 4 3 2 5 2 2" xfId="3059" xr:uid="{00000000-0005-0000-0000-000056000000}"/>
    <cellStyle name="Input cel new 4 3 2 5 2 2 2" xfId="7717" xr:uid="{00000000-0005-0000-0000-000056000000}"/>
    <cellStyle name="Input cel new 4 3 2 5 2 2 2 2" xfId="28013" xr:uid="{00000000-0005-0000-0000-000056000000}"/>
    <cellStyle name="Input cel new 4 3 2 5 2 2 2 3" xfId="23423" xr:uid="{00000000-0005-0000-0000-000056000000}"/>
    <cellStyle name="Input cel new 4 3 2 5 2 2 2 4" xfId="38165" xr:uid="{00000000-0005-0000-0000-000056000000}"/>
    <cellStyle name="Input cel new 4 3 2 5 2 2 3" xfId="22024" xr:uid="{00000000-0005-0000-0000-000056000000}"/>
    <cellStyle name="Input cel new 4 3 2 5 2 2 4" xfId="11807" xr:uid="{00000000-0005-0000-0000-000056000000}"/>
    <cellStyle name="Input cel new 4 3 2 5 2 2 5" xfId="33483" xr:uid="{00000000-0005-0000-0000-000056000000}"/>
    <cellStyle name="Input cel new 4 3 2 5 2 3" xfId="9129" xr:uid="{00000000-0005-0000-0000-000056000000}"/>
    <cellStyle name="Input cel new 4 3 2 5 2 3 2" xfId="24778" xr:uid="{00000000-0005-0000-0000-000056000000}"/>
    <cellStyle name="Input cel new 4 3 2 5 2 3 2 2" xfId="29365" xr:uid="{00000000-0005-0000-0000-000056000000}"/>
    <cellStyle name="Input cel new 4 3 2 5 2 3 2 3" xfId="39470" xr:uid="{00000000-0005-0000-0000-000056000000}"/>
    <cellStyle name="Input cel new 4 3 2 5 2 3 3" xfId="15989" xr:uid="{00000000-0005-0000-0000-000056000000}"/>
    <cellStyle name="Input cel new 4 3 2 5 2 3 4" xfId="13653" xr:uid="{00000000-0005-0000-0000-000056000000}"/>
    <cellStyle name="Input cel new 4 3 2 5 2 3 5" xfId="34894" xr:uid="{00000000-0005-0000-0000-000056000000}"/>
    <cellStyle name="Input cel new 4 3 2 5 2 4" xfId="6486" xr:uid="{00000000-0005-0000-0000-000056000000}"/>
    <cellStyle name="Input cel new 4 3 2 5 2 4 2" xfId="26782" xr:uid="{00000000-0005-0000-0000-000056000000}"/>
    <cellStyle name="Input cel new 4 3 2 5 2 4 3" xfId="12316" xr:uid="{00000000-0005-0000-0000-000056000000}"/>
    <cellStyle name="Input cel new 4 3 2 5 2 4 4" xfId="32252" xr:uid="{00000000-0005-0000-0000-000056000000}"/>
    <cellStyle name="Input cel new 4 3 2 5 2 5" xfId="4908" xr:uid="{00000000-0005-0000-0000-000056000000}"/>
    <cellStyle name="Input cel new 4 3 2 5 2 5 2" xfId="25216" xr:uid="{00000000-0005-0000-0000-000056000000}"/>
    <cellStyle name="Input cel new 4 3 2 5 2 5 3" xfId="20630" xr:uid="{00000000-0005-0000-0000-000056000000}"/>
    <cellStyle name="Input cel new 4 3 2 5 2 5 4" xfId="36386" xr:uid="{00000000-0005-0000-0000-000056000000}"/>
    <cellStyle name="Input cel new 4 3 2 5 2 6" xfId="17848" xr:uid="{00000000-0005-0000-0000-000056000000}"/>
    <cellStyle name="Input cel new 4 3 2 5 2 7" xfId="10521" xr:uid="{00000000-0005-0000-0000-000056000000}"/>
    <cellStyle name="Input cel new 4 3 2 5 2 8" xfId="30728" xr:uid="{00000000-0005-0000-0000-000056000000}"/>
    <cellStyle name="Input cel new 4 3 2 5 3" xfId="1507" xr:uid="{00000000-0005-0000-0000-000056000000}"/>
    <cellStyle name="Input cel new 4 3 2 5 3 2" xfId="6205" xr:uid="{00000000-0005-0000-0000-000056000000}"/>
    <cellStyle name="Input cel new 4 3 2 5 3 2 2" xfId="26501" xr:uid="{00000000-0005-0000-0000-000056000000}"/>
    <cellStyle name="Input cel new 4 3 2 5 3 2 3" xfId="21913" xr:uid="{00000000-0005-0000-0000-000056000000}"/>
    <cellStyle name="Input cel new 4 3 2 5 3 2 4" xfId="37132" xr:uid="{00000000-0005-0000-0000-000056000000}"/>
    <cellStyle name="Input cel new 4 3 2 5 3 3" xfId="18134" xr:uid="{00000000-0005-0000-0000-000056000000}"/>
    <cellStyle name="Input cel new 4 3 2 5 3 4" xfId="14461" xr:uid="{00000000-0005-0000-0000-000056000000}"/>
    <cellStyle name="Input cel new 4 3 2 5 3 5" xfId="31971" xr:uid="{00000000-0005-0000-0000-000056000000}"/>
    <cellStyle name="Input cel new 4 3 2 5 4" xfId="2747" xr:uid="{00000000-0005-0000-0000-000056000000}"/>
    <cellStyle name="Input cel new 4 3 2 5 4 2" xfId="7405" xr:uid="{00000000-0005-0000-0000-000056000000}"/>
    <cellStyle name="Input cel new 4 3 2 5 4 2 2" xfId="27701" xr:uid="{00000000-0005-0000-0000-000056000000}"/>
    <cellStyle name="Input cel new 4 3 2 5 4 2 3" xfId="23111" xr:uid="{00000000-0005-0000-0000-000056000000}"/>
    <cellStyle name="Input cel new 4 3 2 5 4 2 4" xfId="37877" xr:uid="{00000000-0005-0000-0000-000056000000}"/>
    <cellStyle name="Input cel new 4 3 2 5 4 3" xfId="15258" xr:uid="{00000000-0005-0000-0000-000056000000}"/>
    <cellStyle name="Input cel new 4 3 2 5 4 4" xfId="9983" xr:uid="{00000000-0005-0000-0000-000056000000}"/>
    <cellStyle name="Input cel new 4 3 2 5 4 5" xfId="33171" xr:uid="{00000000-0005-0000-0000-000056000000}"/>
    <cellStyle name="Input cel new 4 3 2 5 5" xfId="8819" xr:uid="{00000000-0005-0000-0000-000056000000}"/>
    <cellStyle name="Input cel new 4 3 2 5 5 2" xfId="24486" xr:uid="{00000000-0005-0000-0000-000056000000}"/>
    <cellStyle name="Input cel new 4 3 2 5 5 2 2" xfId="29074" xr:uid="{00000000-0005-0000-0000-000056000000}"/>
    <cellStyle name="Input cel new 4 3 2 5 5 2 3" xfId="39179" xr:uid="{00000000-0005-0000-0000-000056000000}"/>
    <cellStyle name="Input cel new 4 3 2 5 5 3" xfId="18063" xr:uid="{00000000-0005-0000-0000-000056000000}"/>
    <cellStyle name="Input cel new 4 3 2 5 5 4" xfId="14388" xr:uid="{00000000-0005-0000-0000-000056000000}"/>
    <cellStyle name="Input cel new 4 3 2 5 5 5" xfId="34584" xr:uid="{00000000-0005-0000-0000-000056000000}"/>
    <cellStyle name="Input cel new 4 3 2 5 6" xfId="5367" xr:uid="{00000000-0005-0000-0000-000056000000}"/>
    <cellStyle name="Input cel new 4 3 2 5 6 2" xfId="25663" xr:uid="{00000000-0005-0000-0000-000056000000}"/>
    <cellStyle name="Input cel new 4 3 2 5 6 3" xfId="13479" xr:uid="{00000000-0005-0000-0000-000056000000}"/>
    <cellStyle name="Input cel new 4 3 2 5 6 4" xfId="31133" xr:uid="{00000000-0005-0000-0000-000056000000}"/>
    <cellStyle name="Input cel new 4 3 2 5 7" xfId="4597" xr:uid="{00000000-0005-0000-0000-000056000000}"/>
    <cellStyle name="Input cel new 4 3 2 5 7 2" xfId="17059" xr:uid="{00000000-0005-0000-0000-000056000000}"/>
    <cellStyle name="Input cel new 4 3 2 5 7 3" xfId="20339" xr:uid="{00000000-0005-0000-0000-000056000000}"/>
    <cellStyle name="Input cel new 4 3 2 5 7 4" xfId="36097" xr:uid="{00000000-0005-0000-0000-000056000000}"/>
    <cellStyle name="Input cel new 4 3 2 5 8" xfId="22013" xr:uid="{00000000-0005-0000-0000-000056000000}"/>
    <cellStyle name="Input cel new 4 3 2 5 9" xfId="12520" xr:uid="{00000000-0005-0000-0000-000056000000}"/>
    <cellStyle name="Input cel new 4 3 2 6" xfId="1121" xr:uid="{00000000-0005-0000-0000-000056000000}"/>
    <cellStyle name="Input cel new 4 3 2 6 2" xfId="2363" xr:uid="{00000000-0005-0000-0000-000056000000}"/>
    <cellStyle name="Input cel new 4 3 2 6 2 2" xfId="7021" xr:uid="{00000000-0005-0000-0000-000056000000}"/>
    <cellStyle name="Input cel new 4 3 2 6 2 2 2" xfId="27317" xr:uid="{00000000-0005-0000-0000-000056000000}"/>
    <cellStyle name="Input cel new 4 3 2 6 2 2 3" xfId="22727" xr:uid="{00000000-0005-0000-0000-000056000000}"/>
    <cellStyle name="Input cel new 4 3 2 6 2 2 4" xfId="37512" xr:uid="{00000000-0005-0000-0000-000056000000}"/>
    <cellStyle name="Input cel new 4 3 2 6 2 3" xfId="15818" xr:uid="{00000000-0005-0000-0000-000056000000}"/>
    <cellStyle name="Input cel new 4 3 2 6 2 4" xfId="10716" xr:uid="{00000000-0005-0000-0000-000056000000}"/>
    <cellStyle name="Input cel new 4 3 2 6 2 5" xfId="32787" xr:uid="{00000000-0005-0000-0000-000056000000}"/>
    <cellStyle name="Input cel new 4 3 2 6 3" xfId="8445" xr:uid="{00000000-0005-0000-0000-000056000000}"/>
    <cellStyle name="Input cel new 4 3 2 6 3 2" xfId="24140" xr:uid="{00000000-0005-0000-0000-000056000000}"/>
    <cellStyle name="Input cel new 4 3 2 6 3 2 2" xfId="28729" xr:uid="{00000000-0005-0000-0000-000056000000}"/>
    <cellStyle name="Input cel new 4 3 2 6 3 2 3" xfId="38834" xr:uid="{00000000-0005-0000-0000-000056000000}"/>
    <cellStyle name="Input cel new 4 3 2 6 3 3" xfId="21673" xr:uid="{00000000-0005-0000-0000-000056000000}"/>
    <cellStyle name="Input cel new 4 3 2 6 3 4" xfId="9569" xr:uid="{00000000-0005-0000-0000-000056000000}"/>
    <cellStyle name="Input cel new 4 3 2 6 3 5" xfId="34210" xr:uid="{00000000-0005-0000-0000-000056000000}"/>
    <cellStyle name="Input cel new 4 3 2 6 4" xfId="5863" xr:uid="{00000000-0005-0000-0000-000056000000}"/>
    <cellStyle name="Input cel new 4 3 2 6 4 2" xfId="26159" xr:uid="{00000000-0005-0000-0000-000056000000}"/>
    <cellStyle name="Input cel new 4 3 2 6 4 3" xfId="11972" xr:uid="{00000000-0005-0000-0000-000056000000}"/>
    <cellStyle name="Input cel new 4 3 2 6 4 4" xfId="31629" xr:uid="{00000000-0005-0000-0000-000056000000}"/>
    <cellStyle name="Input cel new 4 3 2 6 5" xfId="4221" xr:uid="{00000000-0005-0000-0000-000056000000}"/>
    <cellStyle name="Input cel new 4 3 2 6 5 2" xfId="18000" xr:uid="{00000000-0005-0000-0000-000056000000}"/>
    <cellStyle name="Input cel new 4 3 2 6 5 3" xfId="19995" xr:uid="{00000000-0005-0000-0000-000056000000}"/>
    <cellStyle name="Input cel new 4 3 2 6 5 4" xfId="35753" xr:uid="{00000000-0005-0000-0000-000056000000}"/>
    <cellStyle name="Input cel new 4 3 2 6 6" xfId="14779" xr:uid="{00000000-0005-0000-0000-000056000000}"/>
    <cellStyle name="Input cel new 4 3 2 6 7" xfId="14443" xr:uid="{00000000-0005-0000-0000-000056000000}"/>
    <cellStyle name="Input cel new 4 3 2 6 8" xfId="30044" xr:uid="{00000000-0005-0000-0000-000056000000}"/>
    <cellStyle name="Input cel new 4 3 2 7" xfId="1193" xr:uid="{00000000-0005-0000-0000-000056000000}"/>
    <cellStyle name="Input cel new 4 3 2 7 2" xfId="2434" xr:uid="{00000000-0005-0000-0000-000056000000}"/>
    <cellStyle name="Input cel new 4 3 2 7 2 2" xfId="7092" xr:uid="{00000000-0005-0000-0000-000056000000}"/>
    <cellStyle name="Input cel new 4 3 2 7 2 2 2" xfId="27388" xr:uid="{00000000-0005-0000-0000-000056000000}"/>
    <cellStyle name="Input cel new 4 3 2 7 2 2 3" xfId="22798" xr:uid="{00000000-0005-0000-0000-000056000000}"/>
    <cellStyle name="Input cel new 4 3 2 7 2 2 4" xfId="37581" xr:uid="{00000000-0005-0000-0000-000056000000}"/>
    <cellStyle name="Input cel new 4 3 2 7 2 3" xfId="18152" xr:uid="{00000000-0005-0000-0000-000056000000}"/>
    <cellStyle name="Input cel new 4 3 2 7 2 4" xfId="11427" xr:uid="{00000000-0005-0000-0000-000056000000}"/>
    <cellStyle name="Input cel new 4 3 2 7 2 5" xfId="32858" xr:uid="{00000000-0005-0000-0000-000056000000}"/>
    <cellStyle name="Input cel new 4 3 2 7 3" xfId="8513" xr:uid="{00000000-0005-0000-0000-000056000000}"/>
    <cellStyle name="Input cel new 4 3 2 7 3 2" xfId="24201" xr:uid="{00000000-0005-0000-0000-000056000000}"/>
    <cellStyle name="Input cel new 4 3 2 7 3 2 2" xfId="28790" xr:uid="{00000000-0005-0000-0000-000056000000}"/>
    <cellStyle name="Input cel new 4 3 2 7 3 2 3" xfId="38895" xr:uid="{00000000-0005-0000-0000-000056000000}"/>
    <cellStyle name="Input cel new 4 3 2 7 3 3" xfId="16706" xr:uid="{00000000-0005-0000-0000-000056000000}"/>
    <cellStyle name="Input cel new 4 3 2 7 3 4" xfId="14526" xr:uid="{00000000-0005-0000-0000-000056000000}"/>
    <cellStyle name="Input cel new 4 3 2 7 3 5" xfId="34278" xr:uid="{00000000-0005-0000-0000-000056000000}"/>
    <cellStyle name="Input cel new 4 3 2 7 4" xfId="5927" xr:uid="{00000000-0005-0000-0000-000056000000}"/>
    <cellStyle name="Input cel new 4 3 2 7 4 2" xfId="26223" xr:uid="{00000000-0005-0000-0000-000056000000}"/>
    <cellStyle name="Input cel new 4 3 2 7 4 3" xfId="12811" xr:uid="{00000000-0005-0000-0000-000056000000}"/>
    <cellStyle name="Input cel new 4 3 2 7 4 4" xfId="31693" xr:uid="{00000000-0005-0000-0000-000056000000}"/>
    <cellStyle name="Input cel new 4 3 2 7 5" xfId="4290" xr:uid="{00000000-0005-0000-0000-000056000000}"/>
    <cellStyle name="Input cel new 4 3 2 7 5 2" xfId="22271" xr:uid="{00000000-0005-0000-0000-000056000000}"/>
    <cellStyle name="Input cel new 4 3 2 7 5 3" xfId="20056" xr:uid="{00000000-0005-0000-0000-000056000000}"/>
    <cellStyle name="Input cel new 4 3 2 7 5 4" xfId="35814" xr:uid="{00000000-0005-0000-0000-000056000000}"/>
    <cellStyle name="Input cel new 4 3 2 7 6" xfId="15054" xr:uid="{00000000-0005-0000-0000-000056000000}"/>
    <cellStyle name="Input cel new 4 3 2 7 7" xfId="12977" xr:uid="{00000000-0005-0000-0000-000056000000}"/>
    <cellStyle name="Input cel new 4 3 2 7 8" xfId="30112" xr:uid="{00000000-0005-0000-0000-000056000000}"/>
    <cellStyle name="Input cel new 4 3 2 8" xfId="885" xr:uid="{00000000-0005-0000-0000-000056000000}"/>
    <cellStyle name="Input cel new 4 3 2 8 2" xfId="3359" xr:uid="{00000000-0005-0000-0000-000056000000}"/>
    <cellStyle name="Input cel new 4 3 2 8 2 2" xfId="8212" xr:uid="{00000000-0005-0000-0000-000056000000}"/>
    <cellStyle name="Input cel new 4 3 2 8 2 2 2" xfId="28501" xr:uid="{00000000-0005-0000-0000-000056000000}"/>
    <cellStyle name="Input cel new 4 3 2 8 2 2 3" xfId="23912" xr:uid="{00000000-0005-0000-0000-000056000000}"/>
    <cellStyle name="Input cel new 4 3 2 8 2 2 4" xfId="38606" xr:uid="{00000000-0005-0000-0000-000056000000}"/>
    <cellStyle name="Input cel new 4 3 2 8 2 3" xfId="16007" xr:uid="{00000000-0005-0000-0000-000056000000}"/>
    <cellStyle name="Input cel new 4 3 2 8 2 4" xfId="13333" xr:uid="{00000000-0005-0000-0000-000056000000}"/>
    <cellStyle name="Input cel new 4 3 2 8 2 5" xfId="33977" xr:uid="{00000000-0005-0000-0000-000056000000}"/>
    <cellStyle name="Input cel new 4 3 2 8 3" xfId="5634" xr:uid="{00000000-0005-0000-0000-000056000000}"/>
    <cellStyle name="Input cel new 4 3 2 8 3 2" xfId="25930" xr:uid="{00000000-0005-0000-0000-000056000000}"/>
    <cellStyle name="Input cel new 4 3 2 8 3 3" xfId="12953" xr:uid="{00000000-0005-0000-0000-000056000000}"/>
    <cellStyle name="Input cel new 4 3 2 8 3 4" xfId="31400" xr:uid="{00000000-0005-0000-0000-000056000000}"/>
    <cellStyle name="Input cel new 4 3 2 8 4" xfId="3987" xr:uid="{00000000-0005-0000-0000-000056000000}"/>
    <cellStyle name="Input cel new 4 3 2 8 4 2" xfId="21935" xr:uid="{00000000-0005-0000-0000-000056000000}"/>
    <cellStyle name="Input cel new 4 3 2 8 4 3" xfId="19772" xr:uid="{00000000-0005-0000-0000-000056000000}"/>
    <cellStyle name="Input cel new 4 3 2 8 4 4" xfId="35530" xr:uid="{00000000-0005-0000-0000-000056000000}"/>
    <cellStyle name="Input cel new 4 3 2 8 5" xfId="17615" xr:uid="{00000000-0005-0000-0000-000056000000}"/>
    <cellStyle name="Input cel new 4 3 2 8 6" xfId="13581" xr:uid="{00000000-0005-0000-0000-000056000000}"/>
    <cellStyle name="Input cel new 4 3 2 8 7" xfId="29811" xr:uid="{00000000-0005-0000-0000-000056000000}"/>
    <cellStyle name="Input cel new 4 3 2 9" xfId="2129" xr:uid="{00000000-0005-0000-0000-000056000000}"/>
    <cellStyle name="Input cel new 4 3 2 9 2" xfId="6787" xr:uid="{00000000-0005-0000-0000-000056000000}"/>
    <cellStyle name="Input cel new 4 3 2 9 2 2" xfId="27083" xr:uid="{00000000-0005-0000-0000-000056000000}"/>
    <cellStyle name="Input cel new 4 3 2 9 2 3" xfId="22493" xr:uid="{00000000-0005-0000-0000-000056000000}"/>
    <cellStyle name="Input cel new 4 3 2 9 2 4" xfId="37278" xr:uid="{00000000-0005-0000-0000-000056000000}"/>
    <cellStyle name="Input cel new 4 3 2 9 3" xfId="22275" xr:uid="{00000000-0005-0000-0000-000056000000}"/>
    <cellStyle name="Input cel new 4 3 2 9 4" xfId="11646" xr:uid="{00000000-0005-0000-0000-000056000000}"/>
    <cellStyle name="Input cel new 4 3 2 9 5" xfId="32553" xr:uid="{00000000-0005-0000-0000-000056000000}"/>
    <cellStyle name="Input cel new 4 3 3" xfId="375" xr:uid="{00000000-0005-0000-0000-000056000000}"/>
    <cellStyle name="Input cel new 4 3 3 10" xfId="11136" xr:uid="{00000000-0005-0000-0000-000056000000}"/>
    <cellStyle name="Input cel new 4 3 3 11" xfId="29579" xr:uid="{00000000-0005-0000-0000-000056000000}"/>
    <cellStyle name="Input cel new 4 3 3 2" xfId="1781" xr:uid="{00000000-0005-0000-0000-000056000000}"/>
    <cellStyle name="Input cel new 4 3 3 2 2" xfId="3020" xr:uid="{00000000-0005-0000-0000-000056000000}"/>
    <cellStyle name="Input cel new 4 3 3 2 2 2" xfId="9090" xr:uid="{00000000-0005-0000-0000-000056000000}"/>
    <cellStyle name="Input cel new 4 3 3 2 2 2 2" xfId="24741" xr:uid="{00000000-0005-0000-0000-000056000000}"/>
    <cellStyle name="Input cel new 4 3 3 2 2 2 2 2" xfId="29328" xr:uid="{00000000-0005-0000-0000-000056000000}"/>
    <cellStyle name="Input cel new 4 3 3 2 2 2 2 3" xfId="39433" xr:uid="{00000000-0005-0000-0000-000056000000}"/>
    <cellStyle name="Input cel new 4 3 3 2 2 2 3" xfId="15171" xr:uid="{00000000-0005-0000-0000-000056000000}"/>
    <cellStyle name="Input cel new 4 3 3 2 2 2 4" xfId="9391" xr:uid="{00000000-0005-0000-0000-000056000000}"/>
    <cellStyle name="Input cel new 4 3 3 2 2 2 5" xfId="34855" xr:uid="{00000000-0005-0000-0000-000056000000}"/>
    <cellStyle name="Input cel new 4 3 3 2 2 3" xfId="7678" xr:uid="{00000000-0005-0000-0000-000056000000}"/>
    <cellStyle name="Input cel new 4 3 3 2 2 3 2" xfId="27974" xr:uid="{00000000-0005-0000-0000-000056000000}"/>
    <cellStyle name="Input cel new 4 3 3 2 2 3 3" xfId="13800" xr:uid="{00000000-0005-0000-0000-000056000000}"/>
    <cellStyle name="Input cel new 4 3 3 2 2 3 4" xfId="33444" xr:uid="{00000000-0005-0000-0000-000056000000}"/>
    <cellStyle name="Input cel new 4 3 3 2 2 4" xfId="4869" xr:uid="{00000000-0005-0000-0000-000056000000}"/>
    <cellStyle name="Input cel new 4 3 3 2 2 4 2" xfId="25179" xr:uid="{00000000-0005-0000-0000-000056000000}"/>
    <cellStyle name="Input cel new 4 3 3 2 2 4 3" xfId="20593" xr:uid="{00000000-0005-0000-0000-000056000000}"/>
    <cellStyle name="Input cel new 4 3 3 2 2 4 4" xfId="36349" xr:uid="{00000000-0005-0000-0000-000056000000}"/>
    <cellStyle name="Input cel new 4 3 3 2 2 5" xfId="18262" xr:uid="{00000000-0005-0000-0000-000056000000}"/>
    <cellStyle name="Input cel new 4 3 3 2 2 6" xfId="13451" xr:uid="{00000000-0005-0000-0000-000056000000}"/>
    <cellStyle name="Input cel new 4 3 3 2 2 7" xfId="30689" xr:uid="{00000000-0005-0000-0000-000056000000}"/>
    <cellStyle name="Input cel new 4 3 3 2 3" xfId="8072" xr:uid="{00000000-0005-0000-0000-000056000000}"/>
    <cellStyle name="Input cel new 4 3 3 2 3 2" xfId="23774" xr:uid="{00000000-0005-0000-0000-000056000000}"/>
    <cellStyle name="Input cel new 4 3 3 2 3 2 2" xfId="28363" xr:uid="{00000000-0005-0000-0000-000056000000}"/>
    <cellStyle name="Input cel new 4 3 3 2 3 2 3" xfId="38468" xr:uid="{00000000-0005-0000-0000-000056000000}"/>
    <cellStyle name="Input cel new 4 3 3 2 3 3" xfId="18599" xr:uid="{00000000-0005-0000-0000-000056000000}"/>
    <cellStyle name="Input cel new 4 3 3 2 3 4" xfId="12458" xr:uid="{00000000-0005-0000-0000-000056000000}"/>
    <cellStyle name="Input cel new 4 3 3 2 3 5" xfId="33837" xr:uid="{00000000-0005-0000-0000-000056000000}"/>
    <cellStyle name="Input cel new 4 3 3 2 4" xfId="3847" xr:uid="{00000000-0005-0000-0000-000056000000}"/>
    <cellStyle name="Input cel new 4 3 3 2 4 2" xfId="18420" xr:uid="{00000000-0005-0000-0000-000056000000}"/>
    <cellStyle name="Input cel new 4 3 3 2 4 3" xfId="19636" xr:uid="{00000000-0005-0000-0000-000056000000}"/>
    <cellStyle name="Input cel new 4 3 3 2 4 4" xfId="35394" xr:uid="{00000000-0005-0000-0000-000056000000}"/>
    <cellStyle name="Input cel new 4 3 3 2 5" xfId="17180" xr:uid="{00000000-0005-0000-0000-000056000000}"/>
    <cellStyle name="Input cel new 4 3 3 2 6" xfId="14235" xr:uid="{00000000-0005-0000-0000-000056000000}"/>
    <cellStyle name="Input cel new 4 3 3 2 7" xfId="29671" xr:uid="{00000000-0005-0000-0000-000056000000}"/>
    <cellStyle name="Input cel new 4 3 3 3" xfId="1358" xr:uid="{00000000-0005-0000-0000-000056000000}"/>
    <cellStyle name="Input cel new 4 3 3 3 2" xfId="2599" xr:uid="{00000000-0005-0000-0000-000056000000}"/>
    <cellStyle name="Input cel new 4 3 3 3 2 2" xfId="7257" xr:uid="{00000000-0005-0000-0000-000056000000}"/>
    <cellStyle name="Input cel new 4 3 3 3 2 2 2" xfId="27553" xr:uid="{00000000-0005-0000-0000-000056000000}"/>
    <cellStyle name="Input cel new 4 3 3 3 2 2 3" xfId="22963" xr:uid="{00000000-0005-0000-0000-000056000000}"/>
    <cellStyle name="Input cel new 4 3 3 3 2 2 4" xfId="37742" xr:uid="{00000000-0005-0000-0000-000056000000}"/>
    <cellStyle name="Input cel new 4 3 3 3 2 3" xfId="15297" xr:uid="{00000000-0005-0000-0000-000056000000}"/>
    <cellStyle name="Input cel new 4 3 3 3 2 4" xfId="10761" xr:uid="{00000000-0005-0000-0000-000056000000}"/>
    <cellStyle name="Input cel new 4 3 3 3 2 5" xfId="33023" xr:uid="{00000000-0005-0000-0000-000056000000}"/>
    <cellStyle name="Input cel new 4 3 3 3 3" xfId="8677" xr:uid="{00000000-0005-0000-0000-000056000000}"/>
    <cellStyle name="Input cel new 4 3 3 3 3 2" xfId="24353" xr:uid="{00000000-0005-0000-0000-000056000000}"/>
    <cellStyle name="Input cel new 4 3 3 3 3 2 2" xfId="28942" xr:uid="{00000000-0005-0000-0000-000056000000}"/>
    <cellStyle name="Input cel new 4 3 3 3 3 2 3" xfId="39047" xr:uid="{00000000-0005-0000-0000-000056000000}"/>
    <cellStyle name="Input cel new 4 3 3 3 3 3" xfId="15354" xr:uid="{00000000-0005-0000-0000-000056000000}"/>
    <cellStyle name="Input cel new 4 3 3 3 3 4" xfId="12051" xr:uid="{00000000-0005-0000-0000-000056000000}"/>
    <cellStyle name="Input cel new 4 3 3 3 3 5" xfId="34442" xr:uid="{00000000-0005-0000-0000-000056000000}"/>
    <cellStyle name="Input cel new 4 3 3 3 4" xfId="6078" xr:uid="{00000000-0005-0000-0000-000056000000}"/>
    <cellStyle name="Input cel new 4 3 3 3 4 2" xfId="26374" xr:uid="{00000000-0005-0000-0000-000056000000}"/>
    <cellStyle name="Input cel new 4 3 3 3 4 3" xfId="14741" xr:uid="{00000000-0005-0000-0000-000056000000}"/>
    <cellStyle name="Input cel new 4 3 3 3 4 4" xfId="31844" xr:uid="{00000000-0005-0000-0000-000056000000}"/>
    <cellStyle name="Input cel new 4 3 3 3 5" xfId="4454" xr:uid="{00000000-0005-0000-0000-000056000000}"/>
    <cellStyle name="Input cel new 4 3 3 3 5 2" xfId="18808" xr:uid="{00000000-0005-0000-0000-000056000000}"/>
    <cellStyle name="Input cel new 4 3 3 3 5 3" xfId="20208" xr:uid="{00000000-0005-0000-0000-000056000000}"/>
    <cellStyle name="Input cel new 4 3 3 3 5 4" xfId="35966" xr:uid="{00000000-0005-0000-0000-000056000000}"/>
    <cellStyle name="Input cel new 4 3 3 3 6" xfId="15378" xr:uid="{00000000-0005-0000-0000-000056000000}"/>
    <cellStyle name="Input cel new 4 3 3 3 7" xfId="10956" xr:uid="{00000000-0005-0000-0000-000056000000}"/>
    <cellStyle name="Input cel new 4 3 3 3 8" xfId="30276" xr:uid="{00000000-0005-0000-0000-000056000000}"/>
    <cellStyle name="Input cel new 4 3 3 4" xfId="814" xr:uid="{00000000-0005-0000-0000-000056000000}"/>
    <cellStyle name="Input cel new 4 3 3 4 2" xfId="3294" xr:uid="{00000000-0005-0000-0000-000056000000}"/>
    <cellStyle name="Input cel new 4 3 3 4 2 2" xfId="7987" xr:uid="{00000000-0005-0000-0000-000056000000}"/>
    <cellStyle name="Input cel new 4 3 3 4 2 2 2" xfId="28280" xr:uid="{00000000-0005-0000-0000-000056000000}"/>
    <cellStyle name="Input cel new 4 3 3 4 2 2 3" xfId="23691" xr:uid="{00000000-0005-0000-0000-000056000000}"/>
    <cellStyle name="Input cel new 4 3 3 4 2 2 4" xfId="38432" xr:uid="{00000000-0005-0000-0000-000056000000}"/>
    <cellStyle name="Input cel new 4 3 3 4 2 3" xfId="15764" xr:uid="{00000000-0005-0000-0000-000056000000}"/>
    <cellStyle name="Input cel new 4 3 3 4 2 4" xfId="3532" xr:uid="{00000000-0005-0000-0000-000056000000}"/>
    <cellStyle name="Input cel new 4 3 3 4 2 5" xfId="33752" xr:uid="{00000000-0005-0000-0000-000056000000}"/>
    <cellStyle name="Input cel new 4 3 3 4 3" xfId="5563" xr:uid="{00000000-0005-0000-0000-000056000000}"/>
    <cellStyle name="Input cel new 4 3 3 4 3 2" xfId="25859" xr:uid="{00000000-0005-0000-0000-000056000000}"/>
    <cellStyle name="Input cel new 4 3 3 4 3 3" xfId="11137" xr:uid="{00000000-0005-0000-0000-000056000000}"/>
    <cellStyle name="Input cel new 4 3 3 4 3 4" xfId="31329" xr:uid="{00000000-0005-0000-0000-000056000000}"/>
    <cellStyle name="Input cel new 4 3 3 4 4" xfId="3741" xr:uid="{00000000-0005-0000-0000-000056000000}"/>
    <cellStyle name="Input cel new 4 3 3 4 4 2" xfId="20882" xr:uid="{00000000-0005-0000-0000-000056000000}"/>
    <cellStyle name="Input cel new 4 3 3 4 4 3" xfId="19535" xr:uid="{00000000-0005-0000-0000-000056000000}"/>
    <cellStyle name="Input cel new 4 3 3 4 4 4" xfId="35294" xr:uid="{00000000-0005-0000-0000-000056000000}"/>
    <cellStyle name="Input cel new 4 3 3 4 5" xfId="17413" xr:uid="{00000000-0005-0000-0000-000056000000}"/>
    <cellStyle name="Input cel new 4 3 3 4 6" xfId="10402" xr:uid="{00000000-0005-0000-0000-000056000000}"/>
    <cellStyle name="Input cel new 4 3 3 4 7" xfId="29568" xr:uid="{00000000-0005-0000-0000-000056000000}"/>
    <cellStyle name="Input cel new 4 3 3 5" xfId="2058" xr:uid="{00000000-0005-0000-0000-000056000000}"/>
    <cellStyle name="Input cel new 4 3 3 5 2" xfId="6716" xr:uid="{00000000-0005-0000-0000-000056000000}"/>
    <cellStyle name="Input cel new 4 3 3 5 2 2" xfId="27012" xr:uid="{00000000-0005-0000-0000-000056000000}"/>
    <cellStyle name="Input cel new 4 3 3 5 2 3" xfId="22422" xr:uid="{00000000-0005-0000-0000-000056000000}"/>
    <cellStyle name="Input cel new 4 3 3 5 2 4" xfId="37207" xr:uid="{00000000-0005-0000-0000-000056000000}"/>
    <cellStyle name="Input cel new 4 3 3 5 3" xfId="16344" xr:uid="{00000000-0005-0000-0000-000056000000}"/>
    <cellStyle name="Input cel new 4 3 3 5 4" xfId="10059" xr:uid="{00000000-0005-0000-0000-000056000000}"/>
    <cellStyle name="Input cel new 4 3 3 5 5" xfId="32482" xr:uid="{00000000-0005-0000-0000-000056000000}"/>
    <cellStyle name="Input cel new 4 3 3 6" xfId="7997" xr:uid="{00000000-0005-0000-0000-000056000000}"/>
    <cellStyle name="Input cel new 4 3 3 6 2" xfId="23700" xr:uid="{00000000-0005-0000-0000-000056000000}"/>
    <cellStyle name="Input cel new 4 3 3 6 2 2" xfId="28289" xr:uid="{00000000-0005-0000-0000-000056000000}"/>
    <cellStyle name="Input cel new 4 3 3 6 2 3" xfId="38440" xr:uid="{00000000-0005-0000-0000-000056000000}"/>
    <cellStyle name="Input cel new 4 3 3 6 3" xfId="17434" xr:uid="{00000000-0005-0000-0000-000056000000}"/>
    <cellStyle name="Input cel new 4 3 3 6 4" xfId="5147" xr:uid="{00000000-0005-0000-0000-000056000000}"/>
    <cellStyle name="Input cel new 4 3 3 6 5" xfId="33762" xr:uid="{00000000-0005-0000-0000-000056000000}"/>
    <cellStyle name="Input cel new 4 3 3 7" xfId="3752" xr:uid="{00000000-0005-0000-0000-000056000000}"/>
    <cellStyle name="Input cel new 4 3 3 7 2" xfId="16914" xr:uid="{00000000-0005-0000-0000-000056000000}"/>
    <cellStyle name="Input cel new 4 3 3 7 3" xfId="18215" xr:uid="{00000000-0005-0000-0000-000056000000}"/>
    <cellStyle name="Input cel new 4 3 3 7 4" xfId="35107" xr:uid="{00000000-0005-0000-0000-000056000000}"/>
    <cellStyle name="Input cel new 4 3 3 8" xfId="19545" xr:uid="{00000000-0005-0000-0000-000056000000}"/>
    <cellStyle name="Input cel new 4 3 3 8 2" xfId="15763" xr:uid="{00000000-0005-0000-0000-000056000000}"/>
    <cellStyle name="Input cel new 4 3 3 8 3" xfId="35304" xr:uid="{00000000-0005-0000-0000-000056000000}"/>
    <cellStyle name="Input cel new 4 3 3 9" xfId="18532" xr:uid="{00000000-0005-0000-0000-000056000000}"/>
    <cellStyle name="Input cel new 4 3 4" xfId="1767" xr:uid="{00000000-0005-0000-0000-000056000000}"/>
    <cellStyle name="Input cel new 4 3 4 2" xfId="3006" xr:uid="{00000000-0005-0000-0000-000056000000}"/>
    <cellStyle name="Input cel new 4 3 4 2 2" xfId="9076" xr:uid="{00000000-0005-0000-0000-000056000000}"/>
    <cellStyle name="Input cel new 4 3 4 2 2 2" xfId="24728" xr:uid="{00000000-0005-0000-0000-000056000000}"/>
    <cellStyle name="Input cel new 4 3 4 2 2 2 2" xfId="29316" xr:uid="{00000000-0005-0000-0000-000056000000}"/>
    <cellStyle name="Input cel new 4 3 4 2 2 2 3" xfId="39421" xr:uid="{00000000-0005-0000-0000-000056000000}"/>
    <cellStyle name="Input cel new 4 3 4 2 2 3" xfId="18405" xr:uid="{00000000-0005-0000-0000-000056000000}"/>
    <cellStyle name="Input cel new 4 3 4 2 2 4" xfId="10469" xr:uid="{00000000-0005-0000-0000-000056000000}"/>
    <cellStyle name="Input cel new 4 3 4 2 2 5" xfId="34841" xr:uid="{00000000-0005-0000-0000-000056000000}"/>
    <cellStyle name="Input cel new 4 3 4 2 3" xfId="7664" xr:uid="{00000000-0005-0000-0000-000056000000}"/>
    <cellStyle name="Input cel new 4 3 4 2 3 2" xfId="27960" xr:uid="{00000000-0005-0000-0000-000056000000}"/>
    <cellStyle name="Input cel new 4 3 4 2 3 3" xfId="11092" xr:uid="{00000000-0005-0000-0000-000056000000}"/>
    <cellStyle name="Input cel new 4 3 4 2 3 4" xfId="33430" xr:uid="{00000000-0005-0000-0000-000056000000}"/>
    <cellStyle name="Input cel new 4 3 4 2 4" xfId="4855" xr:uid="{00000000-0005-0000-0000-000056000000}"/>
    <cellStyle name="Input cel new 4 3 4 2 4 2" xfId="25167" xr:uid="{00000000-0005-0000-0000-000056000000}"/>
    <cellStyle name="Input cel new 4 3 4 2 4 3" xfId="20580" xr:uid="{00000000-0005-0000-0000-000056000000}"/>
    <cellStyle name="Input cel new 4 3 4 2 4 4" xfId="36337" xr:uid="{00000000-0005-0000-0000-000056000000}"/>
    <cellStyle name="Input cel new 4 3 4 2 5" xfId="19295" xr:uid="{00000000-0005-0000-0000-000056000000}"/>
    <cellStyle name="Input cel new 4 3 4 2 6" xfId="9836" xr:uid="{00000000-0005-0000-0000-000056000000}"/>
    <cellStyle name="Input cel new 4 3 4 2 7" xfId="30675" xr:uid="{00000000-0005-0000-0000-000056000000}"/>
    <cellStyle name="Input cel new 4 3 4 3" xfId="7966" xr:uid="{00000000-0005-0000-0000-000056000000}"/>
    <cellStyle name="Input cel new 4 3 4 3 2" xfId="23670" xr:uid="{00000000-0005-0000-0000-000056000000}"/>
    <cellStyle name="Input cel new 4 3 4 3 2 2" xfId="28259" xr:uid="{00000000-0005-0000-0000-000056000000}"/>
    <cellStyle name="Input cel new 4 3 4 3 2 3" xfId="38411" xr:uid="{00000000-0005-0000-0000-000056000000}"/>
    <cellStyle name="Input cel new 4 3 4 3 3" xfId="15787" xr:uid="{00000000-0005-0000-0000-000056000000}"/>
    <cellStyle name="Input cel new 4 3 4 3 4" xfId="3593" xr:uid="{00000000-0005-0000-0000-000056000000}"/>
    <cellStyle name="Input cel new 4 3 4 3 5" xfId="33731" xr:uid="{00000000-0005-0000-0000-000056000000}"/>
    <cellStyle name="Input cel new 4 3 4 4" xfId="6444" xr:uid="{00000000-0005-0000-0000-000056000000}"/>
    <cellStyle name="Input cel new 4 3 4 4 2" xfId="26740" xr:uid="{00000000-0005-0000-0000-000056000000}"/>
    <cellStyle name="Input cel new 4 3 4 4 3" xfId="12417" xr:uid="{00000000-0005-0000-0000-000056000000}"/>
    <cellStyle name="Input cel new 4 3 4 4 4" xfId="32210" xr:uid="{00000000-0005-0000-0000-000056000000}"/>
    <cellStyle name="Input cel new 4 3 4 5" xfId="3720" xr:uid="{00000000-0005-0000-0000-000056000000}"/>
    <cellStyle name="Input cel new 4 3 4 5 2" xfId="17872" xr:uid="{00000000-0005-0000-0000-000056000000}"/>
    <cellStyle name="Input cel new 4 3 4 5 3" xfId="19516" xr:uid="{00000000-0005-0000-0000-000056000000}"/>
    <cellStyle name="Input cel new 4 3 4 5 4" xfId="35275" xr:uid="{00000000-0005-0000-0000-000056000000}"/>
    <cellStyle name="Input cel new 4 3 4 6" xfId="18268" xr:uid="{00000000-0005-0000-0000-000056000000}"/>
    <cellStyle name="Input cel new 4 3 4 7" xfId="11436" xr:uid="{00000000-0005-0000-0000-000056000000}"/>
    <cellStyle name="Input cel new 4 3 4 8" xfId="29547" xr:uid="{00000000-0005-0000-0000-000056000000}"/>
    <cellStyle name="Input cel new 4 3 5" xfId="1182" xr:uid="{00000000-0005-0000-0000-000056000000}"/>
    <cellStyle name="Input cel new 4 3 5 2" xfId="2423" xr:uid="{00000000-0005-0000-0000-000056000000}"/>
    <cellStyle name="Input cel new 4 3 5 2 2" xfId="7081" xr:uid="{00000000-0005-0000-0000-000056000000}"/>
    <cellStyle name="Input cel new 4 3 5 2 2 2" xfId="27377" xr:uid="{00000000-0005-0000-0000-000056000000}"/>
    <cellStyle name="Input cel new 4 3 5 2 2 3" xfId="22787" xr:uid="{00000000-0005-0000-0000-000056000000}"/>
    <cellStyle name="Input cel new 4 3 5 2 2 4" xfId="37570" xr:uid="{00000000-0005-0000-0000-000056000000}"/>
    <cellStyle name="Input cel new 4 3 5 2 3" xfId="19236" xr:uid="{00000000-0005-0000-0000-000056000000}"/>
    <cellStyle name="Input cel new 4 3 5 2 4" xfId="14204" xr:uid="{00000000-0005-0000-0000-000056000000}"/>
    <cellStyle name="Input cel new 4 3 5 2 5" xfId="32847" xr:uid="{00000000-0005-0000-0000-000056000000}"/>
    <cellStyle name="Input cel new 4 3 5 3" xfId="7900" xr:uid="{00000000-0005-0000-0000-000056000000}"/>
    <cellStyle name="Input cel new 4 3 5 3 2" xfId="23606" xr:uid="{00000000-0005-0000-0000-000056000000}"/>
    <cellStyle name="Input cel new 4 3 5 3 2 2" xfId="28196" xr:uid="{00000000-0005-0000-0000-000056000000}"/>
    <cellStyle name="Input cel new 4 3 5 3 2 3" xfId="38348" xr:uid="{00000000-0005-0000-0000-000056000000}"/>
    <cellStyle name="Input cel new 4 3 5 3 3" xfId="18929" xr:uid="{00000000-0005-0000-0000-000056000000}"/>
    <cellStyle name="Input cel new 4 3 5 3 4" xfId="12139" xr:uid="{00000000-0005-0000-0000-000056000000}"/>
    <cellStyle name="Input cel new 4 3 5 3 5" xfId="33666" xr:uid="{00000000-0005-0000-0000-000056000000}"/>
    <cellStyle name="Input cel new 4 3 5 4" xfId="5917" xr:uid="{00000000-0005-0000-0000-000056000000}"/>
    <cellStyle name="Input cel new 4 3 5 4 2" xfId="26213" xr:uid="{00000000-0005-0000-0000-000056000000}"/>
    <cellStyle name="Input cel new 4 3 5 4 3" xfId="12356" xr:uid="{00000000-0005-0000-0000-000056000000}"/>
    <cellStyle name="Input cel new 4 3 5 4 4" xfId="31683" xr:uid="{00000000-0005-0000-0000-000056000000}"/>
    <cellStyle name="Input cel new 4 3 5 5" xfId="3654" xr:uid="{00000000-0005-0000-0000-000056000000}"/>
    <cellStyle name="Input cel new 4 3 5 5 2" xfId="16729" xr:uid="{00000000-0005-0000-0000-000056000000}"/>
    <cellStyle name="Input cel new 4 3 5 5 3" xfId="19453" xr:uid="{00000000-0005-0000-0000-000056000000}"/>
    <cellStyle name="Input cel new 4 3 5 5 4" xfId="35213" xr:uid="{00000000-0005-0000-0000-000056000000}"/>
    <cellStyle name="Input cel new 4 3 5 6" xfId="18328" xr:uid="{00000000-0005-0000-0000-000056000000}"/>
    <cellStyle name="Input cel new 4 3 5 7" xfId="3415" xr:uid="{00000000-0005-0000-0000-000056000000}"/>
    <cellStyle name="Input cel new 4 3 5 8" xfId="19596" xr:uid="{00000000-0005-0000-0000-000056000000}"/>
    <cellStyle name="Input cel new 4 3 6" xfId="792" xr:uid="{00000000-0005-0000-0000-000056000000}"/>
    <cellStyle name="Input cel new 4 3 6 2" xfId="5544" xr:uid="{00000000-0005-0000-0000-000056000000}"/>
    <cellStyle name="Input cel new 4 3 6 2 2" xfId="25840" xr:uid="{00000000-0005-0000-0000-000056000000}"/>
    <cellStyle name="Input cel new 4 3 6 2 3" xfId="21255" xr:uid="{00000000-0005-0000-0000-000056000000}"/>
    <cellStyle name="Input cel new 4 3 6 2 4" xfId="36891" xr:uid="{00000000-0005-0000-0000-000056000000}"/>
    <cellStyle name="Input cel new 4 3 6 3" xfId="19020" xr:uid="{00000000-0005-0000-0000-000056000000}"/>
    <cellStyle name="Input cel new 4 3 6 4" xfId="13670" xr:uid="{00000000-0005-0000-0000-000056000000}"/>
    <cellStyle name="Input cel new 4 3 6 5" xfId="31310" xr:uid="{00000000-0005-0000-0000-000056000000}"/>
    <cellStyle name="Input cel new 4 3 7" xfId="2040" xr:uid="{00000000-0005-0000-0000-000056000000}"/>
    <cellStyle name="Input cel new 4 3 7 2" xfId="6698" xr:uid="{00000000-0005-0000-0000-000056000000}"/>
    <cellStyle name="Input cel new 4 3 7 2 2" xfId="26994" xr:uid="{00000000-0005-0000-0000-000056000000}"/>
    <cellStyle name="Input cel new 4 3 7 2 3" xfId="22404" xr:uid="{00000000-0005-0000-0000-000056000000}"/>
    <cellStyle name="Input cel new 4 3 7 2 4" xfId="37189" xr:uid="{00000000-0005-0000-0000-000056000000}"/>
    <cellStyle name="Input cel new 4 3 7 3" xfId="17209" xr:uid="{00000000-0005-0000-0000-000056000000}"/>
    <cellStyle name="Input cel new 4 3 7 4" xfId="9988" xr:uid="{00000000-0005-0000-0000-000056000000}"/>
    <cellStyle name="Input cel new 4 3 7 5" xfId="32464" xr:uid="{00000000-0005-0000-0000-000056000000}"/>
    <cellStyle name="Input cel new 4 3 8" xfId="359" xr:uid="{00000000-0005-0000-0000-000056000000}"/>
    <cellStyle name="Input cel new 4 3 8 2" xfId="20848" xr:uid="{00000000-0005-0000-0000-000056000000}"/>
    <cellStyle name="Input cel new 4 3 8 2 2" xfId="25434" xr:uid="{00000000-0005-0000-0000-000056000000}"/>
    <cellStyle name="Input cel new 4 3 8 2 3" xfId="36604" xr:uid="{00000000-0005-0000-0000-000056000000}"/>
    <cellStyle name="Input cel new 4 3 8 3" xfId="15213" xr:uid="{00000000-0005-0000-0000-000056000000}"/>
    <cellStyle name="Input cel new 4 3 8 3 2" xfId="35087" xr:uid="{00000000-0005-0000-0000-000056000000}"/>
    <cellStyle name="Input cel new 4 3 8 4" xfId="21692" xr:uid="{00000000-0005-0000-0000-000056000000}"/>
    <cellStyle name="Input cel new 4 3 9" xfId="5115" xr:uid="{00000000-0005-0000-0000-000056000000}"/>
    <cellStyle name="Input cel new 4 3 9 2" xfId="20828" xr:uid="{00000000-0005-0000-0000-000056000000}"/>
    <cellStyle name="Input cel new 4 3 9 2 2" xfId="36584" xr:uid="{00000000-0005-0000-0000-000056000000}"/>
    <cellStyle name="Input cel new 4 3 9 3" xfId="25414" xr:uid="{00000000-0005-0000-0000-000056000000}"/>
    <cellStyle name="Input cel new 4 4" xfId="1080" xr:uid="{00000000-0005-0000-0000-00006F000000}"/>
    <cellStyle name="Input cel new 4 4 2" xfId="2323" xr:uid="{00000000-0005-0000-0000-00006F000000}"/>
    <cellStyle name="Input cel new 4 4 2 2" xfId="6981" xr:uid="{00000000-0005-0000-0000-00006F000000}"/>
    <cellStyle name="Input cel new 4 4 2 2 2" xfId="27277" xr:uid="{00000000-0005-0000-0000-00006F000000}"/>
    <cellStyle name="Input cel new 4 4 2 2 3" xfId="22687" xr:uid="{00000000-0005-0000-0000-00006F000000}"/>
    <cellStyle name="Input cel new 4 4 2 2 4" xfId="37472" xr:uid="{00000000-0005-0000-0000-00006F000000}"/>
    <cellStyle name="Input cel new 4 4 2 3" xfId="19001" xr:uid="{00000000-0005-0000-0000-00006F000000}"/>
    <cellStyle name="Input cel new 4 4 2 4" xfId="12214" xr:uid="{00000000-0005-0000-0000-00006F000000}"/>
    <cellStyle name="Input cel new 4 4 2 5" xfId="32747" xr:uid="{00000000-0005-0000-0000-00006F000000}"/>
    <cellStyle name="Input cel new 4 4 3" xfId="8406" xr:uid="{00000000-0005-0000-0000-00006F000000}"/>
    <cellStyle name="Input cel new 4 4 3 2" xfId="24103" xr:uid="{00000000-0005-0000-0000-00006F000000}"/>
    <cellStyle name="Input cel new 4 4 3 2 2" xfId="28692" xr:uid="{00000000-0005-0000-0000-00006F000000}"/>
    <cellStyle name="Input cel new 4 4 3 2 3" xfId="38797" xr:uid="{00000000-0005-0000-0000-00006F000000}"/>
    <cellStyle name="Input cel new 4 4 3 3" xfId="21681" xr:uid="{00000000-0005-0000-0000-00006F000000}"/>
    <cellStyle name="Input cel new 4 4 3 4" xfId="11938" xr:uid="{00000000-0005-0000-0000-00006F000000}"/>
    <cellStyle name="Input cel new 4 4 3 5" xfId="34171" xr:uid="{00000000-0005-0000-0000-00006F000000}"/>
    <cellStyle name="Input cel new 4 4 4" xfId="5825" xr:uid="{00000000-0005-0000-0000-00006F000000}"/>
    <cellStyle name="Input cel new 4 4 4 2" xfId="26121" xr:uid="{00000000-0005-0000-0000-00006F000000}"/>
    <cellStyle name="Input cel new 4 4 4 3" xfId="13795" xr:uid="{00000000-0005-0000-0000-00006F000000}"/>
    <cellStyle name="Input cel new 4 4 4 4" xfId="31591" xr:uid="{00000000-0005-0000-0000-00006F000000}"/>
    <cellStyle name="Input cel new 4 4 5" xfId="4181" xr:uid="{00000000-0005-0000-0000-00006F000000}"/>
    <cellStyle name="Input cel new 4 4 5 2" xfId="17818" xr:uid="{00000000-0005-0000-0000-00006F000000}"/>
    <cellStyle name="Input cel new 4 4 5 3" xfId="19958" xr:uid="{00000000-0005-0000-0000-00006F000000}"/>
    <cellStyle name="Input cel new 4 4 5 4" xfId="35716" xr:uid="{00000000-0005-0000-0000-00006F000000}"/>
    <cellStyle name="Input cel new 4 4 6" xfId="14854" xr:uid="{00000000-0005-0000-0000-00006F000000}"/>
    <cellStyle name="Input cel new 4 4 7" xfId="12641" xr:uid="{00000000-0005-0000-0000-00006F000000}"/>
    <cellStyle name="Input cel new 4 4 8" xfId="30005" xr:uid="{00000000-0005-0000-0000-00006F000000}"/>
    <cellStyle name="Input cel new 4 5" xfId="366" xr:uid="{00000000-0005-0000-0000-000021000000}"/>
    <cellStyle name="Input cel new 4 5 2" xfId="20850" xr:uid="{00000000-0005-0000-0000-000021000000}"/>
    <cellStyle name="Input cel new 4 5 2 2" xfId="36606" xr:uid="{00000000-0005-0000-0000-000021000000}"/>
    <cellStyle name="Input cel new 4 5 3" xfId="25436" xr:uid="{00000000-0005-0000-0000-000021000000}"/>
    <cellStyle name="Input cel new 4 6" xfId="5101" xr:uid="{00000000-0005-0000-0000-000021000000}"/>
    <cellStyle name="Input cel new 4 6 2" xfId="20815" xr:uid="{00000000-0005-0000-0000-000021000000}"/>
    <cellStyle name="Input cel new 4 6 2 2" xfId="36571" xr:uid="{00000000-0005-0000-0000-000021000000}"/>
    <cellStyle name="Input cel new 4 6 3" xfId="25401" xr:uid="{00000000-0005-0000-0000-000021000000}"/>
    <cellStyle name="Input cel new 4 7" xfId="19417" xr:uid="{00000000-0005-0000-0000-000021000000}"/>
    <cellStyle name="Input cel new 4 7 2" xfId="15158" xr:uid="{00000000-0005-0000-0000-000021000000}"/>
    <cellStyle name="Input cel new 4 7 3" xfId="35177" xr:uid="{00000000-0005-0000-0000-000021000000}"/>
    <cellStyle name="Input cel new 5" xfId="256" xr:uid="{00000000-0005-0000-0000-000058000000}"/>
    <cellStyle name="Input cel new 5 10" xfId="5156" xr:uid="{00000000-0005-0000-0000-000058000000}"/>
    <cellStyle name="Input cel new 5 10 2" xfId="20869" xr:uid="{00000000-0005-0000-0000-000058000000}"/>
    <cellStyle name="Input cel new 5 10 2 2" xfId="25454" xr:uid="{00000000-0005-0000-0000-000058000000}"/>
    <cellStyle name="Input cel new 5 10 2 3" xfId="36624" xr:uid="{00000000-0005-0000-0000-000058000000}"/>
    <cellStyle name="Input cel new 5 10 3" xfId="17310" xr:uid="{00000000-0005-0000-0000-000058000000}"/>
    <cellStyle name="Input cel new 5 10 4" xfId="12723" xr:uid="{00000000-0005-0000-0000-000058000000}"/>
    <cellStyle name="Input cel new 5 10 5" xfId="30925" xr:uid="{00000000-0005-0000-0000-000058000000}"/>
    <cellStyle name="Input cel new 5 11" xfId="3642" xr:uid="{00000000-0005-0000-0000-000058000000}"/>
    <cellStyle name="Input cel new 5 11 2" xfId="15408" xr:uid="{00000000-0005-0000-0000-000058000000}"/>
    <cellStyle name="Input cel new 5 11 3" xfId="19444" xr:uid="{00000000-0005-0000-0000-000058000000}"/>
    <cellStyle name="Input cel new 5 11 4" xfId="35204" xr:uid="{00000000-0005-0000-0000-000058000000}"/>
    <cellStyle name="Input cel new 5 12" xfId="14815" xr:uid="{00000000-0005-0000-0000-000058000000}"/>
    <cellStyle name="Input cel new 5 13" xfId="3452" xr:uid="{00000000-0005-0000-0000-000058000000}"/>
    <cellStyle name="Input cel new 5 14" xfId="14769" xr:uid="{00000000-0005-0000-0000-000058000000}"/>
    <cellStyle name="Input cel new 5 2" xfId="394" xr:uid="{00000000-0005-0000-0000-000058000000}"/>
    <cellStyle name="Input cel new 5 2 10" xfId="5230" xr:uid="{00000000-0005-0000-0000-000058000000}"/>
    <cellStyle name="Input cel new 5 2 10 2" xfId="20943" xr:uid="{00000000-0005-0000-0000-000058000000}"/>
    <cellStyle name="Input cel new 5 2 10 2 2" xfId="25528" xr:uid="{00000000-0005-0000-0000-000058000000}"/>
    <cellStyle name="Input cel new 5 2 10 2 3" xfId="36670" xr:uid="{00000000-0005-0000-0000-000058000000}"/>
    <cellStyle name="Input cel new 5 2 10 3" xfId="15872" xr:uid="{00000000-0005-0000-0000-000058000000}"/>
    <cellStyle name="Input cel new 5 2 10 4" xfId="12358" xr:uid="{00000000-0005-0000-0000-000058000000}"/>
    <cellStyle name="Input cel new 5 2 10 5" xfId="30997" xr:uid="{00000000-0005-0000-0000-000058000000}"/>
    <cellStyle name="Input cel new 5 2 11" xfId="8000" xr:uid="{00000000-0005-0000-0000-000058000000}"/>
    <cellStyle name="Input cel new 5 2 11 2" xfId="28292" xr:uid="{00000000-0005-0000-0000-000058000000}"/>
    <cellStyle name="Input cel new 5 2 11 3" xfId="10750" xr:uid="{00000000-0005-0000-0000-000058000000}"/>
    <cellStyle name="Input cel new 5 2 11 4" xfId="33765" xr:uid="{00000000-0005-0000-0000-000058000000}"/>
    <cellStyle name="Input cel new 5 2 12" xfId="3759" xr:uid="{00000000-0005-0000-0000-000058000000}"/>
    <cellStyle name="Input cel new 5 2 12 2" xfId="22310" xr:uid="{00000000-0005-0000-0000-000058000000}"/>
    <cellStyle name="Input cel new 5 2 12 3" xfId="19552" xr:uid="{00000000-0005-0000-0000-000058000000}"/>
    <cellStyle name="Input cel new 5 2 12 4" xfId="35311" xr:uid="{00000000-0005-0000-0000-000058000000}"/>
    <cellStyle name="Input cel new 5 2 13" xfId="19168" xr:uid="{00000000-0005-0000-0000-000058000000}"/>
    <cellStyle name="Input cel new 5 2 14" xfId="11446" xr:uid="{00000000-0005-0000-0000-000058000000}"/>
    <cellStyle name="Input cel new 5 2 15" xfId="29586" xr:uid="{00000000-0005-0000-0000-000058000000}"/>
    <cellStyle name="Input cel new 5 2 2" xfId="452" xr:uid="{00000000-0005-0000-0000-000058000000}"/>
    <cellStyle name="Input cel new 5 2 2 10" xfId="21250" xr:uid="{00000000-0005-0000-0000-000058000000}"/>
    <cellStyle name="Input cel new 5 2 2 11" xfId="11374" xr:uid="{00000000-0005-0000-0000-000058000000}"/>
    <cellStyle name="Input cel new 5 2 2 12" xfId="29678" xr:uid="{00000000-0005-0000-0000-000058000000}"/>
    <cellStyle name="Input cel new 5 2 2 2" xfId="552" xr:uid="{00000000-0005-0000-0000-000058000000}"/>
    <cellStyle name="Input cel new 5 2 2 2 2" xfId="1478" xr:uid="{00000000-0005-0000-0000-000058000000}"/>
    <cellStyle name="Input cel new 5 2 2 2 2 2" xfId="6176" xr:uid="{00000000-0005-0000-0000-000058000000}"/>
    <cellStyle name="Input cel new 5 2 2 2 2 2 2" xfId="26472" xr:uid="{00000000-0005-0000-0000-000058000000}"/>
    <cellStyle name="Input cel new 5 2 2 2 2 2 3" xfId="21884" xr:uid="{00000000-0005-0000-0000-000058000000}"/>
    <cellStyle name="Input cel new 5 2 2 2 2 2 4" xfId="37103" xr:uid="{00000000-0005-0000-0000-000058000000}"/>
    <cellStyle name="Input cel new 5 2 2 2 2 3" xfId="18674" xr:uid="{00000000-0005-0000-0000-000058000000}"/>
    <cellStyle name="Input cel new 5 2 2 2 2 4" xfId="10609" xr:uid="{00000000-0005-0000-0000-000058000000}"/>
    <cellStyle name="Input cel new 5 2 2 2 2 5" xfId="31942" xr:uid="{00000000-0005-0000-0000-000058000000}"/>
    <cellStyle name="Input cel new 5 2 2 2 3" xfId="2718" xr:uid="{00000000-0005-0000-0000-000058000000}"/>
    <cellStyle name="Input cel new 5 2 2 2 3 2" xfId="7376" xr:uid="{00000000-0005-0000-0000-000058000000}"/>
    <cellStyle name="Input cel new 5 2 2 2 3 2 2" xfId="27672" xr:uid="{00000000-0005-0000-0000-000058000000}"/>
    <cellStyle name="Input cel new 5 2 2 2 3 2 3" xfId="23082" xr:uid="{00000000-0005-0000-0000-000058000000}"/>
    <cellStyle name="Input cel new 5 2 2 2 3 2 4" xfId="37848" xr:uid="{00000000-0005-0000-0000-000058000000}"/>
    <cellStyle name="Input cel new 5 2 2 2 3 3" xfId="18487" xr:uid="{00000000-0005-0000-0000-000058000000}"/>
    <cellStyle name="Input cel new 5 2 2 2 3 4" xfId="14160" xr:uid="{00000000-0005-0000-0000-000058000000}"/>
    <cellStyle name="Input cel new 5 2 2 2 3 5" xfId="33142" xr:uid="{00000000-0005-0000-0000-000058000000}"/>
    <cellStyle name="Input cel new 5 2 2 2 4" xfId="8790" xr:uid="{00000000-0005-0000-0000-000058000000}"/>
    <cellStyle name="Input cel new 5 2 2 2 4 2" xfId="24458" xr:uid="{00000000-0005-0000-0000-000058000000}"/>
    <cellStyle name="Input cel new 5 2 2 2 4 2 2" xfId="29046" xr:uid="{00000000-0005-0000-0000-000058000000}"/>
    <cellStyle name="Input cel new 5 2 2 2 4 2 3" xfId="39151" xr:uid="{00000000-0005-0000-0000-000058000000}"/>
    <cellStyle name="Input cel new 5 2 2 2 4 3" xfId="18561" xr:uid="{00000000-0005-0000-0000-000058000000}"/>
    <cellStyle name="Input cel new 5 2 2 2 4 4" xfId="10566" xr:uid="{00000000-0005-0000-0000-000058000000}"/>
    <cellStyle name="Input cel new 5 2 2 2 4 5" xfId="34555" xr:uid="{00000000-0005-0000-0000-000058000000}"/>
    <cellStyle name="Input cel new 5 2 2 2 5" xfId="5339" xr:uid="{00000000-0005-0000-0000-000058000000}"/>
    <cellStyle name="Input cel new 5 2 2 2 5 2" xfId="21050" xr:uid="{00000000-0005-0000-0000-000058000000}"/>
    <cellStyle name="Input cel new 5 2 2 2 5 2 2" xfId="25635" xr:uid="{00000000-0005-0000-0000-000058000000}"/>
    <cellStyle name="Input cel new 5 2 2 2 5 2 3" xfId="36729" xr:uid="{00000000-0005-0000-0000-000058000000}"/>
    <cellStyle name="Input cel new 5 2 2 2 5 3" xfId="16153" xr:uid="{00000000-0005-0000-0000-000058000000}"/>
    <cellStyle name="Input cel new 5 2 2 2 5 4" xfId="14126" xr:uid="{00000000-0005-0000-0000-000058000000}"/>
    <cellStyle name="Input cel new 5 2 2 2 5 5" xfId="31105" xr:uid="{00000000-0005-0000-0000-000058000000}"/>
    <cellStyle name="Input cel new 5 2 2 2 6" xfId="4568" xr:uid="{00000000-0005-0000-0000-000058000000}"/>
    <cellStyle name="Input cel new 5 2 2 2 6 2" xfId="15337" xr:uid="{00000000-0005-0000-0000-000058000000}"/>
    <cellStyle name="Input cel new 5 2 2 2 6 3" xfId="20311" xr:uid="{00000000-0005-0000-0000-000058000000}"/>
    <cellStyle name="Input cel new 5 2 2 2 6 4" xfId="36069" xr:uid="{00000000-0005-0000-0000-000058000000}"/>
    <cellStyle name="Input cel new 5 2 2 2 7" xfId="15632" xr:uid="{00000000-0005-0000-0000-000058000000}"/>
    <cellStyle name="Input cel new 5 2 2 2 8" xfId="10410" xr:uid="{00000000-0005-0000-0000-000058000000}"/>
    <cellStyle name="Input cel new 5 2 2 2 9" xfId="30389" xr:uid="{00000000-0005-0000-0000-000058000000}"/>
    <cellStyle name="Input cel new 5 2 2 3" xfId="1395" xr:uid="{00000000-0005-0000-0000-000058000000}"/>
    <cellStyle name="Input cel new 5 2 2 3 2" xfId="2635" xr:uid="{00000000-0005-0000-0000-000058000000}"/>
    <cellStyle name="Input cel new 5 2 2 3 2 2" xfId="7293" xr:uid="{00000000-0005-0000-0000-000058000000}"/>
    <cellStyle name="Input cel new 5 2 2 3 2 2 2" xfId="27589" xr:uid="{00000000-0005-0000-0000-000058000000}"/>
    <cellStyle name="Input cel new 5 2 2 3 2 2 3" xfId="22999" xr:uid="{00000000-0005-0000-0000-000058000000}"/>
    <cellStyle name="Input cel new 5 2 2 3 2 2 4" xfId="37775" xr:uid="{00000000-0005-0000-0000-000058000000}"/>
    <cellStyle name="Input cel new 5 2 2 3 2 3" xfId="18809" xr:uid="{00000000-0005-0000-0000-000058000000}"/>
    <cellStyle name="Input cel new 5 2 2 3 2 4" xfId="9457" xr:uid="{00000000-0005-0000-0000-000058000000}"/>
    <cellStyle name="Input cel new 5 2 2 3 2 5" xfId="33059" xr:uid="{00000000-0005-0000-0000-000058000000}"/>
    <cellStyle name="Input cel new 5 2 2 3 3" xfId="8709" xr:uid="{00000000-0005-0000-0000-000058000000}"/>
    <cellStyle name="Input cel new 5 2 2 3 3 2" xfId="24382" xr:uid="{00000000-0005-0000-0000-000058000000}"/>
    <cellStyle name="Input cel new 5 2 2 3 3 2 2" xfId="28971" xr:uid="{00000000-0005-0000-0000-000058000000}"/>
    <cellStyle name="Input cel new 5 2 2 3 3 2 3" xfId="39076" xr:uid="{00000000-0005-0000-0000-000058000000}"/>
    <cellStyle name="Input cel new 5 2 2 3 3 3" xfId="23722" xr:uid="{00000000-0005-0000-0000-000058000000}"/>
    <cellStyle name="Input cel new 5 2 2 3 3 4" xfId="13547" xr:uid="{00000000-0005-0000-0000-000058000000}"/>
    <cellStyle name="Input cel new 5 2 2 3 3 5" xfId="34474" xr:uid="{00000000-0005-0000-0000-000058000000}"/>
    <cellStyle name="Input cel new 5 2 2 3 4" xfId="6108" xr:uid="{00000000-0005-0000-0000-000058000000}"/>
    <cellStyle name="Input cel new 5 2 2 3 4 2" xfId="26404" xr:uid="{00000000-0005-0000-0000-000058000000}"/>
    <cellStyle name="Input cel new 5 2 2 3 4 3" xfId="14328" xr:uid="{00000000-0005-0000-0000-000058000000}"/>
    <cellStyle name="Input cel new 5 2 2 3 4 4" xfId="31874" xr:uid="{00000000-0005-0000-0000-000058000000}"/>
    <cellStyle name="Input cel new 5 2 2 3 5" xfId="4487" xr:uid="{00000000-0005-0000-0000-000058000000}"/>
    <cellStyle name="Input cel new 5 2 2 3 5 2" xfId="16594" xr:uid="{00000000-0005-0000-0000-000058000000}"/>
    <cellStyle name="Input cel new 5 2 2 3 5 3" xfId="20236" xr:uid="{00000000-0005-0000-0000-000058000000}"/>
    <cellStyle name="Input cel new 5 2 2 3 5 4" xfId="35994" xr:uid="{00000000-0005-0000-0000-000058000000}"/>
    <cellStyle name="Input cel new 5 2 2 3 6" xfId="18722" xr:uid="{00000000-0005-0000-0000-000058000000}"/>
    <cellStyle name="Input cel new 5 2 2 3 7" xfId="10611" xr:uid="{00000000-0005-0000-0000-000058000000}"/>
    <cellStyle name="Input cel new 5 2 2 3 8" xfId="30308" xr:uid="{00000000-0005-0000-0000-000058000000}"/>
    <cellStyle name="Input cel new 5 2 2 4" xfId="1699" xr:uid="{00000000-0005-0000-0000-000058000000}"/>
    <cellStyle name="Input cel new 5 2 2 4 2" xfId="2938" xr:uid="{00000000-0005-0000-0000-000058000000}"/>
    <cellStyle name="Input cel new 5 2 2 4 2 2" xfId="7596" xr:uid="{00000000-0005-0000-0000-000058000000}"/>
    <cellStyle name="Input cel new 5 2 2 4 2 2 2" xfId="27892" xr:uid="{00000000-0005-0000-0000-000058000000}"/>
    <cellStyle name="Input cel new 5 2 2 4 2 2 3" xfId="23302" xr:uid="{00000000-0005-0000-0000-000058000000}"/>
    <cellStyle name="Input cel new 5 2 2 4 2 2 4" xfId="38068" xr:uid="{00000000-0005-0000-0000-000058000000}"/>
    <cellStyle name="Input cel new 5 2 2 4 2 3" xfId="17135" xr:uid="{00000000-0005-0000-0000-000058000000}"/>
    <cellStyle name="Input cel new 5 2 2 4 2 4" xfId="10511" xr:uid="{00000000-0005-0000-0000-000058000000}"/>
    <cellStyle name="Input cel new 5 2 2 4 2 5" xfId="33362" xr:uid="{00000000-0005-0000-0000-000058000000}"/>
    <cellStyle name="Input cel new 5 2 2 4 3" xfId="9008" xr:uid="{00000000-0005-0000-0000-000058000000}"/>
    <cellStyle name="Input cel new 5 2 2 4 3 2" xfId="24667" xr:uid="{00000000-0005-0000-0000-000058000000}"/>
    <cellStyle name="Input cel new 5 2 2 4 3 2 2" xfId="29255" xr:uid="{00000000-0005-0000-0000-000058000000}"/>
    <cellStyle name="Input cel new 5 2 2 4 3 2 3" xfId="39360" xr:uid="{00000000-0005-0000-0000-000058000000}"/>
    <cellStyle name="Input cel new 5 2 2 4 3 3" xfId="15483" xr:uid="{00000000-0005-0000-0000-000058000000}"/>
    <cellStyle name="Input cel new 5 2 2 4 3 4" xfId="14017" xr:uid="{00000000-0005-0000-0000-000058000000}"/>
    <cellStyle name="Input cel new 5 2 2 4 3 5" xfId="34773" xr:uid="{00000000-0005-0000-0000-000058000000}"/>
    <cellStyle name="Input cel new 5 2 2 4 4" xfId="6389" xr:uid="{00000000-0005-0000-0000-000058000000}"/>
    <cellStyle name="Input cel new 5 2 2 4 4 2" xfId="26685" xr:uid="{00000000-0005-0000-0000-000058000000}"/>
    <cellStyle name="Input cel new 5 2 2 4 4 3" xfId="9418" xr:uid="{00000000-0005-0000-0000-000058000000}"/>
    <cellStyle name="Input cel new 5 2 2 4 4 4" xfId="32155" xr:uid="{00000000-0005-0000-0000-000058000000}"/>
    <cellStyle name="Input cel new 5 2 2 4 5" xfId="4787" xr:uid="{00000000-0005-0000-0000-000058000000}"/>
    <cellStyle name="Input cel new 5 2 2 4 5 2" xfId="25106" xr:uid="{00000000-0005-0000-0000-000058000000}"/>
    <cellStyle name="Input cel new 5 2 2 4 5 3" xfId="20518" xr:uid="{00000000-0005-0000-0000-000058000000}"/>
    <cellStyle name="Input cel new 5 2 2 4 5 4" xfId="36276" xr:uid="{00000000-0005-0000-0000-000058000000}"/>
    <cellStyle name="Input cel new 5 2 2 4 6" xfId="16045" xr:uid="{00000000-0005-0000-0000-000058000000}"/>
    <cellStyle name="Input cel new 5 2 2 4 7" xfId="3444" xr:uid="{00000000-0005-0000-0000-000058000000}"/>
    <cellStyle name="Input cel new 5 2 2 4 8" xfId="30607" xr:uid="{00000000-0005-0000-0000-000058000000}"/>
    <cellStyle name="Input cel new 5 2 2 5" xfId="1217" xr:uid="{00000000-0005-0000-0000-000058000000}"/>
    <cellStyle name="Input cel new 5 2 2 5 2" xfId="2458" xr:uid="{00000000-0005-0000-0000-000058000000}"/>
    <cellStyle name="Input cel new 5 2 2 5 2 2" xfId="7116" xr:uid="{00000000-0005-0000-0000-000058000000}"/>
    <cellStyle name="Input cel new 5 2 2 5 2 2 2" xfId="27412" xr:uid="{00000000-0005-0000-0000-000058000000}"/>
    <cellStyle name="Input cel new 5 2 2 5 2 2 3" xfId="22822" xr:uid="{00000000-0005-0000-0000-000058000000}"/>
    <cellStyle name="Input cel new 5 2 2 5 2 2 4" xfId="37604" xr:uid="{00000000-0005-0000-0000-000058000000}"/>
    <cellStyle name="Input cel new 5 2 2 5 2 3" xfId="18459" xr:uid="{00000000-0005-0000-0000-000058000000}"/>
    <cellStyle name="Input cel new 5 2 2 5 2 4" xfId="10690" xr:uid="{00000000-0005-0000-0000-000058000000}"/>
    <cellStyle name="Input cel new 5 2 2 5 2 5" xfId="32882" xr:uid="{00000000-0005-0000-0000-000058000000}"/>
    <cellStyle name="Input cel new 5 2 2 5 3" xfId="8536" xr:uid="{00000000-0005-0000-0000-000058000000}"/>
    <cellStyle name="Input cel new 5 2 2 5 3 2" xfId="24221" xr:uid="{00000000-0005-0000-0000-000058000000}"/>
    <cellStyle name="Input cel new 5 2 2 5 3 2 2" xfId="28810" xr:uid="{00000000-0005-0000-0000-000058000000}"/>
    <cellStyle name="Input cel new 5 2 2 5 3 2 3" xfId="38915" xr:uid="{00000000-0005-0000-0000-000058000000}"/>
    <cellStyle name="Input cel new 5 2 2 5 3 3" xfId="15597" xr:uid="{00000000-0005-0000-0000-000058000000}"/>
    <cellStyle name="Input cel new 5 2 2 5 3 4" xfId="12532" xr:uid="{00000000-0005-0000-0000-000058000000}"/>
    <cellStyle name="Input cel new 5 2 2 5 3 5" xfId="34301" xr:uid="{00000000-0005-0000-0000-000058000000}"/>
    <cellStyle name="Input cel new 5 2 2 5 4" xfId="5948" xr:uid="{00000000-0005-0000-0000-000058000000}"/>
    <cellStyle name="Input cel new 5 2 2 5 4 2" xfId="26244" xr:uid="{00000000-0005-0000-0000-000058000000}"/>
    <cellStyle name="Input cel new 5 2 2 5 4 3" xfId="13385" xr:uid="{00000000-0005-0000-0000-000058000000}"/>
    <cellStyle name="Input cel new 5 2 2 5 4 4" xfId="31714" xr:uid="{00000000-0005-0000-0000-000058000000}"/>
    <cellStyle name="Input cel new 5 2 2 5 5" xfId="4313" xr:uid="{00000000-0005-0000-0000-000058000000}"/>
    <cellStyle name="Input cel new 5 2 2 5 5 2" xfId="21323" xr:uid="{00000000-0005-0000-0000-000058000000}"/>
    <cellStyle name="Input cel new 5 2 2 5 5 3" xfId="20076" xr:uid="{00000000-0005-0000-0000-000058000000}"/>
    <cellStyle name="Input cel new 5 2 2 5 5 4" xfId="35834" xr:uid="{00000000-0005-0000-0000-000058000000}"/>
    <cellStyle name="Input cel new 5 2 2 5 6" xfId="17249" xr:uid="{00000000-0005-0000-0000-000058000000}"/>
    <cellStyle name="Input cel new 5 2 2 5 7" xfId="11794" xr:uid="{00000000-0005-0000-0000-000058000000}"/>
    <cellStyle name="Input cel new 5 2 2 5 8" xfId="30135" xr:uid="{00000000-0005-0000-0000-000058000000}"/>
    <cellStyle name="Input cel new 5 2 2 6" xfId="856" xr:uid="{00000000-0005-0000-0000-000058000000}"/>
    <cellStyle name="Input cel new 5 2 2 6 2" xfId="3331" xr:uid="{00000000-0005-0000-0000-000058000000}"/>
    <cellStyle name="Input cel new 5 2 2 6 2 2" xfId="8183" xr:uid="{00000000-0005-0000-0000-000058000000}"/>
    <cellStyle name="Input cel new 5 2 2 6 2 2 2" xfId="28472" xr:uid="{00000000-0005-0000-0000-000058000000}"/>
    <cellStyle name="Input cel new 5 2 2 6 2 2 3" xfId="23883" xr:uid="{00000000-0005-0000-0000-000058000000}"/>
    <cellStyle name="Input cel new 5 2 2 6 2 2 4" xfId="38577" xr:uid="{00000000-0005-0000-0000-000058000000}"/>
    <cellStyle name="Input cel new 5 2 2 6 2 3" xfId="17042" xr:uid="{00000000-0005-0000-0000-000058000000}"/>
    <cellStyle name="Input cel new 5 2 2 6 2 4" xfId="10100" xr:uid="{00000000-0005-0000-0000-000058000000}"/>
    <cellStyle name="Input cel new 5 2 2 6 2 5" xfId="33948" xr:uid="{00000000-0005-0000-0000-000058000000}"/>
    <cellStyle name="Input cel new 5 2 2 6 3" xfId="5605" xr:uid="{00000000-0005-0000-0000-000058000000}"/>
    <cellStyle name="Input cel new 5 2 2 6 3 2" xfId="25901" xr:uid="{00000000-0005-0000-0000-000058000000}"/>
    <cellStyle name="Input cel new 5 2 2 6 3 3" xfId="12212" xr:uid="{00000000-0005-0000-0000-000058000000}"/>
    <cellStyle name="Input cel new 5 2 2 6 3 4" xfId="31371" xr:uid="{00000000-0005-0000-0000-000058000000}"/>
    <cellStyle name="Input cel new 5 2 2 6 4" xfId="3958" xr:uid="{00000000-0005-0000-0000-000058000000}"/>
    <cellStyle name="Input cel new 5 2 2 6 4 2" xfId="16353" xr:uid="{00000000-0005-0000-0000-000058000000}"/>
    <cellStyle name="Input cel new 5 2 2 6 4 3" xfId="19744" xr:uid="{00000000-0005-0000-0000-000058000000}"/>
    <cellStyle name="Input cel new 5 2 2 6 4 4" xfId="35502" xr:uid="{00000000-0005-0000-0000-000058000000}"/>
    <cellStyle name="Input cel new 5 2 2 6 5" xfId="17058" xr:uid="{00000000-0005-0000-0000-000058000000}"/>
    <cellStyle name="Input cel new 5 2 2 6 6" xfId="10483" xr:uid="{00000000-0005-0000-0000-000058000000}"/>
    <cellStyle name="Input cel new 5 2 2 6 7" xfId="29782" xr:uid="{00000000-0005-0000-0000-000058000000}"/>
    <cellStyle name="Input cel new 5 2 2 7" xfId="2100" xr:uid="{00000000-0005-0000-0000-000058000000}"/>
    <cellStyle name="Input cel new 5 2 2 7 2" xfId="6758" xr:uid="{00000000-0005-0000-0000-000058000000}"/>
    <cellStyle name="Input cel new 5 2 2 7 2 2" xfId="27054" xr:uid="{00000000-0005-0000-0000-000058000000}"/>
    <cellStyle name="Input cel new 5 2 2 7 2 3" xfId="22464" xr:uid="{00000000-0005-0000-0000-000058000000}"/>
    <cellStyle name="Input cel new 5 2 2 7 2 4" xfId="37249" xr:uid="{00000000-0005-0000-0000-000058000000}"/>
    <cellStyle name="Input cel new 5 2 2 7 3" xfId="18624" xr:uid="{00000000-0005-0000-0000-000058000000}"/>
    <cellStyle name="Input cel new 5 2 2 7 4" xfId="13887" xr:uid="{00000000-0005-0000-0000-000058000000}"/>
    <cellStyle name="Input cel new 5 2 2 7 5" xfId="32524" xr:uid="{00000000-0005-0000-0000-000058000000}"/>
    <cellStyle name="Input cel new 5 2 2 8" xfId="8079" xr:uid="{00000000-0005-0000-0000-000058000000}"/>
    <cellStyle name="Input cel new 5 2 2 8 2" xfId="23781" xr:uid="{00000000-0005-0000-0000-000058000000}"/>
    <cellStyle name="Input cel new 5 2 2 8 2 2" xfId="28370" xr:uid="{00000000-0005-0000-0000-000058000000}"/>
    <cellStyle name="Input cel new 5 2 2 8 2 3" xfId="38475" xr:uid="{00000000-0005-0000-0000-000058000000}"/>
    <cellStyle name="Input cel new 5 2 2 8 3" xfId="18673" xr:uid="{00000000-0005-0000-0000-000058000000}"/>
    <cellStyle name="Input cel new 5 2 2 8 4" xfId="14659" xr:uid="{00000000-0005-0000-0000-000058000000}"/>
    <cellStyle name="Input cel new 5 2 2 8 5" xfId="33844" xr:uid="{00000000-0005-0000-0000-000058000000}"/>
    <cellStyle name="Input cel new 5 2 2 9" xfId="3854" xr:uid="{00000000-0005-0000-0000-000058000000}"/>
    <cellStyle name="Input cel new 5 2 2 9 2" xfId="16338" xr:uid="{00000000-0005-0000-0000-000058000000}"/>
    <cellStyle name="Input cel new 5 2 2 9 3" xfId="19643" xr:uid="{00000000-0005-0000-0000-000058000000}"/>
    <cellStyle name="Input cel new 5 2 2 9 4" xfId="35401" xr:uid="{00000000-0005-0000-0000-000058000000}"/>
    <cellStyle name="Input cel new 5 2 3" xfId="601" xr:uid="{00000000-0005-0000-0000-000058000000}"/>
    <cellStyle name="Input cel new 5 2 3 10" xfId="14867" xr:uid="{00000000-0005-0000-0000-000058000000}"/>
    <cellStyle name="Input cel new 5 2 3 11" xfId="12593" xr:uid="{00000000-0005-0000-0000-000058000000}"/>
    <cellStyle name="Input cel new 5 2 3 12" xfId="29830" xr:uid="{00000000-0005-0000-0000-000058000000}"/>
    <cellStyle name="Input cel new 5 2 3 2" xfId="1831" xr:uid="{00000000-0005-0000-0000-000058000000}"/>
    <cellStyle name="Input cel new 5 2 3 2 2" xfId="3070" xr:uid="{00000000-0005-0000-0000-000058000000}"/>
    <cellStyle name="Input cel new 5 2 3 2 2 2" xfId="7728" xr:uid="{00000000-0005-0000-0000-000058000000}"/>
    <cellStyle name="Input cel new 5 2 3 2 2 2 2" xfId="28024" xr:uid="{00000000-0005-0000-0000-000058000000}"/>
    <cellStyle name="Input cel new 5 2 3 2 2 2 3" xfId="23434" xr:uid="{00000000-0005-0000-0000-000058000000}"/>
    <cellStyle name="Input cel new 5 2 3 2 2 2 4" xfId="38176" xr:uid="{00000000-0005-0000-0000-000058000000}"/>
    <cellStyle name="Input cel new 5 2 3 2 2 3" xfId="17151" xr:uid="{00000000-0005-0000-0000-000058000000}"/>
    <cellStyle name="Input cel new 5 2 3 2 2 4" xfId="10405" xr:uid="{00000000-0005-0000-0000-000058000000}"/>
    <cellStyle name="Input cel new 5 2 3 2 2 5" xfId="33494" xr:uid="{00000000-0005-0000-0000-000058000000}"/>
    <cellStyle name="Input cel new 5 2 3 2 3" xfId="9140" xr:uid="{00000000-0005-0000-0000-000058000000}"/>
    <cellStyle name="Input cel new 5 2 3 2 3 2" xfId="24789" xr:uid="{00000000-0005-0000-0000-000058000000}"/>
    <cellStyle name="Input cel new 5 2 3 2 3 2 2" xfId="29376" xr:uid="{00000000-0005-0000-0000-000058000000}"/>
    <cellStyle name="Input cel new 5 2 3 2 3 2 3" xfId="39481" xr:uid="{00000000-0005-0000-0000-000058000000}"/>
    <cellStyle name="Input cel new 5 2 3 2 3 3" xfId="16995" xr:uid="{00000000-0005-0000-0000-000058000000}"/>
    <cellStyle name="Input cel new 5 2 3 2 3 4" xfId="14202" xr:uid="{00000000-0005-0000-0000-000058000000}"/>
    <cellStyle name="Input cel new 5 2 3 2 3 5" xfId="34905" xr:uid="{00000000-0005-0000-0000-000058000000}"/>
    <cellStyle name="Input cel new 5 2 3 2 4" xfId="6497" xr:uid="{00000000-0005-0000-0000-000058000000}"/>
    <cellStyle name="Input cel new 5 2 3 2 4 2" xfId="26793" xr:uid="{00000000-0005-0000-0000-000058000000}"/>
    <cellStyle name="Input cel new 5 2 3 2 4 3" xfId="11752" xr:uid="{00000000-0005-0000-0000-000058000000}"/>
    <cellStyle name="Input cel new 5 2 3 2 4 4" xfId="32263" xr:uid="{00000000-0005-0000-0000-000058000000}"/>
    <cellStyle name="Input cel new 5 2 3 2 5" xfId="4919" xr:uid="{00000000-0005-0000-0000-000058000000}"/>
    <cellStyle name="Input cel new 5 2 3 2 5 2" xfId="25227" xr:uid="{00000000-0005-0000-0000-000058000000}"/>
    <cellStyle name="Input cel new 5 2 3 2 5 3" xfId="20641" xr:uid="{00000000-0005-0000-0000-000058000000}"/>
    <cellStyle name="Input cel new 5 2 3 2 5 4" xfId="36397" xr:uid="{00000000-0005-0000-0000-000058000000}"/>
    <cellStyle name="Input cel new 5 2 3 2 6" xfId="15162" xr:uid="{00000000-0005-0000-0000-000058000000}"/>
    <cellStyle name="Input cel new 5 2 3 2 7" xfId="14719" xr:uid="{00000000-0005-0000-0000-000058000000}"/>
    <cellStyle name="Input cel new 5 2 3 2 8" xfId="30739" xr:uid="{00000000-0005-0000-0000-000058000000}"/>
    <cellStyle name="Input cel new 5 2 3 3" xfId="1714" xr:uid="{00000000-0005-0000-0000-000058000000}"/>
    <cellStyle name="Input cel new 5 2 3 3 2" xfId="2953" xr:uid="{00000000-0005-0000-0000-000058000000}"/>
    <cellStyle name="Input cel new 5 2 3 3 2 2" xfId="7611" xr:uid="{00000000-0005-0000-0000-000058000000}"/>
    <cellStyle name="Input cel new 5 2 3 3 2 2 2" xfId="27907" xr:uid="{00000000-0005-0000-0000-000058000000}"/>
    <cellStyle name="Input cel new 5 2 3 3 2 2 3" xfId="23317" xr:uid="{00000000-0005-0000-0000-000058000000}"/>
    <cellStyle name="Input cel new 5 2 3 3 2 2 4" xfId="38083" xr:uid="{00000000-0005-0000-0000-000058000000}"/>
    <cellStyle name="Input cel new 5 2 3 3 2 3" xfId="22231" xr:uid="{00000000-0005-0000-0000-000058000000}"/>
    <cellStyle name="Input cel new 5 2 3 3 2 4" xfId="11513" xr:uid="{00000000-0005-0000-0000-000058000000}"/>
    <cellStyle name="Input cel new 5 2 3 3 2 5" xfId="33377" xr:uid="{00000000-0005-0000-0000-000058000000}"/>
    <cellStyle name="Input cel new 5 2 3 3 3" xfId="9023" xr:uid="{00000000-0005-0000-0000-000058000000}"/>
    <cellStyle name="Input cel new 5 2 3 3 3 2" xfId="24680" xr:uid="{00000000-0005-0000-0000-000058000000}"/>
    <cellStyle name="Input cel new 5 2 3 3 3 2 2" xfId="29268" xr:uid="{00000000-0005-0000-0000-000058000000}"/>
    <cellStyle name="Input cel new 5 2 3 3 3 2 3" xfId="39373" xr:uid="{00000000-0005-0000-0000-000058000000}"/>
    <cellStyle name="Input cel new 5 2 3 3 3 3" xfId="21337" xr:uid="{00000000-0005-0000-0000-000058000000}"/>
    <cellStyle name="Input cel new 5 2 3 3 3 4" xfId="12053" xr:uid="{00000000-0005-0000-0000-000058000000}"/>
    <cellStyle name="Input cel new 5 2 3 3 3 5" xfId="34788" xr:uid="{00000000-0005-0000-0000-000058000000}"/>
    <cellStyle name="Input cel new 5 2 3 3 4" xfId="6402" xr:uid="{00000000-0005-0000-0000-000058000000}"/>
    <cellStyle name="Input cel new 5 2 3 3 4 2" xfId="26698" xr:uid="{00000000-0005-0000-0000-000058000000}"/>
    <cellStyle name="Input cel new 5 2 3 3 4 3" xfId="9343" xr:uid="{00000000-0005-0000-0000-000058000000}"/>
    <cellStyle name="Input cel new 5 2 3 3 4 4" xfId="32168" xr:uid="{00000000-0005-0000-0000-000058000000}"/>
    <cellStyle name="Input cel new 5 2 3 3 5" xfId="4802" xr:uid="{00000000-0005-0000-0000-000058000000}"/>
    <cellStyle name="Input cel new 5 2 3 3 5 2" xfId="25119" xr:uid="{00000000-0005-0000-0000-000058000000}"/>
    <cellStyle name="Input cel new 5 2 3 3 5 3" xfId="20532" xr:uid="{00000000-0005-0000-0000-000058000000}"/>
    <cellStyle name="Input cel new 5 2 3 3 5 4" xfId="36289" xr:uid="{00000000-0005-0000-0000-000058000000}"/>
    <cellStyle name="Input cel new 5 2 3 3 6" xfId="18783" xr:uid="{00000000-0005-0000-0000-000058000000}"/>
    <cellStyle name="Input cel new 5 2 3 3 7" xfId="3516" xr:uid="{00000000-0005-0000-0000-000058000000}"/>
    <cellStyle name="Input cel new 5 2 3 3 8" xfId="30622" xr:uid="{00000000-0005-0000-0000-000058000000}"/>
    <cellStyle name="Input cel new 5 2 3 4" xfId="1279" xr:uid="{00000000-0005-0000-0000-000058000000}"/>
    <cellStyle name="Input cel new 5 2 3 4 2" xfId="2520" xr:uid="{00000000-0005-0000-0000-000058000000}"/>
    <cellStyle name="Input cel new 5 2 3 4 2 2" xfId="7178" xr:uid="{00000000-0005-0000-0000-000058000000}"/>
    <cellStyle name="Input cel new 5 2 3 4 2 2 2" xfId="27474" xr:uid="{00000000-0005-0000-0000-000058000000}"/>
    <cellStyle name="Input cel new 5 2 3 4 2 2 3" xfId="22884" xr:uid="{00000000-0005-0000-0000-000058000000}"/>
    <cellStyle name="Input cel new 5 2 3 4 2 2 4" xfId="37664" xr:uid="{00000000-0005-0000-0000-000058000000}"/>
    <cellStyle name="Input cel new 5 2 3 4 2 3" xfId="17273" xr:uid="{00000000-0005-0000-0000-000058000000}"/>
    <cellStyle name="Input cel new 5 2 3 4 2 4" xfId="9595" xr:uid="{00000000-0005-0000-0000-000058000000}"/>
    <cellStyle name="Input cel new 5 2 3 4 2 5" xfId="32944" xr:uid="{00000000-0005-0000-0000-000058000000}"/>
    <cellStyle name="Input cel new 5 2 3 4 3" xfId="8598" xr:uid="{00000000-0005-0000-0000-000058000000}"/>
    <cellStyle name="Input cel new 5 2 3 4 3 2" xfId="24278" xr:uid="{00000000-0005-0000-0000-000058000000}"/>
    <cellStyle name="Input cel new 5 2 3 4 3 2 2" xfId="28867" xr:uid="{00000000-0005-0000-0000-000058000000}"/>
    <cellStyle name="Input cel new 5 2 3 4 3 2 3" xfId="38972" xr:uid="{00000000-0005-0000-0000-000058000000}"/>
    <cellStyle name="Input cel new 5 2 3 4 3 3" xfId="19216" xr:uid="{00000000-0005-0000-0000-000058000000}"/>
    <cellStyle name="Input cel new 5 2 3 4 3 4" xfId="10235" xr:uid="{00000000-0005-0000-0000-000058000000}"/>
    <cellStyle name="Input cel new 5 2 3 4 3 5" xfId="34363" xr:uid="{00000000-0005-0000-0000-000058000000}"/>
    <cellStyle name="Input cel new 5 2 3 4 4" xfId="6004" xr:uid="{00000000-0005-0000-0000-000058000000}"/>
    <cellStyle name="Input cel new 5 2 3 4 4 2" xfId="26300" xr:uid="{00000000-0005-0000-0000-000058000000}"/>
    <cellStyle name="Input cel new 5 2 3 4 4 3" xfId="13842" xr:uid="{00000000-0005-0000-0000-000058000000}"/>
    <cellStyle name="Input cel new 5 2 3 4 4 4" xfId="31770" xr:uid="{00000000-0005-0000-0000-000058000000}"/>
    <cellStyle name="Input cel new 5 2 3 4 5" xfId="4375" xr:uid="{00000000-0005-0000-0000-000058000000}"/>
    <cellStyle name="Input cel new 5 2 3 4 5 2" xfId="14942" xr:uid="{00000000-0005-0000-0000-000058000000}"/>
    <cellStyle name="Input cel new 5 2 3 4 5 3" xfId="20133" xr:uid="{00000000-0005-0000-0000-000058000000}"/>
    <cellStyle name="Input cel new 5 2 3 4 5 4" xfId="35891" xr:uid="{00000000-0005-0000-0000-000058000000}"/>
    <cellStyle name="Input cel new 5 2 3 4 6" xfId="15390" xr:uid="{00000000-0005-0000-0000-000058000000}"/>
    <cellStyle name="Input cel new 5 2 3 4 7" xfId="13677" xr:uid="{00000000-0005-0000-0000-000058000000}"/>
    <cellStyle name="Input cel new 5 2 3 4 8" xfId="30197" xr:uid="{00000000-0005-0000-0000-000058000000}"/>
    <cellStyle name="Input cel new 5 2 3 5" xfId="905" xr:uid="{00000000-0005-0000-0000-000058000000}"/>
    <cellStyle name="Input cel new 5 2 3 5 2" xfId="5653" xr:uid="{00000000-0005-0000-0000-000058000000}"/>
    <cellStyle name="Input cel new 5 2 3 5 2 2" xfId="25949" xr:uid="{00000000-0005-0000-0000-000058000000}"/>
    <cellStyle name="Input cel new 5 2 3 5 2 3" xfId="21363" xr:uid="{00000000-0005-0000-0000-000058000000}"/>
    <cellStyle name="Input cel new 5 2 3 5 2 4" xfId="36903" xr:uid="{00000000-0005-0000-0000-000058000000}"/>
    <cellStyle name="Input cel new 5 2 3 5 3" xfId="18827" xr:uid="{00000000-0005-0000-0000-000058000000}"/>
    <cellStyle name="Input cel new 5 2 3 5 4" xfId="10867" xr:uid="{00000000-0005-0000-0000-000058000000}"/>
    <cellStyle name="Input cel new 5 2 3 5 5" xfId="31419" xr:uid="{00000000-0005-0000-0000-000058000000}"/>
    <cellStyle name="Input cel new 5 2 3 6" xfId="2148" xr:uid="{00000000-0005-0000-0000-000058000000}"/>
    <cellStyle name="Input cel new 5 2 3 6 2" xfId="6806" xr:uid="{00000000-0005-0000-0000-000058000000}"/>
    <cellStyle name="Input cel new 5 2 3 6 2 2" xfId="27102" xr:uid="{00000000-0005-0000-0000-000058000000}"/>
    <cellStyle name="Input cel new 5 2 3 6 2 3" xfId="22512" xr:uid="{00000000-0005-0000-0000-000058000000}"/>
    <cellStyle name="Input cel new 5 2 3 6 2 4" xfId="37297" xr:uid="{00000000-0005-0000-0000-000058000000}"/>
    <cellStyle name="Input cel new 5 2 3 6 3" xfId="17977" xr:uid="{00000000-0005-0000-0000-000058000000}"/>
    <cellStyle name="Input cel new 5 2 3 6 4" xfId="14065" xr:uid="{00000000-0005-0000-0000-000058000000}"/>
    <cellStyle name="Input cel new 5 2 3 6 5" xfId="32572" xr:uid="{00000000-0005-0000-0000-000058000000}"/>
    <cellStyle name="Input cel new 5 2 3 7" xfId="8231" xr:uid="{00000000-0005-0000-0000-000058000000}"/>
    <cellStyle name="Input cel new 5 2 3 7 2" xfId="23931" xr:uid="{00000000-0005-0000-0000-000058000000}"/>
    <cellStyle name="Input cel new 5 2 3 7 2 2" xfId="28520" xr:uid="{00000000-0005-0000-0000-000058000000}"/>
    <cellStyle name="Input cel new 5 2 3 7 2 3" xfId="38625" xr:uid="{00000000-0005-0000-0000-000058000000}"/>
    <cellStyle name="Input cel new 5 2 3 7 3" xfId="16715" xr:uid="{00000000-0005-0000-0000-000058000000}"/>
    <cellStyle name="Input cel new 5 2 3 7 4" xfId="14610" xr:uid="{00000000-0005-0000-0000-000058000000}"/>
    <cellStyle name="Input cel new 5 2 3 7 5" xfId="33996" xr:uid="{00000000-0005-0000-0000-000058000000}"/>
    <cellStyle name="Input cel new 5 2 3 8" xfId="5387" xr:uid="{00000000-0005-0000-0000-000058000000}"/>
    <cellStyle name="Input cel new 5 2 3 8 2" xfId="21098" xr:uid="{00000000-0005-0000-0000-000058000000}"/>
    <cellStyle name="Input cel new 5 2 3 8 2 2" xfId="25683" xr:uid="{00000000-0005-0000-0000-000058000000}"/>
    <cellStyle name="Input cel new 5 2 3 8 2 3" xfId="36747" xr:uid="{00000000-0005-0000-0000-000058000000}"/>
    <cellStyle name="Input cel new 5 2 3 8 3" xfId="19243" xr:uid="{00000000-0005-0000-0000-000058000000}"/>
    <cellStyle name="Input cel new 5 2 3 8 4" xfId="14436" xr:uid="{00000000-0005-0000-0000-000058000000}"/>
    <cellStyle name="Input cel new 5 2 3 8 5" xfId="31153" xr:uid="{00000000-0005-0000-0000-000058000000}"/>
    <cellStyle name="Input cel new 5 2 3 9" xfId="4006" xr:uid="{00000000-0005-0000-0000-000058000000}"/>
    <cellStyle name="Input cel new 5 2 3 9 2" xfId="18297" xr:uid="{00000000-0005-0000-0000-000058000000}"/>
    <cellStyle name="Input cel new 5 2 3 9 3" xfId="19791" xr:uid="{00000000-0005-0000-0000-000058000000}"/>
    <cellStyle name="Input cel new 5 2 3 9 4" xfId="35549" xr:uid="{00000000-0005-0000-0000-000058000000}"/>
    <cellStyle name="Input cel new 5 2 4" xfId="665" xr:uid="{00000000-0005-0000-0000-000058000000}"/>
    <cellStyle name="Input cel new 5 2 4 10" xfId="14465" xr:uid="{00000000-0005-0000-0000-000058000000}"/>
    <cellStyle name="Input cel new 5 2 4 11" xfId="29894" xr:uid="{00000000-0005-0000-0000-000058000000}"/>
    <cellStyle name="Input cel new 5 2 4 2" xfId="1895" xr:uid="{00000000-0005-0000-0000-000058000000}"/>
    <cellStyle name="Input cel new 5 2 4 2 2" xfId="3134" xr:uid="{00000000-0005-0000-0000-000058000000}"/>
    <cellStyle name="Input cel new 5 2 4 2 2 2" xfId="7792" xr:uid="{00000000-0005-0000-0000-000058000000}"/>
    <cellStyle name="Input cel new 5 2 4 2 2 2 2" xfId="28088" xr:uid="{00000000-0005-0000-0000-000058000000}"/>
    <cellStyle name="Input cel new 5 2 4 2 2 2 3" xfId="23498" xr:uid="{00000000-0005-0000-0000-000058000000}"/>
    <cellStyle name="Input cel new 5 2 4 2 2 2 4" xfId="38240" xr:uid="{00000000-0005-0000-0000-000058000000}"/>
    <cellStyle name="Input cel new 5 2 4 2 2 3" xfId="19371" xr:uid="{00000000-0005-0000-0000-000058000000}"/>
    <cellStyle name="Input cel new 5 2 4 2 2 4" xfId="14219" xr:uid="{00000000-0005-0000-0000-000058000000}"/>
    <cellStyle name="Input cel new 5 2 4 2 2 5" xfId="33558" xr:uid="{00000000-0005-0000-0000-000058000000}"/>
    <cellStyle name="Input cel new 5 2 4 2 3" xfId="9204" xr:uid="{00000000-0005-0000-0000-000058000000}"/>
    <cellStyle name="Input cel new 5 2 4 2 3 2" xfId="24849" xr:uid="{00000000-0005-0000-0000-000058000000}"/>
    <cellStyle name="Input cel new 5 2 4 2 3 2 2" xfId="29436" xr:uid="{00000000-0005-0000-0000-000058000000}"/>
    <cellStyle name="Input cel new 5 2 4 2 3 2 3" xfId="39541" xr:uid="{00000000-0005-0000-0000-000058000000}"/>
    <cellStyle name="Input cel new 5 2 4 2 3 3" xfId="18418" xr:uid="{00000000-0005-0000-0000-000058000000}"/>
    <cellStyle name="Input cel new 5 2 4 2 3 4" xfId="10965" xr:uid="{00000000-0005-0000-0000-000058000000}"/>
    <cellStyle name="Input cel new 5 2 4 2 3 5" xfId="34969" xr:uid="{00000000-0005-0000-0000-000058000000}"/>
    <cellStyle name="Input cel new 5 2 4 2 4" xfId="6557" xr:uid="{00000000-0005-0000-0000-000058000000}"/>
    <cellStyle name="Input cel new 5 2 4 2 4 2" xfId="26853" xr:uid="{00000000-0005-0000-0000-000058000000}"/>
    <cellStyle name="Input cel new 5 2 4 2 4 3" xfId="12841" xr:uid="{00000000-0005-0000-0000-000058000000}"/>
    <cellStyle name="Input cel new 5 2 4 2 4 4" xfId="32323" xr:uid="{00000000-0005-0000-0000-000058000000}"/>
    <cellStyle name="Input cel new 5 2 4 2 5" xfId="4983" xr:uid="{00000000-0005-0000-0000-000058000000}"/>
    <cellStyle name="Input cel new 5 2 4 2 5 2" xfId="25287" xr:uid="{00000000-0005-0000-0000-000058000000}"/>
    <cellStyle name="Input cel new 5 2 4 2 5 3" xfId="20701" xr:uid="{00000000-0005-0000-0000-000058000000}"/>
    <cellStyle name="Input cel new 5 2 4 2 5 4" xfId="36457" xr:uid="{00000000-0005-0000-0000-000058000000}"/>
    <cellStyle name="Input cel new 5 2 4 2 6" xfId="15792" xr:uid="{00000000-0005-0000-0000-000058000000}"/>
    <cellStyle name="Input cel new 5 2 4 2 7" xfId="12187" xr:uid="{00000000-0005-0000-0000-000058000000}"/>
    <cellStyle name="Input cel new 5 2 4 2 8" xfId="30803" xr:uid="{00000000-0005-0000-0000-000058000000}"/>
    <cellStyle name="Input cel new 5 2 4 3" xfId="1577" xr:uid="{00000000-0005-0000-0000-000058000000}"/>
    <cellStyle name="Input cel new 5 2 4 3 2" xfId="2817" xr:uid="{00000000-0005-0000-0000-000058000000}"/>
    <cellStyle name="Input cel new 5 2 4 3 2 2" xfId="7475" xr:uid="{00000000-0005-0000-0000-000058000000}"/>
    <cellStyle name="Input cel new 5 2 4 3 2 2 2" xfId="27771" xr:uid="{00000000-0005-0000-0000-000058000000}"/>
    <cellStyle name="Input cel new 5 2 4 3 2 2 3" xfId="23181" xr:uid="{00000000-0005-0000-0000-000058000000}"/>
    <cellStyle name="Input cel new 5 2 4 3 2 2 4" xfId="37947" xr:uid="{00000000-0005-0000-0000-000058000000}"/>
    <cellStyle name="Input cel new 5 2 4 3 2 3" xfId="15953" xr:uid="{00000000-0005-0000-0000-000058000000}"/>
    <cellStyle name="Input cel new 5 2 4 3 2 4" xfId="9770" xr:uid="{00000000-0005-0000-0000-000058000000}"/>
    <cellStyle name="Input cel new 5 2 4 3 2 5" xfId="33241" xr:uid="{00000000-0005-0000-0000-000058000000}"/>
    <cellStyle name="Input cel new 5 2 4 3 3" xfId="8888" xr:uid="{00000000-0005-0000-0000-000058000000}"/>
    <cellStyle name="Input cel new 5 2 4 3 3 2" xfId="24552" xr:uid="{00000000-0005-0000-0000-000058000000}"/>
    <cellStyle name="Input cel new 5 2 4 3 3 2 2" xfId="29140" xr:uid="{00000000-0005-0000-0000-000058000000}"/>
    <cellStyle name="Input cel new 5 2 4 3 3 2 3" xfId="39245" xr:uid="{00000000-0005-0000-0000-000058000000}"/>
    <cellStyle name="Input cel new 5 2 4 3 3 3" xfId="19360" xr:uid="{00000000-0005-0000-0000-000058000000}"/>
    <cellStyle name="Input cel new 5 2 4 3 3 4" xfId="12229" xr:uid="{00000000-0005-0000-0000-000058000000}"/>
    <cellStyle name="Input cel new 5 2 4 3 3 5" xfId="34653" xr:uid="{00000000-0005-0000-0000-000058000000}"/>
    <cellStyle name="Input cel new 5 2 4 3 4" xfId="6273" xr:uid="{00000000-0005-0000-0000-000058000000}"/>
    <cellStyle name="Input cel new 5 2 4 3 4 2" xfId="26569" xr:uid="{00000000-0005-0000-0000-000058000000}"/>
    <cellStyle name="Input cel new 5 2 4 3 4 3" xfId="14167" xr:uid="{00000000-0005-0000-0000-000058000000}"/>
    <cellStyle name="Input cel new 5 2 4 3 4 4" xfId="32039" xr:uid="{00000000-0005-0000-0000-000058000000}"/>
    <cellStyle name="Input cel new 5 2 4 3 5" xfId="4666" xr:uid="{00000000-0005-0000-0000-000058000000}"/>
    <cellStyle name="Input cel new 5 2 4 3 5 2" xfId="24991" xr:uid="{00000000-0005-0000-0000-000058000000}"/>
    <cellStyle name="Input cel new 5 2 4 3 5 3" xfId="20403" xr:uid="{00000000-0005-0000-0000-000058000000}"/>
    <cellStyle name="Input cel new 5 2 4 3 5 4" xfId="36161" xr:uid="{00000000-0005-0000-0000-000058000000}"/>
    <cellStyle name="Input cel new 5 2 4 3 6" xfId="15307" xr:uid="{00000000-0005-0000-0000-000058000000}"/>
    <cellStyle name="Input cel new 5 2 4 3 7" xfId="11179" xr:uid="{00000000-0005-0000-0000-000058000000}"/>
    <cellStyle name="Input cel new 5 2 4 3 8" xfId="30487" xr:uid="{00000000-0005-0000-0000-000058000000}"/>
    <cellStyle name="Input cel new 5 2 4 4" xfId="969" xr:uid="{00000000-0005-0000-0000-000058000000}"/>
    <cellStyle name="Input cel new 5 2 4 4 2" xfId="5714" xr:uid="{00000000-0005-0000-0000-000058000000}"/>
    <cellStyle name="Input cel new 5 2 4 4 2 2" xfId="26010" xr:uid="{00000000-0005-0000-0000-000058000000}"/>
    <cellStyle name="Input cel new 5 2 4 4 2 3" xfId="21424" xr:uid="{00000000-0005-0000-0000-000058000000}"/>
    <cellStyle name="Input cel new 5 2 4 4 2 4" xfId="36938" xr:uid="{00000000-0005-0000-0000-000058000000}"/>
    <cellStyle name="Input cel new 5 2 4 4 3" xfId="21073" xr:uid="{00000000-0005-0000-0000-000058000000}"/>
    <cellStyle name="Input cel new 5 2 4 4 4" xfId="9413" xr:uid="{00000000-0005-0000-0000-000058000000}"/>
    <cellStyle name="Input cel new 5 2 4 4 5" xfId="31480" xr:uid="{00000000-0005-0000-0000-000058000000}"/>
    <cellStyle name="Input cel new 5 2 4 5" xfId="2212" xr:uid="{00000000-0005-0000-0000-000058000000}"/>
    <cellStyle name="Input cel new 5 2 4 5 2" xfId="6870" xr:uid="{00000000-0005-0000-0000-000058000000}"/>
    <cellStyle name="Input cel new 5 2 4 5 2 2" xfId="27166" xr:uid="{00000000-0005-0000-0000-000058000000}"/>
    <cellStyle name="Input cel new 5 2 4 5 2 3" xfId="22576" xr:uid="{00000000-0005-0000-0000-000058000000}"/>
    <cellStyle name="Input cel new 5 2 4 5 2 4" xfId="37361" xr:uid="{00000000-0005-0000-0000-000058000000}"/>
    <cellStyle name="Input cel new 5 2 4 5 3" xfId="18363" xr:uid="{00000000-0005-0000-0000-000058000000}"/>
    <cellStyle name="Input cel new 5 2 4 5 4" xfId="11605" xr:uid="{00000000-0005-0000-0000-000058000000}"/>
    <cellStyle name="Input cel new 5 2 4 5 5" xfId="32636" xr:uid="{00000000-0005-0000-0000-000058000000}"/>
    <cellStyle name="Input cel new 5 2 4 6" xfId="8295" xr:uid="{00000000-0005-0000-0000-000058000000}"/>
    <cellStyle name="Input cel new 5 2 4 6 2" xfId="23992" xr:uid="{00000000-0005-0000-0000-000058000000}"/>
    <cellStyle name="Input cel new 5 2 4 6 2 2" xfId="28581" xr:uid="{00000000-0005-0000-0000-000058000000}"/>
    <cellStyle name="Input cel new 5 2 4 6 2 3" xfId="38686" xr:uid="{00000000-0005-0000-0000-000058000000}"/>
    <cellStyle name="Input cel new 5 2 4 6 3" xfId="19005" xr:uid="{00000000-0005-0000-0000-000058000000}"/>
    <cellStyle name="Input cel new 5 2 4 6 4" xfId="13307" xr:uid="{00000000-0005-0000-0000-000058000000}"/>
    <cellStyle name="Input cel new 5 2 4 6 5" xfId="34060" xr:uid="{00000000-0005-0000-0000-000058000000}"/>
    <cellStyle name="Input cel new 5 2 4 7" xfId="5421" xr:uid="{00000000-0005-0000-0000-000058000000}"/>
    <cellStyle name="Input cel new 5 2 4 7 2" xfId="21132" xr:uid="{00000000-0005-0000-0000-000058000000}"/>
    <cellStyle name="Input cel new 5 2 4 7 2 2" xfId="25717" xr:uid="{00000000-0005-0000-0000-000058000000}"/>
    <cellStyle name="Input cel new 5 2 4 7 2 3" xfId="36781" xr:uid="{00000000-0005-0000-0000-000058000000}"/>
    <cellStyle name="Input cel new 5 2 4 7 3" xfId="19170" xr:uid="{00000000-0005-0000-0000-000058000000}"/>
    <cellStyle name="Input cel new 5 2 4 7 4" xfId="14326" xr:uid="{00000000-0005-0000-0000-000058000000}"/>
    <cellStyle name="Input cel new 5 2 4 7 5" xfId="31187" xr:uid="{00000000-0005-0000-0000-000058000000}"/>
    <cellStyle name="Input cel new 5 2 4 8" xfId="4070" xr:uid="{00000000-0005-0000-0000-000058000000}"/>
    <cellStyle name="Input cel new 5 2 4 8 2" xfId="15974" xr:uid="{00000000-0005-0000-0000-000058000000}"/>
    <cellStyle name="Input cel new 5 2 4 8 3" xfId="19851" xr:uid="{00000000-0005-0000-0000-000058000000}"/>
    <cellStyle name="Input cel new 5 2 4 8 4" xfId="35609" xr:uid="{00000000-0005-0000-0000-000058000000}"/>
    <cellStyle name="Input cel new 5 2 4 9" xfId="15520" xr:uid="{00000000-0005-0000-0000-000058000000}"/>
    <cellStyle name="Input cel new 5 2 5" xfId="727" xr:uid="{00000000-0005-0000-0000-000058000000}"/>
    <cellStyle name="Input cel new 5 2 5 10" xfId="13237" xr:uid="{00000000-0005-0000-0000-000058000000}"/>
    <cellStyle name="Input cel new 5 2 5 11" xfId="29956" xr:uid="{00000000-0005-0000-0000-000058000000}"/>
    <cellStyle name="Input cel new 5 2 5 2" xfId="1957" xr:uid="{00000000-0005-0000-0000-000058000000}"/>
    <cellStyle name="Input cel new 5 2 5 2 2" xfId="3196" xr:uid="{00000000-0005-0000-0000-000058000000}"/>
    <cellStyle name="Input cel new 5 2 5 2 2 2" xfId="7854" xr:uid="{00000000-0005-0000-0000-000058000000}"/>
    <cellStyle name="Input cel new 5 2 5 2 2 2 2" xfId="28150" xr:uid="{00000000-0005-0000-0000-000058000000}"/>
    <cellStyle name="Input cel new 5 2 5 2 2 2 3" xfId="23560" xr:uid="{00000000-0005-0000-0000-000058000000}"/>
    <cellStyle name="Input cel new 5 2 5 2 2 2 4" xfId="38302" xr:uid="{00000000-0005-0000-0000-000058000000}"/>
    <cellStyle name="Input cel new 5 2 5 2 2 3" xfId="14925" xr:uid="{00000000-0005-0000-0000-000058000000}"/>
    <cellStyle name="Input cel new 5 2 5 2 2 4" xfId="13137" xr:uid="{00000000-0005-0000-0000-000058000000}"/>
    <cellStyle name="Input cel new 5 2 5 2 2 5" xfId="33620" xr:uid="{00000000-0005-0000-0000-000058000000}"/>
    <cellStyle name="Input cel new 5 2 5 2 3" xfId="9266" xr:uid="{00000000-0005-0000-0000-000058000000}"/>
    <cellStyle name="Input cel new 5 2 5 2 3 2" xfId="24908" xr:uid="{00000000-0005-0000-0000-000058000000}"/>
    <cellStyle name="Input cel new 5 2 5 2 3 2 2" xfId="29495" xr:uid="{00000000-0005-0000-0000-000058000000}"/>
    <cellStyle name="Input cel new 5 2 5 2 3 2 3" xfId="39600" xr:uid="{00000000-0005-0000-0000-000058000000}"/>
    <cellStyle name="Input cel new 5 2 5 2 3 3" xfId="19064" xr:uid="{00000000-0005-0000-0000-000058000000}"/>
    <cellStyle name="Input cel new 5 2 5 2 3 4" xfId="13562" xr:uid="{00000000-0005-0000-0000-000058000000}"/>
    <cellStyle name="Input cel new 5 2 5 2 3 5" xfId="35031" xr:uid="{00000000-0005-0000-0000-000058000000}"/>
    <cellStyle name="Input cel new 5 2 5 2 4" xfId="6616" xr:uid="{00000000-0005-0000-0000-000058000000}"/>
    <cellStyle name="Input cel new 5 2 5 2 4 2" xfId="26912" xr:uid="{00000000-0005-0000-0000-000058000000}"/>
    <cellStyle name="Input cel new 5 2 5 2 4 3" xfId="10248" xr:uid="{00000000-0005-0000-0000-000058000000}"/>
    <cellStyle name="Input cel new 5 2 5 2 4 4" xfId="32382" xr:uid="{00000000-0005-0000-0000-000058000000}"/>
    <cellStyle name="Input cel new 5 2 5 2 5" xfId="5045" xr:uid="{00000000-0005-0000-0000-000058000000}"/>
    <cellStyle name="Input cel new 5 2 5 2 5 2" xfId="25346" xr:uid="{00000000-0005-0000-0000-000058000000}"/>
    <cellStyle name="Input cel new 5 2 5 2 5 3" xfId="20760" xr:uid="{00000000-0005-0000-0000-000058000000}"/>
    <cellStyle name="Input cel new 5 2 5 2 5 4" xfId="36516" xr:uid="{00000000-0005-0000-0000-000058000000}"/>
    <cellStyle name="Input cel new 5 2 5 2 6" xfId="16183" xr:uid="{00000000-0005-0000-0000-000058000000}"/>
    <cellStyle name="Input cel new 5 2 5 2 7" xfId="11947" xr:uid="{00000000-0005-0000-0000-000058000000}"/>
    <cellStyle name="Input cel new 5 2 5 2 8" xfId="30865" xr:uid="{00000000-0005-0000-0000-000058000000}"/>
    <cellStyle name="Input cel new 5 2 5 3" xfId="1635" xr:uid="{00000000-0005-0000-0000-000058000000}"/>
    <cellStyle name="Input cel new 5 2 5 3 2" xfId="2874" xr:uid="{00000000-0005-0000-0000-000058000000}"/>
    <cellStyle name="Input cel new 5 2 5 3 2 2" xfId="7532" xr:uid="{00000000-0005-0000-0000-000058000000}"/>
    <cellStyle name="Input cel new 5 2 5 3 2 2 2" xfId="27828" xr:uid="{00000000-0005-0000-0000-000058000000}"/>
    <cellStyle name="Input cel new 5 2 5 3 2 2 3" xfId="23238" xr:uid="{00000000-0005-0000-0000-000058000000}"/>
    <cellStyle name="Input cel new 5 2 5 3 2 2 4" xfId="38004" xr:uid="{00000000-0005-0000-0000-000058000000}"/>
    <cellStyle name="Input cel new 5 2 5 3 2 3" xfId="15211" xr:uid="{00000000-0005-0000-0000-000058000000}"/>
    <cellStyle name="Input cel new 5 2 5 3 2 4" xfId="10189" xr:uid="{00000000-0005-0000-0000-000058000000}"/>
    <cellStyle name="Input cel new 5 2 5 3 2 5" xfId="33298" xr:uid="{00000000-0005-0000-0000-000058000000}"/>
    <cellStyle name="Input cel new 5 2 5 3 3" xfId="8944" xr:uid="{00000000-0005-0000-0000-000058000000}"/>
    <cellStyle name="Input cel new 5 2 5 3 3 2" xfId="24605" xr:uid="{00000000-0005-0000-0000-000058000000}"/>
    <cellStyle name="Input cel new 5 2 5 3 3 2 2" xfId="29193" xr:uid="{00000000-0005-0000-0000-000058000000}"/>
    <cellStyle name="Input cel new 5 2 5 3 3 2 3" xfId="39298" xr:uid="{00000000-0005-0000-0000-000058000000}"/>
    <cellStyle name="Input cel new 5 2 5 3 3 3" xfId="15152" xr:uid="{00000000-0005-0000-0000-000058000000}"/>
    <cellStyle name="Input cel new 5 2 5 3 3 4" xfId="10234" xr:uid="{00000000-0005-0000-0000-000058000000}"/>
    <cellStyle name="Input cel new 5 2 5 3 3 5" xfId="34709" xr:uid="{00000000-0005-0000-0000-000058000000}"/>
    <cellStyle name="Input cel new 5 2 5 3 4" xfId="6327" xr:uid="{00000000-0005-0000-0000-000058000000}"/>
    <cellStyle name="Input cel new 5 2 5 3 4 2" xfId="26623" xr:uid="{00000000-0005-0000-0000-000058000000}"/>
    <cellStyle name="Input cel new 5 2 5 3 4 3" xfId="12095" xr:uid="{00000000-0005-0000-0000-000058000000}"/>
    <cellStyle name="Input cel new 5 2 5 3 4 4" xfId="32093" xr:uid="{00000000-0005-0000-0000-000058000000}"/>
    <cellStyle name="Input cel new 5 2 5 3 5" xfId="4723" xr:uid="{00000000-0005-0000-0000-000058000000}"/>
    <cellStyle name="Input cel new 5 2 5 3 5 2" xfId="25044" xr:uid="{00000000-0005-0000-0000-000058000000}"/>
    <cellStyle name="Input cel new 5 2 5 3 5 3" xfId="20456" xr:uid="{00000000-0005-0000-0000-000058000000}"/>
    <cellStyle name="Input cel new 5 2 5 3 5 4" xfId="36214" xr:uid="{00000000-0005-0000-0000-000058000000}"/>
    <cellStyle name="Input cel new 5 2 5 3 6" xfId="21650" xr:uid="{00000000-0005-0000-0000-000058000000}"/>
    <cellStyle name="Input cel new 5 2 5 3 7" xfId="14013" xr:uid="{00000000-0005-0000-0000-000058000000}"/>
    <cellStyle name="Input cel new 5 2 5 3 8" xfId="30543" xr:uid="{00000000-0005-0000-0000-000058000000}"/>
    <cellStyle name="Input cel new 5 2 5 4" xfId="1031" xr:uid="{00000000-0005-0000-0000-000058000000}"/>
    <cellStyle name="Input cel new 5 2 5 4 2" xfId="5776" xr:uid="{00000000-0005-0000-0000-000058000000}"/>
    <cellStyle name="Input cel new 5 2 5 4 2 2" xfId="26072" xr:uid="{00000000-0005-0000-0000-000058000000}"/>
    <cellStyle name="Input cel new 5 2 5 4 2 3" xfId="21486" xr:uid="{00000000-0005-0000-0000-000058000000}"/>
    <cellStyle name="Input cel new 5 2 5 4 2 4" xfId="37000" xr:uid="{00000000-0005-0000-0000-000058000000}"/>
    <cellStyle name="Input cel new 5 2 5 4 3" xfId="15517" xr:uid="{00000000-0005-0000-0000-000058000000}"/>
    <cellStyle name="Input cel new 5 2 5 4 4" xfId="11586" xr:uid="{00000000-0005-0000-0000-000058000000}"/>
    <cellStyle name="Input cel new 5 2 5 4 5" xfId="31542" xr:uid="{00000000-0005-0000-0000-000058000000}"/>
    <cellStyle name="Input cel new 5 2 5 5" xfId="2274" xr:uid="{00000000-0005-0000-0000-000058000000}"/>
    <cellStyle name="Input cel new 5 2 5 5 2" xfId="6932" xr:uid="{00000000-0005-0000-0000-000058000000}"/>
    <cellStyle name="Input cel new 5 2 5 5 2 2" xfId="27228" xr:uid="{00000000-0005-0000-0000-000058000000}"/>
    <cellStyle name="Input cel new 5 2 5 5 2 3" xfId="22638" xr:uid="{00000000-0005-0000-0000-000058000000}"/>
    <cellStyle name="Input cel new 5 2 5 5 2 4" xfId="37423" xr:uid="{00000000-0005-0000-0000-000058000000}"/>
    <cellStyle name="Input cel new 5 2 5 5 3" xfId="19265" xr:uid="{00000000-0005-0000-0000-000058000000}"/>
    <cellStyle name="Input cel new 5 2 5 5 4" xfId="10512" xr:uid="{00000000-0005-0000-0000-000058000000}"/>
    <cellStyle name="Input cel new 5 2 5 5 5" xfId="32698" xr:uid="{00000000-0005-0000-0000-000058000000}"/>
    <cellStyle name="Input cel new 5 2 5 6" xfId="8357" xr:uid="{00000000-0005-0000-0000-000058000000}"/>
    <cellStyle name="Input cel new 5 2 5 6 2" xfId="24054" xr:uid="{00000000-0005-0000-0000-000058000000}"/>
    <cellStyle name="Input cel new 5 2 5 6 2 2" xfId="28643" xr:uid="{00000000-0005-0000-0000-000058000000}"/>
    <cellStyle name="Input cel new 5 2 5 6 2 3" xfId="38748" xr:uid="{00000000-0005-0000-0000-000058000000}"/>
    <cellStyle name="Input cel new 5 2 5 6 3" xfId="17535" xr:uid="{00000000-0005-0000-0000-000058000000}"/>
    <cellStyle name="Input cel new 5 2 5 6 4" xfId="12037" xr:uid="{00000000-0005-0000-0000-000058000000}"/>
    <cellStyle name="Input cel new 5 2 5 6 5" xfId="34122" xr:uid="{00000000-0005-0000-0000-000058000000}"/>
    <cellStyle name="Input cel new 5 2 5 7" xfId="5480" xr:uid="{00000000-0005-0000-0000-000058000000}"/>
    <cellStyle name="Input cel new 5 2 5 7 2" xfId="21191" xr:uid="{00000000-0005-0000-0000-000058000000}"/>
    <cellStyle name="Input cel new 5 2 5 7 2 2" xfId="25776" xr:uid="{00000000-0005-0000-0000-000058000000}"/>
    <cellStyle name="Input cel new 5 2 5 7 2 3" xfId="36840" xr:uid="{00000000-0005-0000-0000-000058000000}"/>
    <cellStyle name="Input cel new 5 2 5 7 3" xfId="16534" xr:uid="{00000000-0005-0000-0000-000058000000}"/>
    <cellStyle name="Input cel new 5 2 5 7 4" xfId="12449" xr:uid="{00000000-0005-0000-0000-000058000000}"/>
    <cellStyle name="Input cel new 5 2 5 7 5" xfId="31246" xr:uid="{00000000-0005-0000-0000-000058000000}"/>
    <cellStyle name="Input cel new 5 2 5 8" xfId="4132" xr:uid="{00000000-0005-0000-0000-000058000000}"/>
    <cellStyle name="Input cel new 5 2 5 8 2" xfId="18013" xr:uid="{00000000-0005-0000-0000-000058000000}"/>
    <cellStyle name="Input cel new 5 2 5 8 3" xfId="19910" xr:uid="{00000000-0005-0000-0000-000058000000}"/>
    <cellStyle name="Input cel new 5 2 5 8 4" xfId="35668" xr:uid="{00000000-0005-0000-0000-000058000000}"/>
    <cellStyle name="Input cel new 5 2 5 9" xfId="18873" xr:uid="{00000000-0005-0000-0000-000058000000}"/>
    <cellStyle name="Input cel new 5 2 6" xfId="532" xr:uid="{00000000-0005-0000-0000-000058000000}"/>
    <cellStyle name="Input cel new 5 2 6 2" xfId="1459" xr:uid="{00000000-0005-0000-0000-000058000000}"/>
    <cellStyle name="Input cel new 5 2 6 2 2" xfId="6157" xr:uid="{00000000-0005-0000-0000-000058000000}"/>
    <cellStyle name="Input cel new 5 2 6 2 2 2" xfId="26453" xr:uid="{00000000-0005-0000-0000-000058000000}"/>
    <cellStyle name="Input cel new 5 2 6 2 2 3" xfId="21865" xr:uid="{00000000-0005-0000-0000-000058000000}"/>
    <cellStyle name="Input cel new 5 2 6 2 2 4" xfId="37086" xr:uid="{00000000-0005-0000-0000-000058000000}"/>
    <cellStyle name="Input cel new 5 2 6 2 3" xfId="21714" xr:uid="{00000000-0005-0000-0000-000058000000}"/>
    <cellStyle name="Input cel new 5 2 6 2 4" xfId="14408" xr:uid="{00000000-0005-0000-0000-000058000000}"/>
    <cellStyle name="Input cel new 5 2 6 2 5" xfId="31923" xr:uid="{00000000-0005-0000-0000-000058000000}"/>
    <cellStyle name="Input cel new 5 2 6 3" xfId="2699" xr:uid="{00000000-0005-0000-0000-000058000000}"/>
    <cellStyle name="Input cel new 5 2 6 3 2" xfId="7357" xr:uid="{00000000-0005-0000-0000-000058000000}"/>
    <cellStyle name="Input cel new 5 2 6 3 2 2" xfId="27653" xr:uid="{00000000-0005-0000-0000-000058000000}"/>
    <cellStyle name="Input cel new 5 2 6 3 2 3" xfId="23063" xr:uid="{00000000-0005-0000-0000-000058000000}"/>
    <cellStyle name="Input cel new 5 2 6 3 2 4" xfId="37829" xr:uid="{00000000-0005-0000-0000-000058000000}"/>
    <cellStyle name="Input cel new 5 2 6 3 3" xfId="16165" xr:uid="{00000000-0005-0000-0000-000058000000}"/>
    <cellStyle name="Input cel new 5 2 6 3 4" xfId="12098" xr:uid="{00000000-0005-0000-0000-000058000000}"/>
    <cellStyle name="Input cel new 5 2 6 3 5" xfId="33123" xr:uid="{00000000-0005-0000-0000-000058000000}"/>
    <cellStyle name="Input cel new 5 2 6 4" xfId="8771" xr:uid="{00000000-0005-0000-0000-000058000000}"/>
    <cellStyle name="Input cel new 5 2 6 4 2" xfId="24439" xr:uid="{00000000-0005-0000-0000-000058000000}"/>
    <cellStyle name="Input cel new 5 2 6 4 2 2" xfId="29027" xr:uid="{00000000-0005-0000-0000-000058000000}"/>
    <cellStyle name="Input cel new 5 2 6 4 2 3" xfId="39132" xr:uid="{00000000-0005-0000-0000-000058000000}"/>
    <cellStyle name="Input cel new 5 2 6 4 3" xfId="23047" xr:uid="{00000000-0005-0000-0000-000058000000}"/>
    <cellStyle name="Input cel new 5 2 6 4 4" xfId="13331" xr:uid="{00000000-0005-0000-0000-000058000000}"/>
    <cellStyle name="Input cel new 5 2 6 4 5" xfId="34536" xr:uid="{00000000-0005-0000-0000-000058000000}"/>
    <cellStyle name="Input cel new 5 2 6 5" xfId="5320" xr:uid="{00000000-0005-0000-0000-000058000000}"/>
    <cellStyle name="Input cel new 5 2 6 5 2" xfId="25616" xr:uid="{00000000-0005-0000-0000-000058000000}"/>
    <cellStyle name="Input cel new 5 2 6 5 3" xfId="11563" xr:uid="{00000000-0005-0000-0000-000058000000}"/>
    <cellStyle name="Input cel new 5 2 6 5 4" xfId="31086" xr:uid="{00000000-0005-0000-0000-000058000000}"/>
    <cellStyle name="Input cel new 5 2 6 6" xfId="4549" xr:uid="{00000000-0005-0000-0000-000058000000}"/>
    <cellStyle name="Input cel new 5 2 6 6 2" xfId="17326" xr:uid="{00000000-0005-0000-0000-000058000000}"/>
    <cellStyle name="Input cel new 5 2 6 6 3" xfId="20292" xr:uid="{00000000-0005-0000-0000-000058000000}"/>
    <cellStyle name="Input cel new 5 2 6 6 4" xfId="36050" xr:uid="{00000000-0005-0000-0000-000058000000}"/>
    <cellStyle name="Input cel new 5 2 6 7" xfId="17307" xr:uid="{00000000-0005-0000-0000-000058000000}"/>
    <cellStyle name="Input cel new 5 2 6 8" xfId="12637" xr:uid="{00000000-0005-0000-0000-000058000000}"/>
    <cellStyle name="Input cel new 5 2 6 9" xfId="30370" xr:uid="{00000000-0005-0000-0000-000058000000}"/>
    <cellStyle name="Input cel new 5 2 7" xfId="1175" xr:uid="{00000000-0005-0000-0000-000058000000}"/>
    <cellStyle name="Input cel new 5 2 7 2" xfId="2417" xr:uid="{00000000-0005-0000-0000-000058000000}"/>
    <cellStyle name="Input cel new 5 2 7 2 2" xfId="7075" xr:uid="{00000000-0005-0000-0000-000058000000}"/>
    <cellStyle name="Input cel new 5 2 7 2 2 2" xfId="27371" xr:uid="{00000000-0005-0000-0000-000058000000}"/>
    <cellStyle name="Input cel new 5 2 7 2 2 3" xfId="22781" xr:uid="{00000000-0005-0000-0000-000058000000}"/>
    <cellStyle name="Input cel new 5 2 7 2 2 4" xfId="37564" xr:uid="{00000000-0005-0000-0000-000058000000}"/>
    <cellStyle name="Input cel new 5 2 7 2 3" xfId="16727" xr:uid="{00000000-0005-0000-0000-000058000000}"/>
    <cellStyle name="Input cel new 5 2 7 2 4" xfId="11980" xr:uid="{00000000-0005-0000-0000-000058000000}"/>
    <cellStyle name="Input cel new 5 2 7 2 5" xfId="32841" xr:uid="{00000000-0005-0000-0000-000058000000}"/>
    <cellStyle name="Input cel new 5 2 7 3" xfId="8498" xr:uid="{00000000-0005-0000-0000-000058000000}"/>
    <cellStyle name="Input cel new 5 2 7 3 2" xfId="24187" xr:uid="{00000000-0005-0000-0000-000058000000}"/>
    <cellStyle name="Input cel new 5 2 7 3 2 2" xfId="28776" xr:uid="{00000000-0005-0000-0000-000058000000}"/>
    <cellStyle name="Input cel new 5 2 7 3 2 3" xfId="38881" xr:uid="{00000000-0005-0000-0000-000058000000}"/>
    <cellStyle name="Input cel new 5 2 7 3 3" xfId="16844" xr:uid="{00000000-0005-0000-0000-000058000000}"/>
    <cellStyle name="Input cel new 5 2 7 3 4" xfId="13649" xr:uid="{00000000-0005-0000-0000-000058000000}"/>
    <cellStyle name="Input cel new 5 2 7 3 5" xfId="34263" xr:uid="{00000000-0005-0000-0000-000058000000}"/>
    <cellStyle name="Input cel new 5 2 7 4" xfId="5911" xr:uid="{00000000-0005-0000-0000-000058000000}"/>
    <cellStyle name="Input cel new 5 2 7 4 2" xfId="26207" xr:uid="{00000000-0005-0000-0000-000058000000}"/>
    <cellStyle name="Input cel new 5 2 7 4 3" xfId="13590" xr:uid="{00000000-0005-0000-0000-000058000000}"/>
    <cellStyle name="Input cel new 5 2 7 4 4" xfId="31677" xr:uid="{00000000-0005-0000-0000-000058000000}"/>
    <cellStyle name="Input cel new 5 2 7 5" xfId="4274" xr:uid="{00000000-0005-0000-0000-000058000000}"/>
    <cellStyle name="Input cel new 5 2 7 5 2" xfId="16631" xr:uid="{00000000-0005-0000-0000-000058000000}"/>
    <cellStyle name="Input cel new 5 2 7 5 3" xfId="20042" xr:uid="{00000000-0005-0000-0000-000058000000}"/>
    <cellStyle name="Input cel new 5 2 7 5 4" xfId="35800" xr:uid="{00000000-0005-0000-0000-000058000000}"/>
    <cellStyle name="Input cel new 5 2 7 6" xfId="22868" xr:uid="{00000000-0005-0000-0000-000058000000}"/>
    <cellStyle name="Input cel new 5 2 7 7" xfId="10627" xr:uid="{00000000-0005-0000-0000-000058000000}"/>
    <cellStyle name="Input cel new 5 2 7 8" xfId="30097" xr:uid="{00000000-0005-0000-0000-000058000000}"/>
    <cellStyle name="Input cel new 5 2 8" xfId="833" xr:uid="{00000000-0005-0000-0000-000058000000}"/>
    <cellStyle name="Input cel new 5 2 8 2" xfId="3280" xr:uid="{00000000-0005-0000-0000-000058000000}"/>
    <cellStyle name="Input cel new 5 2 8 2 2" xfId="7970" xr:uid="{00000000-0005-0000-0000-000058000000}"/>
    <cellStyle name="Input cel new 5 2 8 2 2 2" xfId="28263" xr:uid="{00000000-0005-0000-0000-000058000000}"/>
    <cellStyle name="Input cel new 5 2 8 2 2 3" xfId="23674" xr:uid="{00000000-0005-0000-0000-000058000000}"/>
    <cellStyle name="Input cel new 5 2 8 2 2 4" xfId="38415" xr:uid="{00000000-0005-0000-0000-000058000000}"/>
    <cellStyle name="Input cel new 5 2 8 2 3" xfId="20901" xr:uid="{00000000-0005-0000-0000-000058000000}"/>
    <cellStyle name="Input cel new 5 2 8 2 4" xfId="3448" xr:uid="{00000000-0005-0000-0000-000058000000}"/>
    <cellStyle name="Input cel new 5 2 8 2 5" xfId="33735" xr:uid="{00000000-0005-0000-0000-000058000000}"/>
    <cellStyle name="Input cel new 5 2 8 3" xfId="5582" xr:uid="{00000000-0005-0000-0000-000058000000}"/>
    <cellStyle name="Input cel new 5 2 8 3 2" xfId="25878" xr:uid="{00000000-0005-0000-0000-000058000000}"/>
    <cellStyle name="Input cel new 5 2 8 3 3" xfId="12570" xr:uid="{00000000-0005-0000-0000-000058000000}"/>
    <cellStyle name="Input cel new 5 2 8 3 4" xfId="31348" xr:uid="{00000000-0005-0000-0000-000058000000}"/>
    <cellStyle name="Input cel new 5 2 8 4" xfId="3724" xr:uid="{00000000-0005-0000-0000-000058000000}"/>
    <cellStyle name="Input cel new 5 2 8 4 2" xfId="17996" xr:uid="{00000000-0005-0000-0000-000058000000}"/>
    <cellStyle name="Input cel new 5 2 8 4 3" xfId="19520" xr:uid="{00000000-0005-0000-0000-000058000000}"/>
    <cellStyle name="Input cel new 5 2 8 4 4" xfId="35279" xr:uid="{00000000-0005-0000-0000-000058000000}"/>
    <cellStyle name="Input cel new 5 2 8 5" xfId="20916" xr:uid="{00000000-0005-0000-0000-000058000000}"/>
    <cellStyle name="Input cel new 5 2 8 6" xfId="12122" xr:uid="{00000000-0005-0000-0000-000058000000}"/>
    <cellStyle name="Input cel new 5 2 8 7" xfId="29551" xr:uid="{00000000-0005-0000-0000-000058000000}"/>
    <cellStyle name="Input cel new 5 2 9" xfId="2077" xr:uid="{00000000-0005-0000-0000-000058000000}"/>
    <cellStyle name="Input cel new 5 2 9 2" xfId="6735" xr:uid="{00000000-0005-0000-0000-000058000000}"/>
    <cellStyle name="Input cel new 5 2 9 2 2" xfId="27031" xr:uid="{00000000-0005-0000-0000-000058000000}"/>
    <cellStyle name="Input cel new 5 2 9 2 3" xfId="22441" xr:uid="{00000000-0005-0000-0000-000058000000}"/>
    <cellStyle name="Input cel new 5 2 9 2 4" xfId="37226" xr:uid="{00000000-0005-0000-0000-000058000000}"/>
    <cellStyle name="Input cel new 5 2 9 3" xfId="22135" xr:uid="{00000000-0005-0000-0000-000058000000}"/>
    <cellStyle name="Input cel new 5 2 9 4" xfId="13571" xr:uid="{00000000-0005-0000-0000-000058000000}"/>
    <cellStyle name="Input cel new 5 2 9 5" xfId="32501" xr:uid="{00000000-0005-0000-0000-000058000000}"/>
    <cellStyle name="Input cel new 5 3" xfId="385" xr:uid="{00000000-0005-0000-0000-000058000000}"/>
    <cellStyle name="Input cel new 5 3 10" xfId="2068" xr:uid="{00000000-0005-0000-0000-000058000000}"/>
    <cellStyle name="Input cel new 5 3 10 2" xfId="6726" xr:uid="{00000000-0005-0000-0000-000058000000}"/>
    <cellStyle name="Input cel new 5 3 10 2 2" xfId="27022" xr:uid="{00000000-0005-0000-0000-000058000000}"/>
    <cellStyle name="Input cel new 5 3 10 2 3" xfId="22432" xr:uid="{00000000-0005-0000-0000-000058000000}"/>
    <cellStyle name="Input cel new 5 3 10 2 4" xfId="37217" xr:uid="{00000000-0005-0000-0000-000058000000}"/>
    <cellStyle name="Input cel new 5 3 10 3" xfId="15508" xr:uid="{00000000-0005-0000-0000-000058000000}"/>
    <cellStyle name="Input cel new 5 3 10 4" xfId="10856" xr:uid="{00000000-0005-0000-0000-000058000000}"/>
    <cellStyle name="Input cel new 5 3 10 5" xfId="32492" xr:uid="{00000000-0005-0000-0000-000058000000}"/>
    <cellStyle name="Input cel new 5 3 11" xfId="5221" xr:uid="{00000000-0005-0000-0000-000058000000}"/>
    <cellStyle name="Input cel new 5 3 11 2" xfId="20934" xr:uid="{00000000-0005-0000-0000-000058000000}"/>
    <cellStyle name="Input cel new 5 3 11 2 2" xfId="25519" xr:uid="{00000000-0005-0000-0000-000058000000}"/>
    <cellStyle name="Input cel new 5 3 11 2 3" xfId="36661" xr:uid="{00000000-0005-0000-0000-000058000000}"/>
    <cellStyle name="Input cel new 5 3 11 3" xfId="15637" xr:uid="{00000000-0005-0000-0000-000058000000}"/>
    <cellStyle name="Input cel new 5 3 11 4" xfId="14145" xr:uid="{00000000-0005-0000-0000-000058000000}"/>
    <cellStyle name="Input cel new 5 3 11 5" xfId="30988" xr:uid="{00000000-0005-0000-0000-000058000000}"/>
    <cellStyle name="Input cel new 5 3 12" xfId="8044" xr:uid="{00000000-0005-0000-0000-000058000000}"/>
    <cellStyle name="Input cel new 5 3 12 2" xfId="28335" xr:uid="{00000000-0005-0000-0000-000058000000}"/>
    <cellStyle name="Input cel new 5 3 12 3" xfId="11717" xr:uid="{00000000-0005-0000-0000-000058000000}"/>
    <cellStyle name="Input cel new 5 3 12 4" xfId="33809" xr:uid="{00000000-0005-0000-0000-000058000000}"/>
    <cellStyle name="Input cel new 5 3 13" xfId="3817" xr:uid="{00000000-0005-0000-0000-000058000000}"/>
    <cellStyle name="Input cel new 5 3 13 2" xfId="17605" xr:uid="{00000000-0005-0000-0000-000058000000}"/>
    <cellStyle name="Input cel new 5 3 13 3" xfId="19607" xr:uid="{00000000-0005-0000-0000-000058000000}"/>
    <cellStyle name="Input cel new 5 3 13 4" xfId="35365" xr:uid="{00000000-0005-0000-0000-000058000000}"/>
    <cellStyle name="Input cel new 5 3 14" xfId="15850" xr:uid="{00000000-0005-0000-0000-000058000000}"/>
    <cellStyle name="Input cel new 5 3 15" xfId="11224" xr:uid="{00000000-0005-0000-0000-000058000000}"/>
    <cellStyle name="Input cel new 5 3 16" xfId="29642" xr:uid="{00000000-0005-0000-0000-000058000000}"/>
    <cellStyle name="Input cel new 5 3 2" xfId="444" xr:uid="{00000000-0005-0000-0000-000058000000}"/>
    <cellStyle name="Input cel new 5 3 2 10" xfId="12052" xr:uid="{00000000-0005-0000-0000-000058000000}"/>
    <cellStyle name="Input cel new 5 3 2 11" xfId="29735" xr:uid="{00000000-0005-0000-0000-000058000000}"/>
    <cellStyle name="Input cel new 5 3 2 2" xfId="593" xr:uid="{00000000-0005-0000-0000-000058000000}"/>
    <cellStyle name="Input cel new 5 3 2 2 10" xfId="30429" xr:uid="{00000000-0005-0000-0000-000058000000}"/>
    <cellStyle name="Input cel new 5 3 2 2 2" xfId="1823" xr:uid="{00000000-0005-0000-0000-000058000000}"/>
    <cellStyle name="Input cel new 5 3 2 2 2 2" xfId="3062" xr:uid="{00000000-0005-0000-0000-000058000000}"/>
    <cellStyle name="Input cel new 5 3 2 2 2 2 2" xfId="7720" xr:uid="{00000000-0005-0000-0000-000058000000}"/>
    <cellStyle name="Input cel new 5 3 2 2 2 2 2 2" xfId="28016" xr:uid="{00000000-0005-0000-0000-000058000000}"/>
    <cellStyle name="Input cel new 5 3 2 2 2 2 2 3" xfId="23426" xr:uid="{00000000-0005-0000-0000-000058000000}"/>
    <cellStyle name="Input cel new 5 3 2 2 2 2 2 4" xfId="38168" xr:uid="{00000000-0005-0000-0000-000058000000}"/>
    <cellStyle name="Input cel new 5 3 2 2 2 2 3" xfId="16612" xr:uid="{00000000-0005-0000-0000-000058000000}"/>
    <cellStyle name="Input cel new 5 3 2 2 2 2 4" xfId="10246" xr:uid="{00000000-0005-0000-0000-000058000000}"/>
    <cellStyle name="Input cel new 5 3 2 2 2 2 5" xfId="33486" xr:uid="{00000000-0005-0000-0000-000058000000}"/>
    <cellStyle name="Input cel new 5 3 2 2 2 3" xfId="9132" xr:uid="{00000000-0005-0000-0000-000058000000}"/>
    <cellStyle name="Input cel new 5 3 2 2 2 3 2" xfId="24781" xr:uid="{00000000-0005-0000-0000-000058000000}"/>
    <cellStyle name="Input cel new 5 3 2 2 2 3 2 2" xfId="29368" xr:uid="{00000000-0005-0000-0000-000058000000}"/>
    <cellStyle name="Input cel new 5 3 2 2 2 3 2 3" xfId="39473" xr:uid="{00000000-0005-0000-0000-000058000000}"/>
    <cellStyle name="Input cel new 5 3 2 2 2 3 3" xfId="17414" xr:uid="{00000000-0005-0000-0000-000058000000}"/>
    <cellStyle name="Input cel new 5 3 2 2 2 3 4" xfId="13895" xr:uid="{00000000-0005-0000-0000-000058000000}"/>
    <cellStyle name="Input cel new 5 3 2 2 2 3 5" xfId="34897" xr:uid="{00000000-0005-0000-0000-000058000000}"/>
    <cellStyle name="Input cel new 5 3 2 2 2 4" xfId="6489" xr:uid="{00000000-0005-0000-0000-000058000000}"/>
    <cellStyle name="Input cel new 5 3 2 2 2 4 2" xfId="26785" xr:uid="{00000000-0005-0000-0000-000058000000}"/>
    <cellStyle name="Input cel new 5 3 2 2 2 4 3" xfId="9401" xr:uid="{00000000-0005-0000-0000-000058000000}"/>
    <cellStyle name="Input cel new 5 3 2 2 2 4 4" xfId="32255" xr:uid="{00000000-0005-0000-0000-000058000000}"/>
    <cellStyle name="Input cel new 5 3 2 2 2 5" xfId="4911" xr:uid="{00000000-0005-0000-0000-000058000000}"/>
    <cellStyle name="Input cel new 5 3 2 2 2 5 2" xfId="25219" xr:uid="{00000000-0005-0000-0000-000058000000}"/>
    <cellStyle name="Input cel new 5 3 2 2 2 5 3" xfId="20633" xr:uid="{00000000-0005-0000-0000-000058000000}"/>
    <cellStyle name="Input cel new 5 3 2 2 2 5 4" xfId="36389" xr:uid="{00000000-0005-0000-0000-000058000000}"/>
    <cellStyle name="Input cel new 5 3 2 2 2 6" xfId="18846" xr:uid="{00000000-0005-0000-0000-000058000000}"/>
    <cellStyle name="Input cel new 5 3 2 2 2 7" xfId="13866" xr:uid="{00000000-0005-0000-0000-000058000000}"/>
    <cellStyle name="Input cel new 5 3 2 2 2 8" xfId="30731" xr:uid="{00000000-0005-0000-0000-000058000000}"/>
    <cellStyle name="Input cel new 5 3 2 2 3" xfId="1518" xr:uid="{00000000-0005-0000-0000-000058000000}"/>
    <cellStyle name="Input cel new 5 3 2 2 3 2" xfId="6216" xr:uid="{00000000-0005-0000-0000-000058000000}"/>
    <cellStyle name="Input cel new 5 3 2 2 3 2 2" xfId="26512" xr:uid="{00000000-0005-0000-0000-000058000000}"/>
    <cellStyle name="Input cel new 5 3 2 2 3 2 3" xfId="21924" xr:uid="{00000000-0005-0000-0000-000058000000}"/>
    <cellStyle name="Input cel new 5 3 2 2 3 2 4" xfId="37143" xr:uid="{00000000-0005-0000-0000-000058000000}"/>
    <cellStyle name="Input cel new 5 3 2 2 3 3" xfId="21274" xr:uid="{00000000-0005-0000-0000-000058000000}"/>
    <cellStyle name="Input cel new 5 3 2 2 3 4" xfId="10213" xr:uid="{00000000-0005-0000-0000-000058000000}"/>
    <cellStyle name="Input cel new 5 3 2 2 3 5" xfId="31982" xr:uid="{00000000-0005-0000-0000-000058000000}"/>
    <cellStyle name="Input cel new 5 3 2 2 4" xfId="2758" xr:uid="{00000000-0005-0000-0000-000058000000}"/>
    <cellStyle name="Input cel new 5 3 2 2 4 2" xfId="7416" xr:uid="{00000000-0005-0000-0000-000058000000}"/>
    <cellStyle name="Input cel new 5 3 2 2 4 2 2" xfId="27712" xr:uid="{00000000-0005-0000-0000-000058000000}"/>
    <cellStyle name="Input cel new 5 3 2 2 4 2 3" xfId="23122" xr:uid="{00000000-0005-0000-0000-000058000000}"/>
    <cellStyle name="Input cel new 5 3 2 2 4 2 4" xfId="37888" xr:uid="{00000000-0005-0000-0000-000058000000}"/>
    <cellStyle name="Input cel new 5 3 2 2 4 3" xfId="19155" xr:uid="{00000000-0005-0000-0000-000058000000}"/>
    <cellStyle name="Input cel new 5 3 2 2 4 4" xfId="11525" xr:uid="{00000000-0005-0000-0000-000058000000}"/>
    <cellStyle name="Input cel new 5 3 2 2 4 5" xfId="33182" xr:uid="{00000000-0005-0000-0000-000058000000}"/>
    <cellStyle name="Input cel new 5 3 2 2 5" xfId="8830" xr:uid="{00000000-0005-0000-0000-000058000000}"/>
    <cellStyle name="Input cel new 5 3 2 2 5 2" xfId="24497" xr:uid="{00000000-0005-0000-0000-000058000000}"/>
    <cellStyle name="Input cel new 5 3 2 2 5 2 2" xfId="29085" xr:uid="{00000000-0005-0000-0000-000058000000}"/>
    <cellStyle name="Input cel new 5 3 2 2 5 2 3" xfId="39190" xr:uid="{00000000-0005-0000-0000-000058000000}"/>
    <cellStyle name="Input cel new 5 3 2 2 5 3" xfId="22131" xr:uid="{00000000-0005-0000-0000-000058000000}"/>
    <cellStyle name="Input cel new 5 3 2 2 5 4" xfId="13771" xr:uid="{00000000-0005-0000-0000-000058000000}"/>
    <cellStyle name="Input cel new 5 3 2 2 5 5" xfId="34595" xr:uid="{00000000-0005-0000-0000-000058000000}"/>
    <cellStyle name="Input cel new 5 3 2 2 6" xfId="5379" xr:uid="{00000000-0005-0000-0000-000058000000}"/>
    <cellStyle name="Input cel new 5 3 2 2 6 2" xfId="25675" xr:uid="{00000000-0005-0000-0000-000058000000}"/>
    <cellStyle name="Input cel new 5 3 2 2 6 3" xfId="12884" xr:uid="{00000000-0005-0000-0000-000058000000}"/>
    <cellStyle name="Input cel new 5 3 2 2 6 4" xfId="31145" xr:uid="{00000000-0005-0000-0000-000058000000}"/>
    <cellStyle name="Input cel new 5 3 2 2 7" xfId="4608" xr:uid="{00000000-0005-0000-0000-000058000000}"/>
    <cellStyle name="Input cel new 5 3 2 2 7 2" xfId="16200" xr:uid="{00000000-0005-0000-0000-000058000000}"/>
    <cellStyle name="Input cel new 5 3 2 2 7 3" xfId="20350" xr:uid="{00000000-0005-0000-0000-000058000000}"/>
    <cellStyle name="Input cel new 5 3 2 2 7 4" xfId="36108" xr:uid="{00000000-0005-0000-0000-000058000000}"/>
    <cellStyle name="Input cel new 5 3 2 2 8" xfId="15975" xr:uid="{00000000-0005-0000-0000-000058000000}"/>
    <cellStyle name="Input cel new 5 3 2 2 9" xfId="11042" xr:uid="{00000000-0005-0000-0000-000058000000}"/>
    <cellStyle name="Input cel new 5 3 2 3" xfId="1738" xr:uid="{00000000-0005-0000-0000-000058000000}"/>
    <cellStyle name="Input cel new 5 3 2 3 2" xfId="2977" xr:uid="{00000000-0005-0000-0000-000058000000}"/>
    <cellStyle name="Input cel new 5 3 2 3 2 2" xfId="7635" xr:uid="{00000000-0005-0000-0000-000058000000}"/>
    <cellStyle name="Input cel new 5 3 2 3 2 2 2" xfId="27931" xr:uid="{00000000-0005-0000-0000-000058000000}"/>
    <cellStyle name="Input cel new 5 3 2 3 2 2 3" xfId="23341" xr:uid="{00000000-0005-0000-0000-000058000000}"/>
    <cellStyle name="Input cel new 5 3 2 3 2 2 4" xfId="38107" xr:uid="{00000000-0005-0000-0000-000058000000}"/>
    <cellStyle name="Input cel new 5 3 2 3 2 3" xfId="15771" xr:uid="{00000000-0005-0000-0000-000058000000}"/>
    <cellStyle name="Input cel new 5 3 2 3 2 4" xfId="13174" xr:uid="{00000000-0005-0000-0000-000058000000}"/>
    <cellStyle name="Input cel new 5 3 2 3 2 5" xfId="33401" xr:uid="{00000000-0005-0000-0000-000058000000}"/>
    <cellStyle name="Input cel new 5 3 2 3 3" xfId="9047" xr:uid="{00000000-0005-0000-0000-000058000000}"/>
    <cellStyle name="Input cel new 5 3 2 3 3 2" xfId="24703" xr:uid="{00000000-0005-0000-0000-000058000000}"/>
    <cellStyle name="Input cel new 5 3 2 3 3 2 2" xfId="29291" xr:uid="{00000000-0005-0000-0000-000058000000}"/>
    <cellStyle name="Input cel new 5 3 2 3 3 2 3" xfId="39396" xr:uid="{00000000-0005-0000-0000-000058000000}"/>
    <cellStyle name="Input cel new 5 3 2 3 3 3" xfId="18528" xr:uid="{00000000-0005-0000-0000-000058000000}"/>
    <cellStyle name="Input cel new 5 3 2 3 3 4" xfId="5125" xr:uid="{00000000-0005-0000-0000-000058000000}"/>
    <cellStyle name="Input cel new 5 3 2 3 3 5" xfId="34812" xr:uid="{00000000-0005-0000-0000-000058000000}"/>
    <cellStyle name="Input cel new 5 3 2 3 4" xfId="6425" xr:uid="{00000000-0005-0000-0000-000058000000}"/>
    <cellStyle name="Input cel new 5 3 2 3 4 2" xfId="26721" xr:uid="{00000000-0005-0000-0000-000058000000}"/>
    <cellStyle name="Input cel new 5 3 2 3 4 3" xfId="14737" xr:uid="{00000000-0005-0000-0000-000058000000}"/>
    <cellStyle name="Input cel new 5 3 2 3 4 4" xfId="32191" xr:uid="{00000000-0005-0000-0000-000058000000}"/>
    <cellStyle name="Input cel new 5 3 2 3 5" xfId="4826" xr:uid="{00000000-0005-0000-0000-000058000000}"/>
    <cellStyle name="Input cel new 5 3 2 3 5 2" xfId="25142" xr:uid="{00000000-0005-0000-0000-000058000000}"/>
    <cellStyle name="Input cel new 5 3 2 3 5 3" xfId="20555" xr:uid="{00000000-0005-0000-0000-000058000000}"/>
    <cellStyle name="Input cel new 5 3 2 3 5 4" xfId="36312" xr:uid="{00000000-0005-0000-0000-000058000000}"/>
    <cellStyle name="Input cel new 5 3 2 3 6" xfId="16725" xr:uid="{00000000-0005-0000-0000-000058000000}"/>
    <cellStyle name="Input cel new 5 3 2 3 7" xfId="10120" xr:uid="{00000000-0005-0000-0000-000058000000}"/>
    <cellStyle name="Input cel new 5 3 2 3 8" xfId="30646" xr:uid="{00000000-0005-0000-0000-000058000000}"/>
    <cellStyle name="Input cel new 5 3 2 4" xfId="1271" xr:uid="{00000000-0005-0000-0000-000058000000}"/>
    <cellStyle name="Input cel new 5 3 2 4 2" xfId="2512" xr:uid="{00000000-0005-0000-0000-000058000000}"/>
    <cellStyle name="Input cel new 5 3 2 4 2 2" xfId="7170" xr:uid="{00000000-0005-0000-0000-000058000000}"/>
    <cellStyle name="Input cel new 5 3 2 4 2 2 2" xfId="27466" xr:uid="{00000000-0005-0000-0000-000058000000}"/>
    <cellStyle name="Input cel new 5 3 2 4 2 2 3" xfId="22876" xr:uid="{00000000-0005-0000-0000-000058000000}"/>
    <cellStyle name="Input cel new 5 3 2 4 2 2 4" xfId="37656" xr:uid="{00000000-0005-0000-0000-000058000000}"/>
    <cellStyle name="Input cel new 5 3 2 4 2 3" xfId="15477" xr:uid="{00000000-0005-0000-0000-000058000000}"/>
    <cellStyle name="Input cel new 5 3 2 4 2 4" xfId="9577" xr:uid="{00000000-0005-0000-0000-000058000000}"/>
    <cellStyle name="Input cel new 5 3 2 4 2 5" xfId="32936" xr:uid="{00000000-0005-0000-0000-000058000000}"/>
    <cellStyle name="Input cel new 5 3 2 4 3" xfId="8590" xr:uid="{00000000-0005-0000-0000-000058000000}"/>
    <cellStyle name="Input cel new 5 3 2 4 3 2" xfId="24270" xr:uid="{00000000-0005-0000-0000-000058000000}"/>
    <cellStyle name="Input cel new 5 3 2 4 3 2 2" xfId="28859" xr:uid="{00000000-0005-0000-0000-000058000000}"/>
    <cellStyle name="Input cel new 5 3 2 4 3 2 3" xfId="38964" xr:uid="{00000000-0005-0000-0000-000058000000}"/>
    <cellStyle name="Input cel new 5 3 2 4 3 3" xfId="18843" xr:uid="{00000000-0005-0000-0000-000058000000}"/>
    <cellStyle name="Input cel new 5 3 2 4 3 4" xfId="11987" xr:uid="{00000000-0005-0000-0000-000058000000}"/>
    <cellStyle name="Input cel new 5 3 2 4 3 5" xfId="34355" xr:uid="{00000000-0005-0000-0000-000058000000}"/>
    <cellStyle name="Input cel new 5 3 2 4 4" xfId="5996" xr:uid="{00000000-0005-0000-0000-000058000000}"/>
    <cellStyle name="Input cel new 5 3 2 4 4 2" xfId="26292" xr:uid="{00000000-0005-0000-0000-000058000000}"/>
    <cellStyle name="Input cel new 5 3 2 4 4 3" xfId="12846" xr:uid="{00000000-0005-0000-0000-000058000000}"/>
    <cellStyle name="Input cel new 5 3 2 4 4 4" xfId="31762" xr:uid="{00000000-0005-0000-0000-000058000000}"/>
    <cellStyle name="Input cel new 5 3 2 4 5" xfId="4367" xr:uid="{00000000-0005-0000-0000-000058000000}"/>
    <cellStyle name="Input cel new 5 3 2 4 5 2" xfId="14971" xr:uid="{00000000-0005-0000-0000-000058000000}"/>
    <cellStyle name="Input cel new 5 3 2 4 5 3" xfId="20125" xr:uid="{00000000-0005-0000-0000-000058000000}"/>
    <cellStyle name="Input cel new 5 3 2 4 5 4" xfId="35883" xr:uid="{00000000-0005-0000-0000-000058000000}"/>
    <cellStyle name="Input cel new 5 3 2 4 6" xfId="20881" xr:uid="{00000000-0005-0000-0000-000058000000}"/>
    <cellStyle name="Input cel new 5 3 2 4 7" xfId="12078" xr:uid="{00000000-0005-0000-0000-000058000000}"/>
    <cellStyle name="Input cel new 5 3 2 4 8" xfId="30189" xr:uid="{00000000-0005-0000-0000-000058000000}"/>
    <cellStyle name="Input cel new 5 3 2 5" xfId="897" xr:uid="{00000000-0005-0000-0000-000058000000}"/>
    <cellStyle name="Input cel new 5 3 2 5 2" xfId="3370" xr:uid="{00000000-0005-0000-0000-000058000000}"/>
    <cellStyle name="Input cel new 5 3 2 5 2 2" xfId="8223" xr:uid="{00000000-0005-0000-0000-000058000000}"/>
    <cellStyle name="Input cel new 5 3 2 5 2 2 2" xfId="28512" xr:uid="{00000000-0005-0000-0000-000058000000}"/>
    <cellStyle name="Input cel new 5 3 2 5 2 2 3" xfId="23923" xr:uid="{00000000-0005-0000-0000-000058000000}"/>
    <cellStyle name="Input cel new 5 3 2 5 2 2 4" xfId="38617" xr:uid="{00000000-0005-0000-0000-000058000000}"/>
    <cellStyle name="Input cel new 5 3 2 5 2 3" xfId="15659" xr:uid="{00000000-0005-0000-0000-000058000000}"/>
    <cellStyle name="Input cel new 5 3 2 5 2 4" xfId="12000" xr:uid="{00000000-0005-0000-0000-000058000000}"/>
    <cellStyle name="Input cel new 5 3 2 5 2 5" xfId="33988" xr:uid="{00000000-0005-0000-0000-000058000000}"/>
    <cellStyle name="Input cel new 5 3 2 5 3" xfId="5645" xr:uid="{00000000-0005-0000-0000-000058000000}"/>
    <cellStyle name="Input cel new 5 3 2 5 3 2" xfId="25941" xr:uid="{00000000-0005-0000-0000-000058000000}"/>
    <cellStyle name="Input cel new 5 3 2 5 3 3" xfId="13518" xr:uid="{00000000-0005-0000-0000-000058000000}"/>
    <cellStyle name="Input cel new 5 3 2 5 3 4" xfId="31411" xr:uid="{00000000-0005-0000-0000-000058000000}"/>
    <cellStyle name="Input cel new 5 3 2 5 4" xfId="3998" xr:uid="{00000000-0005-0000-0000-000058000000}"/>
    <cellStyle name="Input cel new 5 3 2 5 4 2" xfId="17057" xr:uid="{00000000-0005-0000-0000-000058000000}"/>
    <cellStyle name="Input cel new 5 3 2 5 4 3" xfId="19783" xr:uid="{00000000-0005-0000-0000-000058000000}"/>
    <cellStyle name="Input cel new 5 3 2 5 4 4" xfId="35541" xr:uid="{00000000-0005-0000-0000-000058000000}"/>
    <cellStyle name="Input cel new 5 3 2 5 5" xfId="18560" xr:uid="{00000000-0005-0000-0000-000058000000}"/>
    <cellStyle name="Input cel new 5 3 2 5 6" xfId="13663" xr:uid="{00000000-0005-0000-0000-000058000000}"/>
    <cellStyle name="Input cel new 5 3 2 5 7" xfId="29822" xr:uid="{00000000-0005-0000-0000-000058000000}"/>
    <cellStyle name="Input cel new 5 3 2 6" xfId="2140" xr:uid="{00000000-0005-0000-0000-000058000000}"/>
    <cellStyle name="Input cel new 5 3 2 6 2" xfId="6798" xr:uid="{00000000-0005-0000-0000-000058000000}"/>
    <cellStyle name="Input cel new 5 3 2 6 2 2" xfId="27094" xr:uid="{00000000-0005-0000-0000-000058000000}"/>
    <cellStyle name="Input cel new 5 3 2 6 2 3" xfId="22504" xr:uid="{00000000-0005-0000-0000-000058000000}"/>
    <cellStyle name="Input cel new 5 3 2 6 2 4" xfId="37289" xr:uid="{00000000-0005-0000-0000-000058000000}"/>
    <cellStyle name="Input cel new 5 3 2 6 3" xfId="17464" xr:uid="{00000000-0005-0000-0000-000058000000}"/>
    <cellStyle name="Input cel new 5 3 2 6 4" xfId="10279" xr:uid="{00000000-0005-0000-0000-000058000000}"/>
    <cellStyle name="Input cel new 5 3 2 6 5" xfId="32564" xr:uid="{00000000-0005-0000-0000-000058000000}"/>
    <cellStyle name="Input cel new 5 3 2 7" xfId="8136" xr:uid="{00000000-0005-0000-0000-000058000000}"/>
    <cellStyle name="Input cel new 5 3 2 7 2" xfId="23837" xr:uid="{00000000-0005-0000-0000-000058000000}"/>
    <cellStyle name="Input cel new 5 3 2 7 2 2" xfId="28426" xr:uid="{00000000-0005-0000-0000-000058000000}"/>
    <cellStyle name="Input cel new 5 3 2 7 2 3" xfId="38531" xr:uid="{00000000-0005-0000-0000-000058000000}"/>
    <cellStyle name="Input cel new 5 3 2 7 3" xfId="16805" xr:uid="{00000000-0005-0000-0000-000058000000}"/>
    <cellStyle name="Input cel new 5 3 2 7 4" xfId="13548" xr:uid="{00000000-0005-0000-0000-000058000000}"/>
    <cellStyle name="Input cel new 5 3 2 7 5" xfId="33901" xr:uid="{00000000-0005-0000-0000-000058000000}"/>
    <cellStyle name="Input cel new 5 3 2 8" xfId="3911" xr:uid="{00000000-0005-0000-0000-000058000000}"/>
    <cellStyle name="Input cel new 5 3 2 8 2" xfId="17789" xr:uid="{00000000-0005-0000-0000-000058000000}"/>
    <cellStyle name="Input cel new 5 3 2 8 3" xfId="19699" xr:uid="{00000000-0005-0000-0000-000058000000}"/>
    <cellStyle name="Input cel new 5 3 2 8 4" xfId="35457" xr:uid="{00000000-0005-0000-0000-000058000000}"/>
    <cellStyle name="Input cel new 5 3 2 9" xfId="17132" xr:uid="{00000000-0005-0000-0000-000058000000}"/>
    <cellStyle name="Input cel new 5 3 3" xfId="642" xr:uid="{00000000-0005-0000-0000-000058000000}"/>
    <cellStyle name="Input cel new 5 3 3 10" xfId="16009" xr:uid="{00000000-0005-0000-0000-000058000000}"/>
    <cellStyle name="Input cel new 5 3 3 11" xfId="11996" xr:uid="{00000000-0005-0000-0000-000058000000}"/>
    <cellStyle name="Input cel new 5 3 3 12" xfId="29871" xr:uid="{00000000-0005-0000-0000-000058000000}"/>
    <cellStyle name="Input cel new 5 3 3 2" xfId="1557" xr:uid="{00000000-0005-0000-0000-000058000000}"/>
    <cellStyle name="Input cel new 5 3 3 2 2" xfId="2797" xr:uid="{00000000-0005-0000-0000-000058000000}"/>
    <cellStyle name="Input cel new 5 3 3 2 2 2" xfId="7455" xr:uid="{00000000-0005-0000-0000-000058000000}"/>
    <cellStyle name="Input cel new 5 3 3 2 2 2 2" xfId="27751" xr:uid="{00000000-0005-0000-0000-000058000000}"/>
    <cellStyle name="Input cel new 5 3 3 2 2 2 3" xfId="23161" xr:uid="{00000000-0005-0000-0000-000058000000}"/>
    <cellStyle name="Input cel new 5 3 3 2 2 2 4" xfId="37927" xr:uid="{00000000-0005-0000-0000-000058000000}"/>
    <cellStyle name="Input cel new 5 3 3 2 2 3" xfId="19368" xr:uid="{00000000-0005-0000-0000-000058000000}"/>
    <cellStyle name="Input cel new 5 3 3 2 2 4" xfId="14432" xr:uid="{00000000-0005-0000-0000-000058000000}"/>
    <cellStyle name="Input cel new 5 3 3 2 2 5" xfId="33221" xr:uid="{00000000-0005-0000-0000-000058000000}"/>
    <cellStyle name="Input cel new 5 3 3 2 3" xfId="8868" xr:uid="{00000000-0005-0000-0000-000058000000}"/>
    <cellStyle name="Input cel new 5 3 3 2 3 2" xfId="24533" xr:uid="{00000000-0005-0000-0000-000058000000}"/>
    <cellStyle name="Input cel new 5 3 3 2 3 2 2" xfId="29121" xr:uid="{00000000-0005-0000-0000-000058000000}"/>
    <cellStyle name="Input cel new 5 3 3 2 3 2 3" xfId="39226" xr:uid="{00000000-0005-0000-0000-000058000000}"/>
    <cellStyle name="Input cel new 5 3 3 2 3 3" xfId="18153" xr:uid="{00000000-0005-0000-0000-000058000000}"/>
    <cellStyle name="Input cel new 5 3 3 2 3 4" xfId="13901" xr:uid="{00000000-0005-0000-0000-000058000000}"/>
    <cellStyle name="Input cel new 5 3 3 2 3 5" xfId="34633" xr:uid="{00000000-0005-0000-0000-000058000000}"/>
    <cellStyle name="Input cel new 5 3 3 2 4" xfId="6253" xr:uid="{00000000-0005-0000-0000-000058000000}"/>
    <cellStyle name="Input cel new 5 3 3 2 4 2" xfId="26549" xr:uid="{00000000-0005-0000-0000-000058000000}"/>
    <cellStyle name="Input cel new 5 3 3 2 4 3" xfId="9350" xr:uid="{00000000-0005-0000-0000-000058000000}"/>
    <cellStyle name="Input cel new 5 3 3 2 4 4" xfId="32019" xr:uid="{00000000-0005-0000-0000-000058000000}"/>
    <cellStyle name="Input cel new 5 3 3 2 5" xfId="4646" xr:uid="{00000000-0005-0000-0000-000058000000}"/>
    <cellStyle name="Input cel new 5 3 3 2 5 2" xfId="24973" xr:uid="{00000000-0005-0000-0000-000058000000}"/>
    <cellStyle name="Input cel new 5 3 3 2 5 3" xfId="20385" xr:uid="{00000000-0005-0000-0000-000058000000}"/>
    <cellStyle name="Input cel new 5 3 3 2 5 4" xfId="36143" xr:uid="{00000000-0005-0000-0000-000058000000}"/>
    <cellStyle name="Input cel new 5 3 3 2 6" xfId="19084" xr:uid="{00000000-0005-0000-0000-000058000000}"/>
    <cellStyle name="Input cel new 5 3 3 2 7" xfId="9648" xr:uid="{00000000-0005-0000-0000-000058000000}"/>
    <cellStyle name="Input cel new 5 3 3 2 8" xfId="30467" xr:uid="{00000000-0005-0000-0000-000058000000}"/>
    <cellStyle name="Input cel new 5 3 3 3" xfId="1872" xr:uid="{00000000-0005-0000-0000-000058000000}"/>
    <cellStyle name="Input cel new 5 3 3 3 2" xfId="3111" xr:uid="{00000000-0005-0000-0000-000058000000}"/>
    <cellStyle name="Input cel new 5 3 3 3 2 2" xfId="7769" xr:uid="{00000000-0005-0000-0000-000058000000}"/>
    <cellStyle name="Input cel new 5 3 3 3 2 2 2" xfId="28065" xr:uid="{00000000-0005-0000-0000-000058000000}"/>
    <cellStyle name="Input cel new 5 3 3 3 2 2 3" xfId="23475" xr:uid="{00000000-0005-0000-0000-000058000000}"/>
    <cellStyle name="Input cel new 5 3 3 3 2 2 4" xfId="38217" xr:uid="{00000000-0005-0000-0000-000058000000}"/>
    <cellStyle name="Input cel new 5 3 3 3 2 3" xfId="15135" xr:uid="{00000000-0005-0000-0000-000058000000}"/>
    <cellStyle name="Input cel new 5 3 3 3 2 4" xfId="10436" xr:uid="{00000000-0005-0000-0000-000058000000}"/>
    <cellStyle name="Input cel new 5 3 3 3 2 5" xfId="33535" xr:uid="{00000000-0005-0000-0000-000058000000}"/>
    <cellStyle name="Input cel new 5 3 3 3 3" xfId="9181" xr:uid="{00000000-0005-0000-0000-000058000000}"/>
    <cellStyle name="Input cel new 5 3 3 3 3 2" xfId="24828" xr:uid="{00000000-0005-0000-0000-000058000000}"/>
    <cellStyle name="Input cel new 5 3 3 3 3 2 2" xfId="29415" xr:uid="{00000000-0005-0000-0000-000058000000}"/>
    <cellStyle name="Input cel new 5 3 3 3 3 2 3" xfId="39520" xr:uid="{00000000-0005-0000-0000-000058000000}"/>
    <cellStyle name="Input cel new 5 3 3 3 3 3" xfId="16095" xr:uid="{00000000-0005-0000-0000-000058000000}"/>
    <cellStyle name="Input cel new 5 3 3 3 3 4" xfId="9940" xr:uid="{00000000-0005-0000-0000-000058000000}"/>
    <cellStyle name="Input cel new 5 3 3 3 3 5" xfId="34946" xr:uid="{00000000-0005-0000-0000-000058000000}"/>
    <cellStyle name="Input cel new 5 3 3 3 4" xfId="6536" xr:uid="{00000000-0005-0000-0000-000058000000}"/>
    <cellStyle name="Input cel new 5 3 3 3 4 2" xfId="26832" xr:uid="{00000000-0005-0000-0000-000058000000}"/>
    <cellStyle name="Input cel new 5 3 3 3 4 3" xfId="10102" xr:uid="{00000000-0005-0000-0000-000058000000}"/>
    <cellStyle name="Input cel new 5 3 3 3 4 4" xfId="32302" xr:uid="{00000000-0005-0000-0000-000058000000}"/>
    <cellStyle name="Input cel new 5 3 3 3 5" xfId="4960" xr:uid="{00000000-0005-0000-0000-000058000000}"/>
    <cellStyle name="Input cel new 5 3 3 3 5 2" xfId="25266" xr:uid="{00000000-0005-0000-0000-000058000000}"/>
    <cellStyle name="Input cel new 5 3 3 3 5 3" xfId="20680" xr:uid="{00000000-0005-0000-0000-000058000000}"/>
    <cellStyle name="Input cel new 5 3 3 3 5 4" xfId="36436" xr:uid="{00000000-0005-0000-0000-000058000000}"/>
    <cellStyle name="Input cel new 5 3 3 3 6" xfId="15181" xr:uid="{00000000-0005-0000-0000-000058000000}"/>
    <cellStyle name="Input cel new 5 3 3 3 7" xfId="9469" xr:uid="{00000000-0005-0000-0000-000058000000}"/>
    <cellStyle name="Input cel new 5 3 3 3 8" xfId="30780" xr:uid="{00000000-0005-0000-0000-000058000000}"/>
    <cellStyle name="Input cel new 5 3 3 4" xfId="1331" xr:uid="{00000000-0005-0000-0000-000058000000}"/>
    <cellStyle name="Input cel new 5 3 3 4 2" xfId="2572" xr:uid="{00000000-0005-0000-0000-000058000000}"/>
    <cellStyle name="Input cel new 5 3 3 4 2 2" xfId="7230" xr:uid="{00000000-0005-0000-0000-000058000000}"/>
    <cellStyle name="Input cel new 5 3 3 4 2 2 2" xfId="27526" xr:uid="{00000000-0005-0000-0000-000058000000}"/>
    <cellStyle name="Input cel new 5 3 3 4 2 2 3" xfId="22936" xr:uid="{00000000-0005-0000-0000-000058000000}"/>
    <cellStyle name="Input cel new 5 3 3 4 2 2 4" xfId="37716" xr:uid="{00000000-0005-0000-0000-000058000000}"/>
    <cellStyle name="Input cel new 5 3 3 4 2 3" xfId="16788" xr:uid="{00000000-0005-0000-0000-000058000000}"/>
    <cellStyle name="Input cel new 5 3 3 4 2 4" xfId="13679" xr:uid="{00000000-0005-0000-0000-000058000000}"/>
    <cellStyle name="Input cel new 5 3 3 4 2 5" xfId="32996" xr:uid="{00000000-0005-0000-0000-000058000000}"/>
    <cellStyle name="Input cel new 5 3 3 4 3" xfId="8650" xr:uid="{00000000-0005-0000-0000-000058000000}"/>
    <cellStyle name="Input cel new 5 3 3 4 3 2" xfId="24328" xr:uid="{00000000-0005-0000-0000-000058000000}"/>
    <cellStyle name="Input cel new 5 3 3 4 3 2 2" xfId="28917" xr:uid="{00000000-0005-0000-0000-000058000000}"/>
    <cellStyle name="Input cel new 5 3 3 4 3 2 3" xfId="39022" xr:uid="{00000000-0005-0000-0000-000058000000}"/>
    <cellStyle name="Input cel new 5 3 3 4 3 3" xfId="17718" xr:uid="{00000000-0005-0000-0000-000058000000}"/>
    <cellStyle name="Input cel new 5 3 3 4 3 4" xfId="10022" xr:uid="{00000000-0005-0000-0000-000058000000}"/>
    <cellStyle name="Input cel new 5 3 3 4 3 5" xfId="34415" xr:uid="{00000000-0005-0000-0000-000058000000}"/>
    <cellStyle name="Input cel new 5 3 3 4 4" xfId="6054" xr:uid="{00000000-0005-0000-0000-000058000000}"/>
    <cellStyle name="Input cel new 5 3 3 4 4 2" xfId="26350" xr:uid="{00000000-0005-0000-0000-000058000000}"/>
    <cellStyle name="Input cel new 5 3 3 4 4 3" xfId="13464" xr:uid="{00000000-0005-0000-0000-000058000000}"/>
    <cellStyle name="Input cel new 5 3 3 4 4 4" xfId="31820" xr:uid="{00000000-0005-0000-0000-000058000000}"/>
    <cellStyle name="Input cel new 5 3 3 4 5" xfId="4427" xr:uid="{00000000-0005-0000-0000-000058000000}"/>
    <cellStyle name="Input cel new 5 3 3 4 5 2" xfId="18635" xr:uid="{00000000-0005-0000-0000-000058000000}"/>
    <cellStyle name="Input cel new 5 3 3 4 5 3" xfId="20183" xr:uid="{00000000-0005-0000-0000-000058000000}"/>
    <cellStyle name="Input cel new 5 3 3 4 5 4" xfId="35941" xr:uid="{00000000-0005-0000-0000-000058000000}"/>
    <cellStyle name="Input cel new 5 3 3 4 6" xfId="18196" xr:uid="{00000000-0005-0000-0000-000058000000}"/>
    <cellStyle name="Input cel new 5 3 3 4 7" xfId="13442" xr:uid="{00000000-0005-0000-0000-000058000000}"/>
    <cellStyle name="Input cel new 5 3 3 4 8" xfId="30249" xr:uid="{00000000-0005-0000-0000-000058000000}"/>
    <cellStyle name="Input cel new 5 3 3 5" xfId="946" xr:uid="{00000000-0005-0000-0000-000058000000}"/>
    <cellStyle name="Input cel new 5 3 3 5 2" xfId="5693" xr:uid="{00000000-0005-0000-0000-000058000000}"/>
    <cellStyle name="Input cel new 5 3 3 5 2 2" xfId="25989" xr:uid="{00000000-0005-0000-0000-000058000000}"/>
    <cellStyle name="Input cel new 5 3 3 5 2 3" xfId="21403" xr:uid="{00000000-0005-0000-0000-000058000000}"/>
    <cellStyle name="Input cel new 5 3 3 5 2 4" xfId="36930" xr:uid="{00000000-0005-0000-0000-000058000000}"/>
    <cellStyle name="Input cel new 5 3 3 5 3" xfId="16174" xr:uid="{00000000-0005-0000-0000-000058000000}"/>
    <cellStyle name="Input cel new 5 3 3 5 4" xfId="13294" xr:uid="{00000000-0005-0000-0000-000058000000}"/>
    <cellStyle name="Input cel new 5 3 3 5 5" xfId="31459" xr:uid="{00000000-0005-0000-0000-000058000000}"/>
    <cellStyle name="Input cel new 5 3 3 6" xfId="2189" xr:uid="{00000000-0005-0000-0000-000058000000}"/>
    <cellStyle name="Input cel new 5 3 3 6 2" xfId="6847" xr:uid="{00000000-0005-0000-0000-000058000000}"/>
    <cellStyle name="Input cel new 5 3 3 6 2 2" xfId="27143" xr:uid="{00000000-0005-0000-0000-000058000000}"/>
    <cellStyle name="Input cel new 5 3 3 6 2 3" xfId="22553" xr:uid="{00000000-0005-0000-0000-000058000000}"/>
    <cellStyle name="Input cel new 5 3 3 6 2 4" xfId="37338" xr:uid="{00000000-0005-0000-0000-000058000000}"/>
    <cellStyle name="Input cel new 5 3 3 6 3" xfId="22165" xr:uid="{00000000-0005-0000-0000-000058000000}"/>
    <cellStyle name="Input cel new 5 3 3 6 4" xfId="10362" xr:uid="{00000000-0005-0000-0000-000058000000}"/>
    <cellStyle name="Input cel new 5 3 3 6 5" xfId="32613" xr:uid="{00000000-0005-0000-0000-000058000000}"/>
    <cellStyle name="Input cel new 5 3 3 7" xfId="8272" xr:uid="{00000000-0005-0000-0000-000058000000}"/>
    <cellStyle name="Input cel new 5 3 3 7 2" xfId="23971" xr:uid="{00000000-0005-0000-0000-000058000000}"/>
    <cellStyle name="Input cel new 5 3 3 7 2 2" xfId="28560" xr:uid="{00000000-0005-0000-0000-000058000000}"/>
    <cellStyle name="Input cel new 5 3 3 7 2 3" xfId="38665" xr:uid="{00000000-0005-0000-0000-000058000000}"/>
    <cellStyle name="Input cel new 5 3 3 7 3" xfId="21032" xr:uid="{00000000-0005-0000-0000-000058000000}"/>
    <cellStyle name="Input cel new 5 3 3 7 4" xfId="11085" xr:uid="{00000000-0005-0000-0000-000058000000}"/>
    <cellStyle name="Input cel new 5 3 3 7 5" xfId="34037" xr:uid="{00000000-0005-0000-0000-000058000000}"/>
    <cellStyle name="Input cel new 5 3 3 8" xfId="5413" xr:uid="{00000000-0005-0000-0000-000058000000}"/>
    <cellStyle name="Input cel new 5 3 3 8 2" xfId="21124" xr:uid="{00000000-0005-0000-0000-000058000000}"/>
    <cellStyle name="Input cel new 5 3 3 8 2 2" xfId="25709" xr:uid="{00000000-0005-0000-0000-000058000000}"/>
    <cellStyle name="Input cel new 5 3 3 8 2 3" xfId="36773" xr:uid="{00000000-0005-0000-0000-000058000000}"/>
    <cellStyle name="Input cel new 5 3 3 8 3" xfId="17354" xr:uid="{00000000-0005-0000-0000-000058000000}"/>
    <cellStyle name="Input cel new 5 3 3 8 4" xfId="14123" xr:uid="{00000000-0005-0000-0000-000058000000}"/>
    <cellStyle name="Input cel new 5 3 3 8 5" xfId="31179" xr:uid="{00000000-0005-0000-0000-000058000000}"/>
    <cellStyle name="Input cel new 5 3 3 9" xfId="4047" xr:uid="{00000000-0005-0000-0000-000058000000}"/>
    <cellStyle name="Input cel new 5 3 3 9 2" xfId="19389" xr:uid="{00000000-0005-0000-0000-000058000000}"/>
    <cellStyle name="Input cel new 5 3 3 9 3" xfId="19830" xr:uid="{00000000-0005-0000-0000-000058000000}"/>
    <cellStyle name="Input cel new 5 3 3 9 4" xfId="35588" xr:uid="{00000000-0005-0000-0000-000058000000}"/>
    <cellStyle name="Input cel new 5 3 4" xfId="706" xr:uid="{00000000-0005-0000-0000-000058000000}"/>
    <cellStyle name="Input cel new 5 3 4 10" xfId="12437" xr:uid="{00000000-0005-0000-0000-000058000000}"/>
    <cellStyle name="Input cel new 5 3 4 11" xfId="29935" xr:uid="{00000000-0005-0000-0000-000058000000}"/>
    <cellStyle name="Input cel new 5 3 4 2" xfId="1936" xr:uid="{00000000-0005-0000-0000-000058000000}"/>
    <cellStyle name="Input cel new 5 3 4 2 2" xfId="3175" xr:uid="{00000000-0005-0000-0000-000058000000}"/>
    <cellStyle name="Input cel new 5 3 4 2 2 2" xfId="7833" xr:uid="{00000000-0005-0000-0000-000058000000}"/>
    <cellStyle name="Input cel new 5 3 4 2 2 2 2" xfId="28129" xr:uid="{00000000-0005-0000-0000-000058000000}"/>
    <cellStyle name="Input cel new 5 3 4 2 2 2 3" xfId="23539" xr:uid="{00000000-0005-0000-0000-000058000000}"/>
    <cellStyle name="Input cel new 5 3 4 2 2 2 4" xfId="38281" xr:uid="{00000000-0005-0000-0000-000058000000}"/>
    <cellStyle name="Input cel new 5 3 4 2 2 3" xfId="17409" xr:uid="{00000000-0005-0000-0000-000058000000}"/>
    <cellStyle name="Input cel new 5 3 4 2 2 4" xfId="10447" xr:uid="{00000000-0005-0000-0000-000058000000}"/>
    <cellStyle name="Input cel new 5 3 4 2 2 5" xfId="33599" xr:uid="{00000000-0005-0000-0000-000058000000}"/>
    <cellStyle name="Input cel new 5 3 4 2 3" xfId="9245" xr:uid="{00000000-0005-0000-0000-000058000000}"/>
    <cellStyle name="Input cel new 5 3 4 2 3 2" xfId="24888" xr:uid="{00000000-0005-0000-0000-000058000000}"/>
    <cellStyle name="Input cel new 5 3 4 2 3 2 2" xfId="29475" xr:uid="{00000000-0005-0000-0000-000058000000}"/>
    <cellStyle name="Input cel new 5 3 4 2 3 2 3" xfId="39580" xr:uid="{00000000-0005-0000-0000-000058000000}"/>
    <cellStyle name="Input cel new 5 3 4 2 3 3" xfId="15448" xr:uid="{00000000-0005-0000-0000-000058000000}"/>
    <cellStyle name="Input cel new 5 3 4 2 3 4" xfId="14339" xr:uid="{00000000-0005-0000-0000-000058000000}"/>
    <cellStyle name="Input cel new 5 3 4 2 3 5" xfId="35010" xr:uid="{00000000-0005-0000-0000-000058000000}"/>
    <cellStyle name="Input cel new 5 3 4 2 4" xfId="6596" xr:uid="{00000000-0005-0000-0000-000058000000}"/>
    <cellStyle name="Input cel new 5 3 4 2 4 2" xfId="26892" xr:uid="{00000000-0005-0000-0000-000058000000}"/>
    <cellStyle name="Input cel new 5 3 4 2 4 3" xfId="14146" xr:uid="{00000000-0005-0000-0000-000058000000}"/>
    <cellStyle name="Input cel new 5 3 4 2 4 4" xfId="32362" xr:uid="{00000000-0005-0000-0000-000058000000}"/>
    <cellStyle name="Input cel new 5 3 4 2 5" xfId="5024" xr:uid="{00000000-0005-0000-0000-000058000000}"/>
    <cellStyle name="Input cel new 5 3 4 2 5 2" xfId="25326" xr:uid="{00000000-0005-0000-0000-000058000000}"/>
    <cellStyle name="Input cel new 5 3 4 2 5 3" xfId="20740" xr:uid="{00000000-0005-0000-0000-000058000000}"/>
    <cellStyle name="Input cel new 5 3 4 2 5 4" xfId="36496" xr:uid="{00000000-0005-0000-0000-000058000000}"/>
    <cellStyle name="Input cel new 5 3 4 2 6" xfId="22221" xr:uid="{00000000-0005-0000-0000-000058000000}"/>
    <cellStyle name="Input cel new 5 3 4 2 7" xfId="9430" xr:uid="{00000000-0005-0000-0000-000058000000}"/>
    <cellStyle name="Input cel new 5 3 4 2 8" xfId="30844" xr:uid="{00000000-0005-0000-0000-000058000000}"/>
    <cellStyle name="Input cel new 5 3 4 3" xfId="1618" xr:uid="{00000000-0005-0000-0000-000058000000}"/>
    <cellStyle name="Input cel new 5 3 4 3 2" xfId="2858" xr:uid="{00000000-0005-0000-0000-000058000000}"/>
    <cellStyle name="Input cel new 5 3 4 3 2 2" xfId="7516" xr:uid="{00000000-0005-0000-0000-000058000000}"/>
    <cellStyle name="Input cel new 5 3 4 3 2 2 2" xfId="27812" xr:uid="{00000000-0005-0000-0000-000058000000}"/>
    <cellStyle name="Input cel new 5 3 4 3 2 2 3" xfId="23222" xr:uid="{00000000-0005-0000-0000-000058000000}"/>
    <cellStyle name="Input cel new 5 3 4 3 2 2 4" xfId="37988" xr:uid="{00000000-0005-0000-0000-000058000000}"/>
    <cellStyle name="Input cel new 5 3 4 3 2 3" xfId="15020" xr:uid="{00000000-0005-0000-0000-000058000000}"/>
    <cellStyle name="Input cel new 5 3 4 3 2 4" xfId="13539" xr:uid="{00000000-0005-0000-0000-000058000000}"/>
    <cellStyle name="Input cel new 5 3 4 3 2 5" xfId="33282" xr:uid="{00000000-0005-0000-0000-000058000000}"/>
    <cellStyle name="Input cel new 5 3 4 3 3" xfId="8929" xr:uid="{00000000-0005-0000-0000-000058000000}"/>
    <cellStyle name="Input cel new 5 3 4 3 3 2" xfId="24591" xr:uid="{00000000-0005-0000-0000-000058000000}"/>
    <cellStyle name="Input cel new 5 3 4 3 3 2 2" xfId="29179" xr:uid="{00000000-0005-0000-0000-000058000000}"/>
    <cellStyle name="Input cel new 5 3 4 3 3 2 3" xfId="39284" xr:uid="{00000000-0005-0000-0000-000058000000}"/>
    <cellStyle name="Input cel new 5 3 4 3 3 3" xfId="17352" xr:uid="{00000000-0005-0000-0000-000058000000}"/>
    <cellStyle name="Input cel new 5 3 4 3 3 4" xfId="11234" xr:uid="{00000000-0005-0000-0000-000058000000}"/>
    <cellStyle name="Input cel new 5 3 4 3 3 5" xfId="34694" xr:uid="{00000000-0005-0000-0000-000058000000}"/>
    <cellStyle name="Input cel new 5 3 4 3 4" xfId="6312" xr:uid="{00000000-0005-0000-0000-000058000000}"/>
    <cellStyle name="Input cel new 5 3 4 3 4 2" xfId="26608" xr:uid="{00000000-0005-0000-0000-000058000000}"/>
    <cellStyle name="Input cel new 5 3 4 3 4 3" xfId="12395" xr:uid="{00000000-0005-0000-0000-000058000000}"/>
    <cellStyle name="Input cel new 5 3 4 3 4 4" xfId="32078" xr:uid="{00000000-0005-0000-0000-000058000000}"/>
    <cellStyle name="Input cel new 5 3 4 3 5" xfId="4707" xr:uid="{00000000-0005-0000-0000-000058000000}"/>
    <cellStyle name="Input cel new 5 3 4 3 5 2" xfId="25030" xr:uid="{00000000-0005-0000-0000-000058000000}"/>
    <cellStyle name="Input cel new 5 3 4 3 5 3" xfId="20442" xr:uid="{00000000-0005-0000-0000-000058000000}"/>
    <cellStyle name="Input cel new 5 3 4 3 5 4" xfId="36200" xr:uid="{00000000-0005-0000-0000-000058000000}"/>
    <cellStyle name="Input cel new 5 3 4 3 6" xfId="15770" xr:uid="{00000000-0005-0000-0000-000058000000}"/>
    <cellStyle name="Input cel new 5 3 4 3 7" xfId="11250" xr:uid="{00000000-0005-0000-0000-000058000000}"/>
    <cellStyle name="Input cel new 5 3 4 3 8" xfId="30528" xr:uid="{00000000-0005-0000-0000-000058000000}"/>
    <cellStyle name="Input cel new 5 3 4 4" xfId="1010" xr:uid="{00000000-0005-0000-0000-000058000000}"/>
    <cellStyle name="Input cel new 5 3 4 4 2" xfId="5755" xr:uid="{00000000-0005-0000-0000-000058000000}"/>
    <cellStyle name="Input cel new 5 3 4 4 2 2" xfId="26051" xr:uid="{00000000-0005-0000-0000-000058000000}"/>
    <cellStyle name="Input cel new 5 3 4 4 2 3" xfId="21465" xr:uid="{00000000-0005-0000-0000-000058000000}"/>
    <cellStyle name="Input cel new 5 3 4 4 2 4" xfId="36979" xr:uid="{00000000-0005-0000-0000-000058000000}"/>
    <cellStyle name="Input cel new 5 3 4 4 3" xfId="19007" xr:uid="{00000000-0005-0000-0000-000058000000}"/>
    <cellStyle name="Input cel new 5 3 4 4 4" xfId="13765" xr:uid="{00000000-0005-0000-0000-000058000000}"/>
    <cellStyle name="Input cel new 5 3 4 4 5" xfId="31521" xr:uid="{00000000-0005-0000-0000-000058000000}"/>
    <cellStyle name="Input cel new 5 3 4 5" xfId="2253" xr:uid="{00000000-0005-0000-0000-000058000000}"/>
    <cellStyle name="Input cel new 5 3 4 5 2" xfId="6911" xr:uid="{00000000-0005-0000-0000-000058000000}"/>
    <cellStyle name="Input cel new 5 3 4 5 2 2" xfId="27207" xr:uid="{00000000-0005-0000-0000-000058000000}"/>
    <cellStyle name="Input cel new 5 3 4 5 2 3" xfId="22617" xr:uid="{00000000-0005-0000-0000-000058000000}"/>
    <cellStyle name="Input cel new 5 3 4 5 2 4" xfId="37402" xr:uid="{00000000-0005-0000-0000-000058000000}"/>
    <cellStyle name="Input cel new 5 3 4 5 3" xfId="19325" xr:uid="{00000000-0005-0000-0000-000058000000}"/>
    <cellStyle name="Input cel new 5 3 4 5 4" xfId="3434" xr:uid="{00000000-0005-0000-0000-000058000000}"/>
    <cellStyle name="Input cel new 5 3 4 5 5" xfId="32677" xr:uid="{00000000-0005-0000-0000-000058000000}"/>
    <cellStyle name="Input cel new 5 3 4 6" xfId="8336" xr:uid="{00000000-0005-0000-0000-000058000000}"/>
    <cellStyle name="Input cel new 5 3 4 6 2" xfId="24033" xr:uid="{00000000-0005-0000-0000-000058000000}"/>
    <cellStyle name="Input cel new 5 3 4 6 2 2" xfId="28622" xr:uid="{00000000-0005-0000-0000-000058000000}"/>
    <cellStyle name="Input cel new 5 3 4 6 2 3" xfId="38727" xr:uid="{00000000-0005-0000-0000-000058000000}"/>
    <cellStyle name="Input cel new 5 3 4 6 3" xfId="16478" xr:uid="{00000000-0005-0000-0000-000058000000}"/>
    <cellStyle name="Input cel new 5 3 4 6 4" xfId="10207" xr:uid="{00000000-0005-0000-0000-000058000000}"/>
    <cellStyle name="Input cel new 5 3 4 6 5" xfId="34101" xr:uid="{00000000-0005-0000-0000-000058000000}"/>
    <cellStyle name="Input cel new 5 3 4 7" xfId="5460" xr:uid="{00000000-0005-0000-0000-000058000000}"/>
    <cellStyle name="Input cel new 5 3 4 7 2" xfId="21171" xr:uid="{00000000-0005-0000-0000-000058000000}"/>
    <cellStyle name="Input cel new 5 3 4 7 2 2" xfId="25756" xr:uid="{00000000-0005-0000-0000-000058000000}"/>
    <cellStyle name="Input cel new 5 3 4 7 2 3" xfId="36820" xr:uid="{00000000-0005-0000-0000-000058000000}"/>
    <cellStyle name="Input cel new 5 3 4 7 3" xfId="18467" xr:uid="{00000000-0005-0000-0000-000058000000}"/>
    <cellStyle name="Input cel new 5 3 4 7 4" xfId="10933" xr:uid="{00000000-0005-0000-0000-000058000000}"/>
    <cellStyle name="Input cel new 5 3 4 7 5" xfId="31226" xr:uid="{00000000-0005-0000-0000-000058000000}"/>
    <cellStyle name="Input cel new 5 3 4 8" xfId="4111" xr:uid="{00000000-0005-0000-0000-000058000000}"/>
    <cellStyle name="Input cel new 5 3 4 8 2" xfId="22027" xr:uid="{00000000-0005-0000-0000-000058000000}"/>
    <cellStyle name="Input cel new 5 3 4 8 3" xfId="19890" xr:uid="{00000000-0005-0000-0000-000058000000}"/>
    <cellStyle name="Input cel new 5 3 4 8 4" xfId="35648" xr:uid="{00000000-0005-0000-0000-000058000000}"/>
    <cellStyle name="Input cel new 5 3 4 9" xfId="20914" xr:uid="{00000000-0005-0000-0000-000058000000}"/>
    <cellStyle name="Input cel new 5 3 5" xfId="767" xr:uid="{00000000-0005-0000-0000-000058000000}"/>
    <cellStyle name="Input cel new 5 3 5 10" xfId="13942" xr:uid="{00000000-0005-0000-0000-000058000000}"/>
    <cellStyle name="Input cel new 5 3 5 11" xfId="29996" xr:uid="{00000000-0005-0000-0000-000058000000}"/>
    <cellStyle name="Input cel new 5 3 5 2" xfId="1997" xr:uid="{00000000-0005-0000-0000-000058000000}"/>
    <cellStyle name="Input cel new 5 3 5 2 2" xfId="3236" xr:uid="{00000000-0005-0000-0000-000058000000}"/>
    <cellStyle name="Input cel new 5 3 5 2 2 2" xfId="7894" xr:uid="{00000000-0005-0000-0000-000058000000}"/>
    <cellStyle name="Input cel new 5 3 5 2 2 2 2" xfId="28190" xr:uid="{00000000-0005-0000-0000-000058000000}"/>
    <cellStyle name="Input cel new 5 3 5 2 2 2 3" xfId="23600" xr:uid="{00000000-0005-0000-0000-000058000000}"/>
    <cellStyle name="Input cel new 5 3 5 2 2 2 4" xfId="38342" xr:uid="{00000000-0005-0000-0000-000058000000}"/>
    <cellStyle name="Input cel new 5 3 5 2 2 3" xfId="16320" xr:uid="{00000000-0005-0000-0000-000058000000}"/>
    <cellStyle name="Input cel new 5 3 5 2 2 4" xfId="12439" xr:uid="{00000000-0005-0000-0000-000058000000}"/>
    <cellStyle name="Input cel new 5 3 5 2 2 5" xfId="33660" xr:uid="{00000000-0005-0000-0000-000058000000}"/>
    <cellStyle name="Input cel new 5 3 5 2 3" xfId="9306" xr:uid="{00000000-0005-0000-0000-000058000000}"/>
    <cellStyle name="Input cel new 5 3 5 2 3 2" xfId="24947" xr:uid="{00000000-0005-0000-0000-000058000000}"/>
    <cellStyle name="Input cel new 5 3 5 2 3 2 2" xfId="29534" xr:uid="{00000000-0005-0000-0000-000058000000}"/>
    <cellStyle name="Input cel new 5 3 5 2 3 2 3" xfId="39639" xr:uid="{00000000-0005-0000-0000-000058000000}"/>
    <cellStyle name="Input cel new 5 3 5 2 3 3" xfId="18682" xr:uid="{00000000-0005-0000-0000-000058000000}"/>
    <cellStyle name="Input cel new 5 3 5 2 3 4" xfId="14761" xr:uid="{00000000-0005-0000-0000-000058000000}"/>
    <cellStyle name="Input cel new 5 3 5 2 3 5" xfId="35071" xr:uid="{00000000-0005-0000-0000-000058000000}"/>
    <cellStyle name="Input cel new 5 3 5 2 4" xfId="6655" xr:uid="{00000000-0005-0000-0000-000058000000}"/>
    <cellStyle name="Input cel new 5 3 5 2 4 2" xfId="26951" xr:uid="{00000000-0005-0000-0000-000058000000}"/>
    <cellStyle name="Input cel new 5 3 5 2 4 3" xfId="13751" xr:uid="{00000000-0005-0000-0000-000058000000}"/>
    <cellStyle name="Input cel new 5 3 5 2 4 4" xfId="32421" xr:uid="{00000000-0005-0000-0000-000058000000}"/>
    <cellStyle name="Input cel new 5 3 5 2 5" xfId="5085" xr:uid="{00000000-0005-0000-0000-000058000000}"/>
    <cellStyle name="Input cel new 5 3 5 2 5 2" xfId="25385" xr:uid="{00000000-0005-0000-0000-000058000000}"/>
    <cellStyle name="Input cel new 5 3 5 2 5 3" xfId="20799" xr:uid="{00000000-0005-0000-0000-000058000000}"/>
    <cellStyle name="Input cel new 5 3 5 2 5 4" xfId="36555" xr:uid="{00000000-0005-0000-0000-000058000000}"/>
    <cellStyle name="Input cel new 5 3 5 2 6" xfId="18310" xr:uid="{00000000-0005-0000-0000-000058000000}"/>
    <cellStyle name="Input cel new 5 3 5 2 7" xfId="12369" xr:uid="{00000000-0005-0000-0000-000058000000}"/>
    <cellStyle name="Input cel new 5 3 5 2 8" xfId="30905" xr:uid="{00000000-0005-0000-0000-000058000000}"/>
    <cellStyle name="Input cel new 5 3 5 3" xfId="1675" xr:uid="{00000000-0005-0000-0000-000058000000}"/>
    <cellStyle name="Input cel new 5 3 5 3 2" xfId="2914" xr:uid="{00000000-0005-0000-0000-000058000000}"/>
    <cellStyle name="Input cel new 5 3 5 3 2 2" xfId="7572" xr:uid="{00000000-0005-0000-0000-000058000000}"/>
    <cellStyle name="Input cel new 5 3 5 3 2 2 2" xfId="27868" xr:uid="{00000000-0005-0000-0000-000058000000}"/>
    <cellStyle name="Input cel new 5 3 5 3 2 2 3" xfId="23278" xr:uid="{00000000-0005-0000-0000-000058000000}"/>
    <cellStyle name="Input cel new 5 3 5 3 2 2 4" xfId="38044" xr:uid="{00000000-0005-0000-0000-000058000000}"/>
    <cellStyle name="Input cel new 5 3 5 3 2 3" xfId="16089" xr:uid="{00000000-0005-0000-0000-000058000000}"/>
    <cellStyle name="Input cel new 5 3 5 3 2 4" xfId="13587" xr:uid="{00000000-0005-0000-0000-000058000000}"/>
    <cellStyle name="Input cel new 5 3 5 3 2 5" xfId="33338" xr:uid="{00000000-0005-0000-0000-000058000000}"/>
    <cellStyle name="Input cel new 5 3 5 3 3" xfId="8984" xr:uid="{00000000-0005-0000-0000-000058000000}"/>
    <cellStyle name="Input cel new 5 3 5 3 3 2" xfId="24644" xr:uid="{00000000-0005-0000-0000-000058000000}"/>
    <cellStyle name="Input cel new 5 3 5 3 3 2 2" xfId="29232" xr:uid="{00000000-0005-0000-0000-000058000000}"/>
    <cellStyle name="Input cel new 5 3 5 3 3 2 3" xfId="39337" xr:uid="{00000000-0005-0000-0000-000058000000}"/>
    <cellStyle name="Input cel new 5 3 5 3 3 3" xfId="14793" xr:uid="{00000000-0005-0000-0000-000058000000}"/>
    <cellStyle name="Input cel new 5 3 5 3 3 4" xfId="12144" xr:uid="{00000000-0005-0000-0000-000058000000}"/>
    <cellStyle name="Input cel new 5 3 5 3 3 5" xfId="34749" xr:uid="{00000000-0005-0000-0000-000058000000}"/>
    <cellStyle name="Input cel new 5 3 5 3 4" xfId="6366" xr:uid="{00000000-0005-0000-0000-000058000000}"/>
    <cellStyle name="Input cel new 5 3 5 3 4 2" xfId="26662" xr:uid="{00000000-0005-0000-0000-000058000000}"/>
    <cellStyle name="Input cel new 5 3 5 3 4 3" xfId="13777" xr:uid="{00000000-0005-0000-0000-000058000000}"/>
    <cellStyle name="Input cel new 5 3 5 3 4 4" xfId="32132" xr:uid="{00000000-0005-0000-0000-000058000000}"/>
    <cellStyle name="Input cel new 5 3 5 3 5" xfId="4763" xr:uid="{00000000-0005-0000-0000-000058000000}"/>
    <cellStyle name="Input cel new 5 3 5 3 5 2" xfId="25083" xr:uid="{00000000-0005-0000-0000-000058000000}"/>
    <cellStyle name="Input cel new 5 3 5 3 5 3" xfId="20495" xr:uid="{00000000-0005-0000-0000-000058000000}"/>
    <cellStyle name="Input cel new 5 3 5 3 5 4" xfId="36253" xr:uid="{00000000-0005-0000-0000-000058000000}"/>
    <cellStyle name="Input cel new 5 3 5 3 6" xfId="18596" xr:uid="{00000000-0005-0000-0000-000058000000}"/>
    <cellStyle name="Input cel new 5 3 5 3 7" xfId="3487" xr:uid="{00000000-0005-0000-0000-000058000000}"/>
    <cellStyle name="Input cel new 5 3 5 3 8" xfId="30583" xr:uid="{00000000-0005-0000-0000-000058000000}"/>
    <cellStyle name="Input cel new 5 3 5 4" xfId="1071" xr:uid="{00000000-0005-0000-0000-000058000000}"/>
    <cellStyle name="Input cel new 5 3 5 4 2" xfId="5816" xr:uid="{00000000-0005-0000-0000-000058000000}"/>
    <cellStyle name="Input cel new 5 3 5 4 2 2" xfId="26112" xr:uid="{00000000-0005-0000-0000-000058000000}"/>
    <cellStyle name="Input cel new 5 3 5 4 2 3" xfId="21526" xr:uid="{00000000-0005-0000-0000-000058000000}"/>
    <cellStyle name="Input cel new 5 3 5 4 2 4" xfId="37040" xr:uid="{00000000-0005-0000-0000-000058000000}"/>
    <cellStyle name="Input cel new 5 3 5 4 3" xfId="14863" xr:uid="{00000000-0005-0000-0000-000058000000}"/>
    <cellStyle name="Input cel new 5 3 5 4 4" xfId="14405" xr:uid="{00000000-0005-0000-0000-000058000000}"/>
    <cellStyle name="Input cel new 5 3 5 4 5" xfId="31582" xr:uid="{00000000-0005-0000-0000-000058000000}"/>
    <cellStyle name="Input cel new 5 3 5 5" xfId="2314" xr:uid="{00000000-0005-0000-0000-000058000000}"/>
    <cellStyle name="Input cel new 5 3 5 5 2" xfId="6972" xr:uid="{00000000-0005-0000-0000-000058000000}"/>
    <cellStyle name="Input cel new 5 3 5 5 2 2" xfId="27268" xr:uid="{00000000-0005-0000-0000-000058000000}"/>
    <cellStyle name="Input cel new 5 3 5 5 2 3" xfId="22678" xr:uid="{00000000-0005-0000-0000-000058000000}"/>
    <cellStyle name="Input cel new 5 3 5 5 2 4" xfId="37463" xr:uid="{00000000-0005-0000-0000-000058000000}"/>
    <cellStyle name="Input cel new 5 3 5 5 3" xfId="21652" xr:uid="{00000000-0005-0000-0000-000058000000}"/>
    <cellStyle name="Input cel new 5 3 5 5 4" xfId="10219" xr:uid="{00000000-0005-0000-0000-000058000000}"/>
    <cellStyle name="Input cel new 5 3 5 5 5" xfId="32738" xr:uid="{00000000-0005-0000-0000-000058000000}"/>
    <cellStyle name="Input cel new 5 3 5 6" xfId="8397" xr:uid="{00000000-0005-0000-0000-000058000000}"/>
    <cellStyle name="Input cel new 5 3 5 6 2" xfId="24094" xr:uid="{00000000-0005-0000-0000-000058000000}"/>
    <cellStyle name="Input cel new 5 3 5 6 2 2" xfId="28683" xr:uid="{00000000-0005-0000-0000-000058000000}"/>
    <cellStyle name="Input cel new 5 3 5 6 2 3" xfId="38788" xr:uid="{00000000-0005-0000-0000-000058000000}"/>
    <cellStyle name="Input cel new 5 3 5 6 3" xfId="17653" xr:uid="{00000000-0005-0000-0000-000058000000}"/>
    <cellStyle name="Input cel new 5 3 5 6 4" xfId="12068" xr:uid="{00000000-0005-0000-0000-000058000000}"/>
    <cellStyle name="Input cel new 5 3 5 6 5" xfId="34162" xr:uid="{00000000-0005-0000-0000-000058000000}"/>
    <cellStyle name="Input cel new 5 3 5 7" xfId="5519" xr:uid="{00000000-0005-0000-0000-000058000000}"/>
    <cellStyle name="Input cel new 5 3 5 7 2" xfId="21230" xr:uid="{00000000-0005-0000-0000-000058000000}"/>
    <cellStyle name="Input cel new 5 3 5 7 2 2" xfId="25815" xr:uid="{00000000-0005-0000-0000-000058000000}"/>
    <cellStyle name="Input cel new 5 3 5 7 2 3" xfId="36879" xr:uid="{00000000-0005-0000-0000-000058000000}"/>
    <cellStyle name="Input cel new 5 3 5 7 3" xfId="19349" xr:uid="{00000000-0005-0000-0000-000058000000}"/>
    <cellStyle name="Input cel new 5 3 5 7 4" xfId="13121" xr:uid="{00000000-0005-0000-0000-000058000000}"/>
    <cellStyle name="Input cel new 5 3 5 7 5" xfId="31285" xr:uid="{00000000-0005-0000-0000-000058000000}"/>
    <cellStyle name="Input cel new 5 3 5 8" xfId="4172" xr:uid="{00000000-0005-0000-0000-000058000000}"/>
    <cellStyle name="Input cel new 5 3 5 8 2" xfId="17604" xr:uid="{00000000-0005-0000-0000-000058000000}"/>
    <cellStyle name="Input cel new 5 3 5 8 3" xfId="19949" xr:uid="{00000000-0005-0000-0000-000058000000}"/>
    <cellStyle name="Input cel new 5 3 5 8 4" xfId="35707" xr:uid="{00000000-0005-0000-0000-000058000000}"/>
    <cellStyle name="Input cel new 5 3 5 9" xfId="19167" xr:uid="{00000000-0005-0000-0000-000058000000}"/>
    <cellStyle name="Input cel new 5 3 6" xfId="523" xr:uid="{00000000-0005-0000-0000-000058000000}"/>
    <cellStyle name="Input cel new 5 3 6 2" xfId="1450" xr:uid="{00000000-0005-0000-0000-000058000000}"/>
    <cellStyle name="Input cel new 5 3 6 2 2" xfId="6149" xr:uid="{00000000-0005-0000-0000-000058000000}"/>
    <cellStyle name="Input cel new 5 3 6 2 2 2" xfId="26445" xr:uid="{00000000-0005-0000-0000-000058000000}"/>
    <cellStyle name="Input cel new 5 3 6 2 2 3" xfId="21857" xr:uid="{00000000-0005-0000-0000-000058000000}"/>
    <cellStyle name="Input cel new 5 3 6 2 2 4" xfId="37078" xr:uid="{00000000-0005-0000-0000-000058000000}"/>
    <cellStyle name="Input cel new 5 3 6 2 3" xfId="22264" xr:uid="{00000000-0005-0000-0000-000058000000}"/>
    <cellStyle name="Input cel new 5 3 6 2 4" xfId="12903" xr:uid="{00000000-0005-0000-0000-000058000000}"/>
    <cellStyle name="Input cel new 5 3 6 2 5" xfId="31915" xr:uid="{00000000-0005-0000-0000-000058000000}"/>
    <cellStyle name="Input cel new 5 3 6 3" xfId="2690" xr:uid="{00000000-0005-0000-0000-000058000000}"/>
    <cellStyle name="Input cel new 5 3 6 3 2" xfId="7348" xr:uid="{00000000-0005-0000-0000-000058000000}"/>
    <cellStyle name="Input cel new 5 3 6 3 2 2" xfId="27644" xr:uid="{00000000-0005-0000-0000-000058000000}"/>
    <cellStyle name="Input cel new 5 3 6 3 2 3" xfId="23054" xr:uid="{00000000-0005-0000-0000-000058000000}"/>
    <cellStyle name="Input cel new 5 3 6 3 2 4" xfId="37821" xr:uid="{00000000-0005-0000-0000-000058000000}"/>
    <cellStyle name="Input cel new 5 3 6 3 3" xfId="18143" xr:uid="{00000000-0005-0000-0000-000058000000}"/>
    <cellStyle name="Input cel new 5 3 6 3 4" xfId="9694" xr:uid="{00000000-0005-0000-0000-000058000000}"/>
    <cellStyle name="Input cel new 5 3 6 3 5" xfId="33114" xr:uid="{00000000-0005-0000-0000-000058000000}"/>
    <cellStyle name="Input cel new 5 3 6 4" xfId="8762" xr:uid="{00000000-0005-0000-0000-000058000000}"/>
    <cellStyle name="Input cel new 5 3 6 4 2" xfId="24430" xr:uid="{00000000-0005-0000-0000-000058000000}"/>
    <cellStyle name="Input cel new 5 3 6 4 2 2" xfId="29018" xr:uid="{00000000-0005-0000-0000-000058000000}"/>
    <cellStyle name="Input cel new 5 3 6 4 2 3" xfId="39123" xr:uid="{00000000-0005-0000-0000-000058000000}"/>
    <cellStyle name="Input cel new 5 3 6 4 3" xfId="21645" xr:uid="{00000000-0005-0000-0000-000058000000}"/>
    <cellStyle name="Input cel new 5 3 6 4 4" xfId="13816" xr:uid="{00000000-0005-0000-0000-000058000000}"/>
    <cellStyle name="Input cel new 5 3 6 4 5" xfId="34527" xr:uid="{00000000-0005-0000-0000-000058000000}"/>
    <cellStyle name="Input cel new 5 3 6 5" xfId="5311" xr:uid="{00000000-0005-0000-0000-000058000000}"/>
    <cellStyle name="Input cel new 5 3 6 5 2" xfId="25607" xr:uid="{00000000-0005-0000-0000-000058000000}"/>
    <cellStyle name="Input cel new 5 3 6 5 3" xfId="11609" xr:uid="{00000000-0005-0000-0000-000058000000}"/>
    <cellStyle name="Input cel new 5 3 6 5 4" xfId="31077" xr:uid="{00000000-0005-0000-0000-000058000000}"/>
    <cellStyle name="Input cel new 5 3 6 6" xfId="4540" xr:uid="{00000000-0005-0000-0000-000058000000}"/>
    <cellStyle name="Input cel new 5 3 6 6 2" xfId="15416" xr:uid="{00000000-0005-0000-0000-000058000000}"/>
    <cellStyle name="Input cel new 5 3 6 6 3" xfId="20283" xr:uid="{00000000-0005-0000-0000-000058000000}"/>
    <cellStyle name="Input cel new 5 3 6 6 4" xfId="36041" xr:uid="{00000000-0005-0000-0000-000058000000}"/>
    <cellStyle name="Input cel new 5 3 6 7" xfId="16737" xr:uid="{00000000-0005-0000-0000-000058000000}"/>
    <cellStyle name="Input cel new 5 3 6 8" xfId="10497" xr:uid="{00000000-0005-0000-0000-000058000000}"/>
    <cellStyle name="Input cel new 5 3 6 9" xfId="30361" xr:uid="{00000000-0005-0000-0000-000058000000}"/>
    <cellStyle name="Input cel new 5 3 7" xfId="1197" xr:uid="{00000000-0005-0000-0000-000058000000}"/>
    <cellStyle name="Input cel new 5 3 7 2" xfId="2438" xr:uid="{00000000-0005-0000-0000-000058000000}"/>
    <cellStyle name="Input cel new 5 3 7 2 2" xfId="7096" xr:uid="{00000000-0005-0000-0000-000058000000}"/>
    <cellStyle name="Input cel new 5 3 7 2 2 2" xfId="27392" xr:uid="{00000000-0005-0000-0000-000058000000}"/>
    <cellStyle name="Input cel new 5 3 7 2 2 3" xfId="22802" xr:uid="{00000000-0005-0000-0000-000058000000}"/>
    <cellStyle name="Input cel new 5 3 7 2 2 4" xfId="37585" xr:uid="{00000000-0005-0000-0000-000058000000}"/>
    <cellStyle name="Input cel new 5 3 7 2 3" xfId="17311" xr:uid="{00000000-0005-0000-0000-000058000000}"/>
    <cellStyle name="Input cel new 5 3 7 2 4" xfId="11460" xr:uid="{00000000-0005-0000-0000-000058000000}"/>
    <cellStyle name="Input cel new 5 3 7 2 5" xfId="32862" xr:uid="{00000000-0005-0000-0000-000058000000}"/>
    <cellStyle name="Input cel new 5 3 7 3" xfId="8517" xr:uid="{00000000-0005-0000-0000-000058000000}"/>
    <cellStyle name="Input cel new 5 3 7 3 2" xfId="24204" xr:uid="{00000000-0005-0000-0000-000058000000}"/>
    <cellStyle name="Input cel new 5 3 7 3 2 2" xfId="28793" xr:uid="{00000000-0005-0000-0000-000058000000}"/>
    <cellStyle name="Input cel new 5 3 7 3 2 3" xfId="38898" xr:uid="{00000000-0005-0000-0000-000058000000}"/>
    <cellStyle name="Input cel new 5 3 7 3 3" xfId="16515" xr:uid="{00000000-0005-0000-0000-000058000000}"/>
    <cellStyle name="Input cel new 5 3 7 3 4" xfId="9444" xr:uid="{00000000-0005-0000-0000-000058000000}"/>
    <cellStyle name="Input cel new 5 3 7 3 5" xfId="34282" xr:uid="{00000000-0005-0000-0000-000058000000}"/>
    <cellStyle name="Input cel new 5 3 7 4" xfId="5930" xr:uid="{00000000-0005-0000-0000-000058000000}"/>
    <cellStyle name="Input cel new 5 3 7 4 2" xfId="26226" xr:uid="{00000000-0005-0000-0000-000058000000}"/>
    <cellStyle name="Input cel new 5 3 7 4 3" xfId="14275" xr:uid="{00000000-0005-0000-0000-000058000000}"/>
    <cellStyle name="Input cel new 5 3 7 4 4" xfId="31696" xr:uid="{00000000-0005-0000-0000-000058000000}"/>
    <cellStyle name="Input cel new 5 3 7 5" xfId="4294" xr:uid="{00000000-0005-0000-0000-000058000000}"/>
    <cellStyle name="Input cel new 5 3 7 5 2" xfId="16873" xr:uid="{00000000-0005-0000-0000-000058000000}"/>
    <cellStyle name="Input cel new 5 3 7 5 3" xfId="20059" xr:uid="{00000000-0005-0000-0000-000058000000}"/>
    <cellStyle name="Input cel new 5 3 7 5 4" xfId="35817" xr:uid="{00000000-0005-0000-0000-000058000000}"/>
    <cellStyle name="Input cel new 5 3 7 6" xfId="15918" xr:uid="{00000000-0005-0000-0000-000058000000}"/>
    <cellStyle name="Input cel new 5 3 7 7" xfId="10567" xr:uid="{00000000-0005-0000-0000-000058000000}"/>
    <cellStyle name="Input cel new 5 3 7 8" xfId="30116" xr:uid="{00000000-0005-0000-0000-000058000000}"/>
    <cellStyle name="Input cel new 5 3 8" xfId="1095" xr:uid="{00000000-0005-0000-0000-000058000000}"/>
    <cellStyle name="Input cel new 5 3 8 2" xfId="2338" xr:uid="{00000000-0005-0000-0000-000058000000}"/>
    <cellStyle name="Input cel new 5 3 8 2 2" xfId="6996" xr:uid="{00000000-0005-0000-0000-000058000000}"/>
    <cellStyle name="Input cel new 5 3 8 2 2 2" xfId="27292" xr:uid="{00000000-0005-0000-0000-000058000000}"/>
    <cellStyle name="Input cel new 5 3 8 2 2 3" xfId="22702" xr:uid="{00000000-0005-0000-0000-000058000000}"/>
    <cellStyle name="Input cel new 5 3 8 2 2 4" xfId="37487" xr:uid="{00000000-0005-0000-0000-000058000000}"/>
    <cellStyle name="Input cel new 5 3 8 2 3" xfId="17831" xr:uid="{00000000-0005-0000-0000-000058000000}"/>
    <cellStyle name="Input cel new 5 3 8 2 4" xfId="13319" xr:uid="{00000000-0005-0000-0000-000058000000}"/>
    <cellStyle name="Input cel new 5 3 8 2 5" xfId="32762" xr:uid="{00000000-0005-0000-0000-000058000000}"/>
    <cellStyle name="Input cel new 5 3 8 3" xfId="8421" xr:uid="{00000000-0005-0000-0000-000058000000}"/>
    <cellStyle name="Input cel new 5 3 8 3 2" xfId="24117" xr:uid="{00000000-0005-0000-0000-000058000000}"/>
    <cellStyle name="Input cel new 5 3 8 3 2 2" xfId="28706" xr:uid="{00000000-0005-0000-0000-000058000000}"/>
    <cellStyle name="Input cel new 5 3 8 3 2 3" xfId="38811" xr:uid="{00000000-0005-0000-0000-000058000000}"/>
    <cellStyle name="Input cel new 5 3 8 3 3" xfId="18664" xr:uid="{00000000-0005-0000-0000-000058000000}"/>
    <cellStyle name="Input cel new 5 3 8 3 4" xfId="13031" xr:uid="{00000000-0005-0000-0000-000058000000}"/>
    <cellStyle name="Input cel new 5 3 8 3 5" xfId="34186" xr:uid="{00000000-0005-0000-0000-000058000000}"/>
    <cellStyle name="Input cel new 5 3 8 4" xfId="5839" xr:uid="{00000000-0005-0000-0000-000058000000}"/>
    <cellStyle name="Input cel new 5 3 8 4 2" xfId="26135" xr:uid="{00000000-0005-0000-0000-000058000000}"/>
    <cellStyle name="Input cel new 5 3 8 4 3" xfId="12388" xr:uid="{00000000-0005-0000-0000-000058000000}"/>
    <cellStyle name="Input cel new 5 3 8 4 4" xfId="31605" xr:uid="{00000000-0005-0000-0000-000058000000}"/>
    <cellStyle name="Input cel new 5 3 8 5" xfId="4196" xr:uid="{00000000-0005-0000-0000-000058000000}"/>
    <cellStyle name="Input cel new 5 3 8 5 2" xfId="16603" xr:uid="{00000000-0005-0000-0000-000058000000}"/>
    <cellStyle name="Input cel new 5 3 8 5 3" xfId="19972" xr:uid="{00000000-0005-0000-0000-000058000000}"/>
    <cellStyle name="Input cel new 5 3 8 5 4" xfId="35730" xr:uid="{00000000-0005-0000-0000-000058000000}"/>
    <cellStyle name="Input cel new 5 3 8 6" xfId="14839" xr:uid="{00000000-0005-0000-0000-000058000000}"/>
    <cellStyle name="Input cel new 5 3 8 7" xfId="9620" xr:uid="{00000000-0005-0000-0000-000058000000}"/>
    <cellStyle name="Input cel new 5 3 8 8" xfId="30020" xr:uid="{00000000-0005-0000-0000-000058000000}"/>
    <cellStyle name="Input cel new 5 3 9" xfId="824" xr:uid="{00000000-0005-0000-0000-000058000000}"/>
    <cellStyle name="Input cel new 5 3 9 2" xfId="3286" xr:uid="{00000000-0005-0000-0000-000058000000}"/>
    <cellStyle name="Input cel new 5 3 9 2 2" xfId="7977" xr:uid="{00000000-0005-0000-0000-000058000000}"/>
    <cellStyle name="Input cel new 5 3 9 2 2 2" xfId="28270" xr:uid="{00000000-0005-0000-0000-000058000000}"/>
    <cellStyle name="Input cel new 5 3 9 2 2 3" xfId="23681" xr:uid="{00000000-0005-0000-0000-000058000000}"/>
    <cellStyle name="Input cel new 5 3 9 2 2 4" xfId="38422" xr:uid="{00000000-0005-0000-0000-000058000000}"/>
    <cellStyle name="Input cel new 5 3 9 2 3" xfId="20959" xr:uid="{00000000-0005-0000-0000-000058000000}"/>
    <cellStyle name="Input cel new 5 3 9 2 4" xfId="14749" xr:uid="{00000000-0005-0000-0000-000058000000}"/>
    <cellStyle name="Input cel new 5 3 9 2 5" xfId="33742" xr:uid="{00000000-0005-0000-0000-000058000000}"/>
    <cellStyle name="Input cel new 5 3 9 3" xfId="5573" xr:uid="{00000000-0005-0000-0000-000058000000}"/>
    <cellStyle name="Input cel new 5 3 9 3 2" xfId="25869" xr:uid="{00000000-0005-0000-0000-000058000000}"/>
    <cellStyle name="Input cel new 5 3 9 3 3" xfId="10473" xr:uid="{00000000-0005-0000-0000-000058000000}"/>
    <cellStyle name="Input cel new 5 3 9 3 4" xfId="31339" xr:uid="{00000000-0005-0000-0000-000058000000}"/>
    <cellStyle name="Input cel new 5 3 9 4" xfId="3731" xr:uid="{00000000-0005-0000-0000-000058000000}"/>
    <cellStyle name="Input cel new 5 3 9 4 2" xfId="14960" xr:uid="{00000000-0005-0000-0000-000058000000}"/>
    <cellStyle name="Input cel new 5 3 9 4 3" xfId="19527" xr:uid="{00000000-0005-0000-0000-000058000000}"/>
    <cellStyle name="Input cel new 5 3 9 4 4" xfId="35286" xr:uid="{00000000-0005-0000-0000-000058000000}"/>
    <cellStyle name="Input cel new 5 3 9 5" xfId="15086" xr:uid="{00000000-0005-0000-0000-000058000000}"/>
    <cellStyle name="Input cel new 5 3 9 6" xfId="11153" xr:uid="{00000000-0005-0000-0000-000058000000}"/>
    <cellStyle name="Input cel new 5 3 9 7" xfId="29558" xr:uid="{00000000-0005-0000-0000-000058000000}"/>
    <cellStyle name="Input cel new 5 4" xfId="506" xr:uid="{00000000-0005-0000-0000-000058000000}"/>
    <cellStyle name="Input cel new 5 4 10" xfId="13899" xr:uid="{00000000-0005-0000-0000-000058000000}"/>
    <cellStyle name="Input cel new 5 4 11" xfId="29583" xr:uid="{00000000-0005-0000-0000-000058000000}"/>
    <cellStyle name="Input cel new 5 4 2" xfId="1437" xr:uid="{00000000-0005-0000-0000-000058000000}"/>
    <cellStyle name="Input cel new 5 4 2 2" xfId="2677" xr:uid="{00000000-0005-0000-0000-000058000000}"/>
    <cellStyle name="Input cel new 5 4 2 2 2" xfId="8749" xr:uid="{00000000-0005-0000-0000-000058000000}"/>
    <cellStyle name="Input cel new 5 4 2 2 2 2" xfId="24417" xr:uid="{00000000-0005-0000-0000-000058000000}"/>
    <cellStyle name="Input cel new 5 4 2 2 2 2 2" xfId="29006" xr:uid="{00000000-0005-0000-0000-000058000000}"/>
    <cellStyle name="Input cel new 5 4 2 2 2 2 3" xfId="39111" xr:uid="{00000000-0005-0000-0000-000058000000}"/>
    <cellStyle name="Input cel new 5 4 2 2 2 3" xfId="18696" xr:uid="{00000000-0005-0000-0000-000058000000}"/>
    <cellStyle name="Input cel new 5 4 2 2 2 4" xfId="13875" xr:uid="{00000000-0005-0000-0000-000058000000}"/>
    <cellStyle name="Input cel new 5 4 2 2 2 5" xfId="34514" xr:uid="{00000000-0005-0000-0000-000058000000}"/>
    <cellStyle name="Input cel new 5 4 2 2 3" xfId="7335" xr:uid="{00000000-0005-0000-0000-000058000000}"/>
    <cellStyle name="Input cel new 5 4 2 2 3 2" xfId="27631" xr:uid="{00000000-0005-0000-0000-000058000000}"/>
    <cellStyle name="Input cel new 5 4 2 2 3 3" xfId="11875" xr:uid="{00000000-0005-0000-0000-000058000000}"/>
    <cellStyle name="Input cel new 5 4 2 2 3 4" xfId="33101" xr:uid="{00000000-0005-0000-0000-000058000000}"/>
    <cellStyle name="Input cel new 5 4 2 2 4" xfId="4527" xr:uid="{00000000-0005-0000-0000-000058000000}"/>
    <cellStyle name="Input cel new 5 4 2 2 4 2" xfId="16271" xr:uid="{00000000-0005-0000-0000-000058000000}"/>
    <cellStyle name="Input cel new 5 4 2 2 4 3" xfId="20271" xr:uid="{00000000-0005-0000-0000-000058000000}"/>
    <cellStyle name="Input cel new 5 4 2 2 4 4" xfId="36029" xr:uid="{00000000-0005-0000-0000-000058000000}"/>
    <cellStyle name="Input cel new 5 4 2 2 5" xfId="18208" xr:uid="{00000000-0005-0000-0000-000058000000}"/>
    <cellStyle name="Input cel new 5 4 2 2 6" xfId="10411" xr:uid="{00000000-0005-0000-0000-000058000000}"/>
    <cellStyle name="Input cel new 5 4 2 2 7" xfId="30348" xr:uid="{00000000-0005-0000-0000-000058000000}"/>
    <cellStyle name="Input cel new 5 4 2 3" xfId="8076" xr:uid="{00000000-0005-0000-0000-000058000000}"/>
    <cellStyle name="Input cel new 5 4 2 3 2" xfId="23778" xr:uid="{00000000-0005-0000-0000-000058000000}"/>
    <cellStyle name="Input cel new 5 4 2 3 2 2" xfId="28367" xr:uid="{00000000-0005-0000-0000-000058000000}"/>
    <cellStyle name="Input cel new 5 4 2 3 2 3" xfId="38472" xr:uid="{00000000-0005-0000-0000-000058000000}"/>
    <cellStyle name="Input cel new 5 4 2 3 3" xfId="18879" xr:uid="{00000000-0005-0000-0000-000058000000}"/>
    <cellStyle name="Input cel new 5 4 2 3 4" xfId="13021" xr:uid="{00000000-0005-0000-0000-000058000000}"/>
    <cellStyle name="Input cel new 5 4 2 3 5" xfId="33841" xr:uid="{00000000-0005-0000-0000-000058000000}"/>
    <cellStyle name="Input cel new 5 4 2 4" xfId="3851" xr:uid="{00000000-0005-0000-0000-000058000000}"/>
    <cellStyle name="Input cel new 5 4 2 4 2" xfId="21760" xr:uid="{00000000-0005-0000-0000-000058000000}"/>
    <cellStyle name="Input cel new 5 4 2 4 3" xfId="19640" xr:uid="{00000000-0005-0000-0000-000058000000}"/>
    <cellStyle name="Input cel new 5 4 2 4 4" xfId="35398" xr:uid="{00000000-0005-0000-0000-000058000000}"/>
    <cellStyle name="Input cel new 5 4 2 5" xfId="22322" xr:uid="{00000000-0005-0000-0000-000058000000}"/>
    <cellStyle name="Input cel new 5 4 2 6" xfId="11083" xr:uid="{00000000-0005-0000-0000-000058000000}"/>
    <cellStyle name="Input cel new 5 4 2 7" xfId="29675" xr:uid="{00000000-0005-0000-0000-000058000000}"/>
    <cellStyle name="Input cel new 5 4 3" xfId="1249" xr:uid="{00000000-0005-0000-0000-000058000000}"/>
    <cellStyle name="Input cel new 5 4 3 2" xfId="2490" xr:uid="{00000000-0005-0000-0000-000058000000}"/>
    <cellStyle name="Input cel new 5 4 3 2 2" xfId="7148" xr:uid="{00000000-0005-0000-0000-000058000000}"/>
    <cellStyle name="Input cel new 5 4 3 2 2 2" xfId="27444" xr:uid="{00000000-0005-0000-0000-000058000000}"/>
    <cellStyle name="Input cel new 5 4 3 2 2 3" xfId="22854" xr:uid="{00000000-0005-0000-0000-000058000000}"/>
    <cellStyle name="Input cel new 5 4 3 2 2 4" xfId="37636" xr:uid="{00000000-0005-0000-0000-000058000000}"/>
    <cellStyle name="Input cel new 5 4 3 2 3" xfId="21330" xr:uid="{00000000-0005-0000-0000-000058000000}"/>
    <cellStyle name="Input cel new 5 4 3 2 4" xfId="13275" xr:uid="{00000000-0005-0000-0000-000058000000}"/>
    <cellStyle name="Input cel new 5 4 3 2 5" xfId="32914" xr:uid="{00000000-0005-0000-0000-000058000000}"/>
    <cellStyle name="Input cel new 5 4 3 3" xfId="8568" xr:uid="{00000000-0005-0000-0000-000058000000}"/>
    <cellStyle name="Input cel new 5 4 3 3 2" xfId="24251" xr:uid="{00000000-0005-0000-0000-000058000000}"/>
    <cellStyle name="Input cel new 5 4 3 3 2 2" xfId="28840" xr:uid="{00000000-0005-0000-0000-000058000000}"/>
    <cellStyle name="Input cel new 5 4 3 3 2 3" xfId="38945" xr:uid="{00000000-0005-0000-0000-000058000000}"/>
    <cellStyle name="Input cel new 5 4 3 3 3" xfId="18739" xr:uid="{00000000-0005-0000-0000-000058000000}"/>
    <cellStyle name="Input cel new 5 4 3 3 4" xfId="12002" xr:uid="{00000000-0005-0000-0000-000058000000}"/>
    <cellStyle name="Input cel new 5 4 3 3 5" xfId="34333" xr:uid="{00000000-0005-0000-0000-000058000000}"/>
    <cellStyle name="Input cel new 5 4 3 4" xfId="5978" xr:uid="{00000000-0005-0000-0000-000058000000}"/>
    <cellStyle name="Input cel new 5 4 3 4 2" xfId="26274" xr:uid="{00000000-0005-0000-0000-000058000000}"/>
    <cellStyle name="Input cel new 5 4 3 4 3" xfId="14310" xr:uid="{00000000-0005-0000-0000-000058000000}"/>
    <cellStyle name="Input cel new 5 4 3 4 4" xfId="31744" xr:uid="{00000000-0005-0000-0000-000058000000}"/>
    <cellStyle name="Input cel new 5 4 3 5" xfId="4345" xr:uid="{00000000-0005-0000-0000-000058000000}"/>
    <cellStyle name="Input cel new 5 4 3 5 2" xfId="15014" xr:uid="{00000000-0005-0000-0000-000058000000}"/>
    <cellStyle name="Input cel new 5 4 3 5 3" xfId="20106" xr:uid="{00000000-0005-0000-0000-000058000000}"/>
    <cellStyle name="Input cel new 5 4 3 5 4" xfId="35864" xr:uid="{00000000-0005-0000-0000-000058000000}"/>
    <cellStyle name="Input cel new 5 4 3 6" xfId="16323" xr:uid="{00000000-0005-0000-0000-000058000000}"/>
    <cellStyle name="Input cel new 5 4 3 7" xfId="9791" xr:uid="{00000000-0005-0000-0000-000058000000}"/>
    <cellStyle name="Input cel new 5 4 3 8" xfId="30167" xr:uid="{00000000-0005-0000-0000-000058000000}"/>
    <cellStyle name="Input cel new 5 4 4" xfId="803" xr:uid="{00000000-0005-0000-0000-000058000000}"/>
    <cellStyle name="Input cel new 5 4 4 2" xfId="3325" xr:uid="{00000000-0005-0000-0000-000058000000}"/>
    <cellStyle name="Input cel new 5 4 4 2 2" xfId="8174" xr:uid="{00000000-0005-0000-0000-000058000000}"/>
    <cellStyle name="Input cel new 5 4 4 2 2 2" xfId="28463" xr:uid="{00000000-0005-0000-0000-000058000000}"/>
    <cellStyle name="Input cel new 5 4 4 2 2 3" xfId="23874" xr:uid="{00000000-0005-0000-0000-000058000000}"/>
    <cellStyle name="Input cel new 5 4 4 2 2 4" xfId="38568" xr:uid="{00000000-0005-0000-0000-000058000000}"/>
    <cellStyle name="Input cel new 5 4 4 2 3" xfId="18946" xr:uid="{00000000-0005-0000-0000-000058000000}"/>
    <cellStyle name="Input cel new 5 4 4 2 4" xfId="13437" xr:uid="{00000000-0005-0000-0000-000058000000}"/>
    <cellStyle name="Input cel new 5 4 4 2 5" xfId="33939" xr:uid="{00000000-0005-0000-0000-000058000000}"/>
    <cellStyle name="Input cel new 5 4 4 3" xfId="5554" xr:uid="{00000000-0005-0000-0000-000058000000}"/>
    <cellStyle name="Input cel new 5 4 4 3 2" xfId="25850" xr:uid="{00000000-0005-0000-0000-000058000000}"/>
    <cellStyle name="Input cel new 5 4 4 3 3" xfId="9367" xr:uid="{00000000-0005-0000-0000-000058000000}"/>
    <cellStyle name="Input cel new 5 4 4 3 4" xfId="31320" xr:uid="{00000000-0005-0000-0000-000058000000}"/>
    <cellStyle name="Input cel new 5 4 4 4" xfId="3949" xr:uid="{00000000-0005-0000-0000-000058000000}"/>
    <cellStyle name="Input cel new 5 4 4 4 2" xfId="18341" xr:uid="{00000000-0005-0000-0000-000058000000}"/>
    <cellStyle name="Input cel new 5 4 4 4 3" xfId="19735" xr:uid="{00000000-0005-0000-0000-000058000000}"/>
    <cellStyle name="Input cel new 5 4 4 4 4" xfId="35493" xr:uid="{00000000-0005-0000-0000-000058000000}"/>
    <cellStyle name="Input cel new 5 4 4 5" xfId="21380" xr:uid="{00000000-0005-0000-0000-000058000000}"/>
    <cellStyle name="Input cel new 5 4 4 6" xfId="12286" xr:uid="{00000000-0005-0000-0000-000058000000}"/>
    <cellStyle name="Input cel new 5 4 4 7" xfId="29773" xr:uid="{00000000-0005-0000-0000-000058000000}"/>
    <cellStyle name="Input cel new 5 4 5" xfId="2050" xr:uid="{00000000-0005-0000-0000-000058000000}"/>
    <cellStyle name="Input cel new 5 4 5 2" xfId="6708" xr:uid="{00000000-0005-0000-0000-000058000000}"/>
    <cellStyle name="Input cel new 5 4 5 2 2" xfId="27004" xr:uid="{00000000-0005-0000-0000-000058000000}"/>
    <cellStyle name="Input cel new 5 4 5 2 3" xfId="22414" xr:uid="{00000000-0005-0000-0000-000058000000}"/>
    <cellStyle name="Input cel new 5 4 5 2 4" xfId="37199" xr:uid="{00000000-0005-0000-0000-000058000000}"/>
    <cellStyle name="Input cel new 5 4 5 3" xfId="15320" xr:uid="{00000000-0005-0000-0000-000058000000}"/>
    <cellStyle name="Input cel new 5 4 5 4" xfId="9729" xr:uid="{00000000-0005-0000-0000-000058000000}"/>
    <cellStyle name="Input cel new 5 4 5 5" xfId="32474" xr:uid="{00000000-0005-0000-0000-000058000000}"/>
    <cellStyle name="Input cel new 5 4 6" xfId="5295" xr:uid="{00000000-0005-0000-0000-000058000000}"/>
    <cellStyle name="Input cel new 5 4 6 2" xfId="21006" xr:uid="{00000000-0005-0000-0000-000058000000}"/>
    <cellStyle name="Input cel new 5 4 6 2 2" xfId="25591" xr:uid="{00000000-0005-0000-0000-000058000000}"/>
    <cellStyle name="Input cel new 5 4 6 2 3" xfId="36714" xr:uid="{00000000-0005-0000-0000-000058000000}"/>
    <cellStyle name="Input cel new 5 4 6 3" xfId="22170" xr:uid="{00000000-0005-0000-0000-000058000000}"/>
    <cellStyle name="Input cel new 5 4 6 4" xfId="13267" xr:uid="{00000000-0005-0000-0000-000058000000}"/>
    <cellStyle name="Input cel new 5 4 6 5" xfId="31061" xr:uid="{00000000-0005-0000-0000-000058000000}"/>
    <cellStyle name="Input cel new 5 4 7" xfId="3756" xr:uid="{00000000-0005-0000-0000-000058000000}"/>
    <cellStyle name="Input cel new 5 4 7 2" xfId="21413" xr:uid="{00000000-0005-0000-0000-000058000000}"/>
    <cellStyle name="Input cel new 5 4 7 3" xfId="18219" xr:uid="{00000000-0005-0000-0000-000058000000}"/>
    <cellStyle name="Input cel new 5 4 7 4" xfId="35111" xr:uid="{00000000-0005-0000-0000-000058000000}"/>
    <cellStyle name="Input cel new 5 4 8" xfId="19549" xr:uid="{00000000-0005-0000-0000-000058000000}"/>
    <cellStyle name="Input cel new 5 4 8 2" xfId="19051" xr:uid="{00000000-0005-0000-0000-000058000000}"/>
    <cellStyle name="Input cel new 5 4 8 3" xfId="35308" xr:uid="{00000000-0005-0000-0000-000058000000}"/>
    <cellStyle name="Input cel new 5 4 9" xfId="19323" xr:uid="{00000000-0005-0000-0000-000058000000}"/>
    <cellStyle name="Input cel new 5 5" xfId="656" xr:uid="{00000000-0005-0000-0000-000058000000}"/>
    <cellStyle name="Input cel new 5 5 10" xfId="21720" xr:uid="{00000000-0005-0000-0000-000058000000}"/>
    <cellStyle name="Input cel new 5 5 11" xfId="9563" xr:uid="{00000000-0005-0000-0000-000058000000}"/>
    <cellStyle name="Input cel new 5 5 12" xfId="29657" xr:uid="{00000000-0005-0000-0000-000058000000}"/>
    <cellStyle name="Input cel new 5 5 2" xfId="1568" xr:uid="{00000000-0005-0000-0000-000058000000}"/>
    <cellStyle name="Input cel new 5 5 2 2" xfId="1886" xr:uid="{00000000-0005-0000-0000-000058000000}"/>
    <cellStyle name="Input cel new 5 5 2 2 2" xfId="3125" xr:uid="{00000000-0005-0000-0000-000058000000}"/>
    <cellStyle name="Input cel new 5 5 2 2 2 2" xfId="7783" xr:uid="{00000000-0005-0000-0000-000058000000}"/>
    <cellStyle name="Input cel new 5 5 2 2 2 2 2" xfId="28079" xr:uid="{00000000-0005-0000-0000-000058000000}"/>
    <cellStyle name="Input cel new 5 5 2 2 2 2 3" xfId="23489" xr:uid="{00000000-0005-0000-0000-000058000000}"/>
    <cellStyle name="Input cel new 5 5 2 2 2 2 4" xfId="38231" xr:uid="{00000000-0005-0000-0000-000058000000}"/>
    <cellStyle name="Input cel new 5 5 2 2 2 3" xfId="18520" xr:uid="{00000000-0005-0000-0000-000058000000}"/>
    <cellStyle name="Input cel new 5 5 2 2 2 4" xfId="11428" xr:uid="{00000000-0005-0000-0000-000058000000}"/>
    <cellStyle name="Input cel new 5 5 2 2 2 5" xfId="33549" xr:uid="{00000000-0005-0000-0000-000058000000}"/>
    <cellStyle name="Input cel new 5 5 2 2 3" xfId="9195" xr:uid="{00000000-0005-0000-0000-000058000000}"/>
    <cellStyle name="Input cel new 5 5 2 2 3 2" xfId="24841" xr:uid="{00000000-0005-0000-0000-000058000000}"/>
    <cellStyle name="Input cel new 5 5 2 2 3 2 2" xfId="29428" xr:uid="{00000000-0005-0000-0000-000058000000}"/>
    <cellStyle name="Input cel new 5 5 2 2 3 2 3" xfId="39533" xr:uid="{00000000-0005-0000-0000-000058000000}"/>
    <cellStyle name="Input cel new 5 5 2 2 3 3" xfId="22014" xr:uid="{00000000-0005-0000-0000-000058000000}"/>
    <cellStyle name="Input cel new 5 5 2 2 3 4" xfId="9650" xr:uid="{00000000-0005-0000-0000-000058000000}"/>
    <cellStyle name="Input cel new 5 5 2 2 3 5" xfId="34960" xr:uid="{00000000-0005-0000-0000-000058000000}"/>
    <cellStyle name="Input cel new 5 5 2 2 4" xfId="6549" xr:uid="{00000000-0005-0000-0000-000058000000}"/>
    <cellStyle name="Input cel new 5 5 2 2 4 2" xfId="26845" xr:uid="{00000000-0005-0000-0000-000058000000}"/>
    <cellStyle name="Input cel new 5 5 2 2 4 3" xfId="12676" xr:uid="{00000000-0005-0000-0000-000058000000}"/>
    <cellStyle name="Input cel new 5 5 2 2 4 4" xfId="32315" xr:uid="{00000000-0005-0000-0000-000058000000}"/>
    <cellStyle name="Input cel new 5 5 2 2 5" xfId="4974" xr:uid="{00000000-0005-0000-0000-000058000000}"/>
    <cellStyle name="Input cel new 5 5 2 2 5 2" xfId="25279" xr:uid="{00000000-0005-0000-0000-000058000000}"/>
    <cellStyle name="Input cel new 5 5 2 2 5 3" xfId="20693" xr:uid="{00000000-0005-0000-0000-000058000000}"/>
    <cellStyle name="Input cel new 5 5 2 2 5 4" xfId="36449" xr:uid="{00000000-0005-0000-0000-000058000000}"/>
    <cellStyle name="Input cel new 5 5 2 2 6" xfId="18927" xr:uid="{00000000-0005-0000-0000-000058000000}"/>
    <cellStyle name="Input cel new 5 5 2 2 7" xfId="9895" xr:uid="{00000000-0005-0000-0000-000058000000}"/>
    <cellStyle name="Input cel new 5 5 2 2 8" xfId="30794" xr:uid="{00000000-0005-0000-0000-000058000000}"/>
    <cellStyle name="Input cel new 5 5 2 3" xfId="2808" xr:uid="{00000000-0005-0000-0000-000058000000}"/>
    <cellStyle name="Input cel new 5 5 2 3 2" xfId="7466" xr:uid="{00000000-0005-0000-0000-000058000000}"/>
    <cellStyle name="Input cel new 5 5 2 3 2 2" xfId="27762" xr:uid="{00000000-0005-0000-0000-000058000000}"/>
    <cellStyle name="Input cel new 5 5 2 3 2 3" xfId="23172" xr:uid="{00000000-0005-0000-0000-000058000000}"/>
    <cellStyle name="Input cel new 5 5 2 3 2 4" xfId="37938" xr:uid="{00000000-0005-0000-0000-000058000000}"/>
    <cellStyle name="Input cel new 5 5 2 3 3" xfId="16579" xr:uid="{00000000-0005-0000-0000-000058000000}"/>
    <cellStyle name="Input cel new 5 5 2 3 4" xfId="11346" xr:uid="{00000000-0005-0000-0000-000058000000}"/>
    <cellStyle name="Input cel new 5 5 2 3 5" xfId="33232" xr:uid="{00000000-0005-0000-0000-000058000000}"/>
    <cellStyle name="Input cel new 5 5 2 4" xfId="8879" xr:uid="{00000000-0005-0000-0000-000058000000}"/>
    <cellStyle name="Input cel new 5 5 2 4 2" xfId="24544" xr:uid="{00000000-0005-0000-0000-000058000000}"/>
    <cellStyle name="Input cel new 5 5 2 4 2 2" xfId="29132" xr:uid="{00000000-0005-0000-0000-000058000000}"/>
    <cellStyle name="Input cel new 5 5 2 4 2 3" xfId="39237" xr:uid="{00000000-0005-0000-0000-000058000000}"/>
    <cellStyle name="Input cel new 5 5 2 4 3" xfId="18509" xr:uid="{00000000-0005-0000-0000-000058000000}"/>
    <cellStyle name="Input cel new 5 5 2 4 4" xfId="10167" xr:uid="{00000000-0005-0000-0000-000058000000}"/>
    <cellStyle name="Input cel new 5 5 2 4 5" xfId="34644" xr:uid="{00000000-0005-0000-0000-000058000000}"/>
    <cellStyle name="Input cel new 5 5 2 5" xfId="6264" xr:uid="{00000000-0005-0000-0000-000058000000}"/>
    <cellStyle name="Input cel new 5 5 2 5 2" xfId="26560" xr:uid="{00000000-0005-0000-0000-000058000000}"/>
    <cellStyle name="Input cel new 5 5 2 5 3" xfId="12348" xr:uid="{00000000-0005-0000-0000-000058000000}"/>
    <cellStyle name="Input cel new 5 5 2 5 4" xfId="32030" xr:uid="{00000000-0005-0000-0000-000058000000}"/>
    <cellStyle name="Input cel new 5 5 2 6" xfId="4657" xr:uid="{00000000-0005-0000-0000-000058000000}"/>
    <cellStyle name="Input cel new 5 5 2 6 2" xfId="24983" xr:uid="{00000000-0005-0000-0000-000058000000}"/>
    <cellStyle name="Input cel new 5 5 2 6 3" xfId="20395" xr:uid="{00000000-0005-0000-0000-000058000000}"/>
    <cellStyle name="Input cel new 5 5 2 6 4" xfId="36153" xr:uid="{00000000-0005-0000-0000-000058000000}"/>
    <cellStyle name="Input cel new 5 5 2 7" xfId="16031" xr:uid="{00000000-0005-0000-0000-000058000000}"/>
    <cellStyle name="Input cel new 5 5 2 8" xfId="12932" xr:uid="{00000000-0005-0000-0000-000058000000}"/>
    <cellStyle name="Input cel new 5 5 2 9" xfId="30478" xr:uid="{00000000-0005-0000-0000-000058000000}"/>
    <cellStyle name="Input cel new 5 5 3" xfId="1696" xr:uid="{00000000-0005-0000-0000-000058000000}"/>
    <cellStyle name="Input cel new 5 5 3 2" xfId="2935" xr:uid="{00000000-0005-0000-0000-000058000000}"/>
    <cellStyle name="Input cel new 5 5 3 2 2" xfId="7593" xr:uid="{00000000-0005-0000-0000-000058000000}"/>
    <cellStyle name="Input cel new 5 5 3 2 2 2" xfId="27889" xr:uid="{00000000-0005-0000-0000-000058000000}"/>
    <cellStyle name="Input cel new 5 5 3 2 2 3" xfId="23299" xr:uid="{00000000-0005-0000-0000-000058000000}"/>
    <cellStyle name="Input cel new 5 5 3 2 2 4" xfId="38065" xr:uid="{00000000-0005-0000-0000-000058000000}"/>
    <cellStyle name="Input cel new 5 5 3 2 3" xfId="16893" xr:uid="{00000000-0005-0000-0000-000058000000}"/>
    <cellStyle name="Input cel new 5 5 3 2 4" xfId="12055" xr:uid="{00000000-0005-0000-0000-000058000000}"/>
    <cellStyle name="Input cel new 5 5 3 2 5" xfId="33359" xr:uid="{00000000-0005-0000-0000-000058000000}"/>
    <cellStyle name="Input cel new 5 5 3 3" xfId="9005" xr:uid="{00000000-0005-0000-0000-000058000000}"/>
    <cellStyle name="Input cel new 5 5 3 3 2" xfId="24664" xr:uid="{00000000-0005-0000-0000-000058000000}"/>
    <cellStyle name="Input cel new 5 5 3 3 2 2" xfId="29252" xr:uid="{00000000-0005-0000-0000-000058000000}"/>
    <cellStyle name="Input cel new 5 5 3 3 2 3" xfId="39357" xr:uid="{00000000-0005-0000-0000-000058000000}"/>
    <cellStyle name="Input cel new 5 5 3 3 3" xfId="19180" xr:uid="{00000000-0005-0000-0000-000058000000}"/>
    <cellStyle name="Input cel new 5 5 3 3 4" xfId="13682" xr:uid="{00000000-0005-0000-0000-000058000000}"/>
    <cellStyle name="Input cel new 5 5 3 3 5" xfId="34770" xr:uid="{00000000-0005-0000-0000-000058000000}"/>
    <cellStyle name="Input cel new 5 5 3 4" xfId="6386" xr:uid="{00000000-0005-0000-0000-000058000000}"/>
    <cellStyle name="Input cel new 5 5 3 4 2" xfId="26682" xr:uid="{00000000-0005-0000-0000-000058000000}"/>
    <cellStyle name="Input cel new 5 5 3 4 3" xfId="12242" xr:uid="{00000000-0005-0000-0000-000058000000}"/>
    <cellStyle name="Input cel new 5 5 3 4 4" xfId="32152" xr:uid="{00000000-0005-0000-0000-000058000000}"/>
    <cellStyle name="Input cel new 5 5 3 5" xfId="4784" xr:uid="{00000000-0005-0000-0000-000058000000}"/>
    <cellStyle name="Input cel new 5 5 3 5 2" xfId="25103" xr:uid="{00000000-0005-0000-0000-000058000000}"/>
    <cellStyle name="Input cel new 5 5 3 5 3" xfId="20515" xr:uid="{00000000-0005-0000-0000-000058000000}"/>
    <cellStyle name="Input cel new 5 5 3 5 4" xfId="36273" xr:uid="{00000000-0005-0000-0000-000058000000}"/>
    <cellStyle name="Input cel new 5 5 3 6" xfId="18489" xr:uid="{00000000-0005-0000-0000-000058000000}"/>
    <cellStyle name="Input cel new 5 5 3 7" xfId="3441" xr:uid="{00000000-0005-0000-0000-000058000000}"/>
    <cellStyle name="Input cel new 5 5 3 8" xfId="30604" xr:uid="{00000000-0005-0000-0000-000058000000}"/>
    <cellStyle name="Input cel new 5 5 4" xfId="1206" xr:uid="{00000000-0005-0000-0000-000058000000}"/>
    <cellStyle name="Input cel new 5 5 4 2" xfId="2447" xr:uid="{00000000-0005-0000-0000-000058000000}"/>
    <cellStyle name="Input cel new 5 5 4 2 2" xfId="7105" xr:uid="{00000000-0005-0000-0000-000058000000}"/>
    <cellStyle name="Input cel new 5 5 4 2 2 2" xfId="27401" xr:uid="{00000000-0005-0000-0000-000058000000}"/>
    <cellStyle name="Input cel new 5 5 4 2 2 3" xfId="22811" xr:uid="{00000000-0005-0000-0000-000058000000}"/>
    <cellStyle name="Input cel new 5 5 4 2 2 4" xfId="37593" xr:uid="{00000000-0005-0000-0000-000058000000}"/>
    <cellStyle name="Input cel new 5 5 4 2 3" xfId="17241" xr:uid="{00000000-0005-0000-0000-000058000000}"/>
    <cellStyle name="Input cel new 5 5 4 2 4" xfId="11113" xr:uid="{00000000-0005-0000-0000-000058000000}"/>
    <cellStyle name="Input cel new 5 5 4 2 5" xfId="32871" xr:uid="{00000000-0005-0000-0000-000058000000}"/>
    <cellStyle name="Input cel new 5 5 4 3" xfId="8526" xr:uid="{00000000-0005-0000-0000-000058000000}"/>
    <cellStyle name="Input cel new 5 5 4 3 2" xfId="24212" xr:uid="{00000000-0005-0000-0000-000058000000}"/>
    <cellStyle name="Input cel new 5 5 4 3 2 2" xfId="28801" xr:uid="{00000000-0005-0000-0000-000058000000}"/>
    <cellStyle name="Input cel new 5 5 4 3 2 3" xfId="38906" xr:uid="{00000000-0005-0000-0000-000058000000}"/>
    <cellStyle name="Input cel new 5 5 4 3 3" xfId="18135" xr:uid="{00000000-0005-0000-0000-000058000000}"/>
    <cellStyle name="Input cel new 5 5 4 3 4" xfId="14091" xr:uid="{00000000-0005-0000-0000-000058000000}"/>
    <cellStyle name="Input cel new 5 5 4 3 5" xfId="34291" xr:uid="{00000000-0005-0000-0000-000058000000}"/>
    <cellStyle name="Input cel new 5 5 4 4" xfId="5937" xr:uid="{00000000-0005-0000-0000-000058000000}"/>
    <cellStyle name="Input cel new 5 5 4 4 2" xfId="26233" xr:uid="{00000000-0005-0000-0000-000058000000}"/>
    <cellStyle name="Input cel new 5 5 4 4 3" xfId="10226" xr:uid="{00000000-0005-0000-0000-000058000000}"/>
    <cellStyle name="Input cel new 5 5 4 4 4" xfId="31703" xr:uid="{00000000-0005-0000-0000-000058000000}"/>
    <cellStyle name="Input cel new 5 5 4 5" xfId="4303" xr:uid="{00000000-0005-0000-0000-000058000000}"/>
    <cellStyle name="Input cel new 5 5 4 5 2" xfId="17460" xr:uid="{00000000-0005-0000-0000-000058000000}"/>
    <cellStyle name="Input cel new 5 5 4 5 3" xfId="20067" xr:uid="{00000000-0005-0000-0000-000058000000}"/>
    <cellStyle name="Input cel new 5 5 4 5 4" xfId="35825" xr:uid="{00000000-0005-0000-0000-000058000000}"/>
    <cellStyle name="Input cel new 5 5 4 6" xfId="21072" xr:uid="{00000000-0005-0000-0000-000058000000}"/>
    <cellStyle name="Input cel new 5 5 4 7" xfId="14054" xr:uid="{00000000-0005-0000-0000-000058000000}"/>
    <cellStyle name="Input cel new 5 5 4 8" xfId="30125" xr:uid="{00000000-0005-0000-0000-000058000000}"/>
    <cellStyle name="Input cel new 5 5 5" xfId="960" xr:uid="{00000000-0005-0000-0000-000058000000}"/>
    <cellStyle name="Input cel new 5 5 5 2" xfId="3398" xr:uid="{00000000-0005-0000-0000-000058000000}"/>
    <cellStyle name="Input cel new 5 5 5 2 2" xfId="8286" xr:uid="{00000000-0005-0000-0000-000058000000}"/>
    <cellStyle name="Input cel new 5 5 5 2 2 2" xfId="28573" xr:uid="{00000000-0005-0000-0000-000058000000}"/>
    <cellStyle name="Input cel new 5 5 5 2 2 3" xfId="23984" xr:uid="{00000000-0005-0000-0000-000058000000}"/>
    <cellStyle name="Input cel new 5 5 5 2 2 4" xfId="38678" xr:uid="{00000000-0005-0000-0000-000058000000}"/>
    <cellStyle name="Input cel new 5 5 5 2 3" xfId="21236" xr:uid="{00000000-0005-0000-0000-000058000000}"/>
    <cellStyle name="Input cel new 5 5 5 2 4" xfId="13792" xr:uid="{00000000-0005-0000-0000-000058000000}"/>
    <cellStyle name="Input cel new 5 5 5 2 5" xfId="34051" xr:uid="{00000000-0005-0000-0000-000058000000}"/>
    <cellStyle name="Input cel new 5 5 5 3" xfId="5706" xr:uid="{00000000-0005-0000-0000-000058000000}"/>
    <cellStyle name="Input cel new 5 5 5 3 2" xfId="26002" xr:uid="{00000000-0005-0000-0000-000058000000}"/>
    <cellStyle name="Input cel new 5 5 5 3 3" xfId="13561" xr:uid="{00000000-0005-0000-0000-000058000000}"/>
    <cellStyle name="Input cel new 5 5 5 3 4" xfId="31472" xr:uid="{00000000-0005-0000-0000-000058000000}"/>
    <cellStyle name="Input cel new 5 5 5 4" xfId="4061" xr:uid="{00000000-0005-0000-0000-000058000000}"/>
    <cellStyle name="Input cel new 5 5 5 4 2" xfId="19330" xr:uid="{00000000-0005-0000-0000-000058000000}"/>
    <cellStyle name="Input cel new 5 5 5 4 3" xfId="19843" xr:uid="{00000000-0005-0000-0000-000058000000}"/>
    <cellStyle name="Input cel new 5 5 5 4 4" xfId="35601" xr:uid="{00000000-0005-0000-0000-000058000000}"/>
    <cellStyle name="Input cel new 5 5 5 5" xfId="15919" xr:uid="{00000000-0005-0000-0000-000058000000}"/>
    <cellStyle name="Input cel new 5 5 5 6" xfId="12359" xr:uid="{00000000-0005-0000-0000-000058000000}"/>
    <cellStyle name="Input cel new 5 5 5 7" xfId="29885" xr:uid="{00000000-0005-0000-0000-000058000000}"/>
    <cellStyle name="Input cel new 5 5 6" xfId="2203" xr:uid="{00000000-0005-0000-0000-000058000000}"/>
    <cellStyle name="Input cel new 5 5 6 2" xfId="6861" xr:uid="{00000000-0005-0000-0000-000058000000}"/>
    <cellStyle name="Input cel new 5 5 6 2 2" xfId="27157" xr:uid="{00000000-0005-0000-0000-000058000000}"/>
    <cellStyle name="Input cel new 5 5 6 2 3" xfId="22567" xr:uid="{00000000-0005-0000-0000-000058000000}"/>
    <cellStyle name="Input cel new 5 5 6 2 4" xfId="37352" xr:uid="{00000000-0005-0000-0000-000058000000}"/>
    <cellStyle name="Input cel new 5 5 6 3" xfId="16369" xr:uid="{00000000-0005-0000-0000-000058000000}"/>
    <cellStyle name="Input cel new 5 5 6 4" xfId="12150" xr:uid="{00000000-0005-0000-0000-000058000000}"/>
    <cellStyle name="Input cel new 5 5 6 5" xfId="32627" xr:uid="{00000000-0005-0000-0000-000058000000}"/>
    <cellStyle name="Input cel new 5 5 7" xfId="8058" xr:uid="{00000000-0005-0000-0000-000058000000}"/>
    <cellStyle name="Input cel new 5 5 7 2" xfId="23760" xr:uid="{00000000-0005-0000-0000-000058000000}"/>
    <cellStyle name="Input cel new 5 5 7 2 2" xfId="28349" xr:uid="{00000000-0005-0000-0000-000058000000}"/>
    <cellStyle name="Input cel new 5 5 7 2 3" xfId="38454" xr:uid="{00000000-0005-0000-0000-000058000000}"/>
    <cellStyle name="Input cel new 5 5 7 3" xfId="19359" xr:uid="{00000000-0005-0000-0000-000058000000}"/>
    <cellStyle name="Input cel new 5 5 7 4" xfId="13864" xr:uid="{00000000-0005-0000-0000-000058000000}"/>
    <cellStyle name="Input cel new 5 5 7 5" xfId="33823" xr:uid="{00000000-0005-0000-0000-000058000000}"/>
    <cellStyle name="Input cel new 5 5 8" xfId="3833" xr:uid="{00000000-0005-0000-0000-000058000000}"/>
    <cellStyle name="Input cel new 5 5 8 2" xfId="19181" xr:uid="{00000000-0005-0000-0000-000058000000}"/>
    <cellStyle name="Input cel new 5 5 8 3" xfId="18246" xr:uid="{00000000-0005-0000-0000-000058000000}"/>
    <cellStyle name="Input cel new 5 5 8 4" xfId="35138" xr:uid="{00000000-0005-0000-0000-000058000000}"/>
    <cellStyle name="Input cel new 5 5 9" xfId="19622" xr:uid="{00000000-0005-0000-0000-000058000000}"/>
    <cellStyle name="Input cel new 5 5 9 2" xfId="15374" xr:uid="{00000000-0005-0000-0000-000058000000}"/>
    <cellStyle name="Input cel new 5 5 9 3" xfId="35380" xr:uid="{00000000-0005-0000-0000-000058000000}"/>
    <cellStyle name="Input cel new 5 6" xfId="719" xr:uid="{00000000-0005-0000-0000-000058000000}"/>
    <cellStyle name="Input cel new 5 6 10" xfId="12376" xr:uid="{00000000-0005-0000-0000-000058000000}"/>
    <cellStyle name="Input cel new 5 6 11" xfId="29948" xr:uid="{00000000-0005-0000-0000-000058000000}"/>
    <cellStyle name="Input cel new 5 6 2" xfId="1949" xr:uid="{00000000-0005-0000-0000-000058000000}"/>
    <cellStyle name="Input cel new 5 6 2 2" xfId="3188" xr:uid="{00000000-0005-0000-0000-000058000000}"/>
    <cellStyle name="Input cel new 5 6 2 2 2" xfId="7846" xr:uid="{00000000-0005-0000-0000-000058000000}"/>
    <cellStyle name="Input cel new 5 6 2 2 2 2" xfId="28142" xr:uid="{00000000-0005-0000-0000-000058000000}"/>
    <cellStyle name="Input cel new 5 6 2 2 2 3" xfId="23552" xr:uid="{00000000-0005-0000-0000-000058000000}"/>
    <cellStyle name="Input cel new 5 6 2 2 2 4" xfId="38294" xr:uid="{00000000-0005-0000-0000-000058000000}"/>
    <cellStyle name="Input cel new 5 6 2 2 3" xfId="16490" xr:uid="{00000000-0005-0000-0000-000058000000}"/>
    <cellStyle name="Input cel new 5 6 2 2 4" xfId="13713" xr:uid="{00000000-0005-0000-0000-000058000000}"/>
    <cellStyle name="Input cel new 5 6 2 2 5" xfId="33612" xr:uid="{00000000-0005-0000-0000-000058000000}"/>
    <cellStyle name="Input cel new 5 6 2 3" xfId="9258" xr:uid="{00000000-0005-0000-0000-000058000000}"/>
    <cellStyle name="Input cel new 5 6 2 3 2" xfId="24900" xr:uid="{00000000-0005-0000-0000-000058000000}"/>
    <cellStyle name="Input cel new 5 6 2 3 2 2" xfId="29487" xr:uid="{00000000-0005-0000-0000-000058000000}"/>
    <cellStyle name="Input cel new 5 6 2 3 2 3" xfId="39592" xr:uid="{00000000-0005-0000-0000-000058000000}"/>
    <cellStyle name="Input cel new 5 6 2 3 3" xfId="17626" xr:uid="{00000000-0005-0000-0000-000058000000}"/>
    <cellStyle name="Input cel new 5 6 2 3 4" xfId="14067" xr:uid="{00000000-0005-0000-0000-000058000000}"/>
    <cellStyle name="Input cel new 5 6 2 3 5" xfId="35023" xr:uid="{00000000-0005-0000-0000-000058000000}"/>
    <cellStyle name="Input cel new 5 6 2 4" xfId="6608" xr:uid="{00000000-0005-0000-0000-000058000000}"/>
    <cellStyle name="Input cel new 5 6 2 4 2" xfId="26904" xr:uid="{00000000-0005-0000-0000-000058000000}"/>
    <cellStyle name="Input cel new 5 6 2 4 3" xfId="9652" xr:uid="{00000000-0005-0000-0000-000058000000}"/>
    <cellStyle name="Input cel new 5 6 2 4 4" xfId="32374" xr:uid="{00000000-0005-0000-0000-000058000000}"/>
    <cellStyle name="Input cel new 5 6 2 5" xfId="5037" xr:uid="{00000000-0005-0000-0000-000058000000}"/>
    <cellStyle name="Input cel new 5 6 2 5 2" xfId="25338" xr:uid="{00000000-0005-0000-0000-000058000000}"/>
    <cellStyle name="Input cel new 5 6 2 5 3" xfId="20752" xr:uid="{00000000-0005-0000-0000-000058000000}"/>
    <cellStyle name="Input cel new 5 6 2 5 4" xfId="36508" xr:uid="{00000000-0005-0000-0000-000058000000}"/>
    <cellStyle name="Input cel new 5 6 2 6" xfId="15418" xr:uid="{00000000-0005-0000-0000-000058000000}"/>
    <cellStyle name="Input cel new 5 6 2 7" xfId="14221" xr:uid="{00000000-0005-0000-0000-000058000000}"/>
    <cellStyle name="Input cel new 5 6 2 8" xfId="30857" xr:uid="{00000000-0005-0000-0000-000058000000}"/>
    <cellStyle name="Input cel new 5 6 3" xfId="1243" xr:uid="{00000000-0005-0000-0000-000058000000}"/>
    <cellStyle name="Input cel new 5 6 3 2" xfId="2484" xr:uid="{00000000-0005-0000-0000-000058000000}"/>
    <cellStyle name="Input cel new 5 6 3 2 2" xfId="7142" xr:uid="{00000000-0005-0000-0000-000058000000}"/>
    <cellStyle name="Input cel new 5 6 3 2 2 2" xfId="27438" xr:uid="{00000000-0005-0000-0000-000058000000}"/>
    <cellStyle name="Input cel new 5 6 3 2 2 3" xfId="22848" xr:uid="{00000000-0005-0000-0000-000058000000}"/>
    <cellStyle name="Input cel new 5 6 3 2 2 4" xfId="37630" xr:uid="{00000000-0005-0000-0000-000058000000}"/>
    <cellStyle name="Input cel new 5 6 3 2 3" xfId="19253" xr:uid="{00000000-0005-0000-0000-000058000000}"/>
    <cellStyle name="Input cel new 5 6 3 2 4" xfId="10446" xr:uid="{00000000-0005-0000-0000-000058000000}"/>
    <cellStyle name="Input cel new 5 6 3 2 5" xfId="32908" xr:uid="{00000000-0005-0000-0000-000058000000}"/>
    <cellStyle name="Input cel new 5 6 3 3" xfId="8562" xr:uid="{00000000-0005-0000-0000-000058000000}"/>
    <cellStyle name="Input cel new 5 6 3 3 2" xfId="24245" xr:uid="{00000000-0005-0000-0000-000058000000}"/>
    <cellStyle name="Input cel new 5 6 3 3 2 2" xfId="28834" xr:uid="{00000000-0005-0000-0000-000058000000}"/>
    <cellStyle name="Input cel new 5 6 3 3 2 3" xfId="38939" xr:uid="{00000000-0005-0000-0000-000058000000}"/>
    <cellStyle name="Input cel new 5 6 3 3 3" xfId="15288" xr:uid="{00000000-0005-0000-0000-000058000000}"/>
    <cellStyle name="Input cel new 5 6 3 3 4" xfId="12412" xr:uid="{00000000-0005-0000-0000-000058000000}"/>
    <cellStyle name="Input cel new 5 6 3 3 5" xfId="34327" xr:uid="{00000000-0005-0000-0000-000058000000}"/>
    <cellStyle name="Input cel new 5 6 3 4" xfId="5972" xr:uid="{00000000-0005-0000-0000-000058000000}"/>
    <cellStyle name="Input cel new 5 6 3 4 2" xfId="26268" xr:uid="{00000000-0005-0000-0000-000058000000}"/>
    <cellStyle name="Input cel new 5 6 3 4 3" xfId="10053" xr:uid="{00000000-0005-0000-0000-000058000000}"/>
    <cellStyle name="Input cel new 5 6 3 4 4" xfId="31738" xr:uid="{00000000-0005-0000-0000-000058000000}"/>
    <cellStyle name="Input cel new 5 6 3 5" xfId="4339" xr:uid="{00000000-0005-0000-0000-000058000000}"/>
    <cellStyle name="Input cel new 5 6 3 5 2" xfId="15157" xr:uid="{00000000-0005-0000-0000-000058000000}"/>
    <cellStyle name="Input cel new 5 6 3 5 3" xfId="20100" xr:uid="{00000000-0005-0000-0000-000058000000}"/>
    <cellStyle name="Input cel new 5 6 3 5 4" xfId="35858" xr:uid="{00000000-0005-0000-0000-000058000000}"/>
    <cellStyle name="Input cel new 5 6 3 6" xfId="21386" xr:uid="{00000000-0005-0000-0000-000058000000}"/>
    <cellStyle name="Input cel new 5 6 3 7" xfId="13057" xr:uid="{00000000-0005-0000-0000-000058000000}"/>
    <cellStyle name="Input cel new 5 6 3 8" xfId="30161" xr:uid="{00000000-0005-0000-0000-000058000000}"/>
    <cellStyle name="Input cel new 5 6 4" xfId="1023" xr:uid="{00000000-0005-0000-0000-000058000000}"/>
    <cellStyle name="Input cel new 5 6 4 2" xfId="5768" xr:uid="{00000000-0005-0000-0000-000058000000}"/>
    <cellStyle name="Input cel new 5 6 4 2 2" xfId="26064" xr:uid="{00000000-0005-0000-0000-000058000000}"/>
    <cellStyle name="Input cel new 5 6 4 2 3" xfId="21478" xr:uid="{00000000-0005-0000-0000-000058000000}"/>
    <cellStyle name="Input cel new 5 6 4 2 4" xfId="36992" xr:uid="{00000000-0005-0000-0000-000058000000}"/>
    <cellStyle name="Input cel new 5 6 4 3" xfId="18733" xr:uid="{00000000-0005-0000-0000-000058000000}"/>
    <cellStyle name="Input cel new 5 6 4 4" xfId="12986" xr:uid="{00000000-0005-0000-0000-000058000000}"/>
    <cellStyle name="Input cel new 5 6 4 5" xfId="31534" xr:uid="{00000000-0005-0000-0000-000058000000}"/>
    <cellStyle name="Input cel new 5 6 5" xfId="2266" xr:uid="{00000000-0005-0000-0000-000058000000}"/>
    <cellStyle name="Input cel new 5 6 5 2" xfId="6924" xr:uid="{00000000-0005-0000-0000-000058000000}"/>
    <cellStyle name="Input cel new 5 6 5 2 2" xfId="27220" xr:uid="{00000000-0005-0000-0000-000058000000}"/>
    <cellStyle name="Input cel new 5 6 5 2 3" xfId="22630" xr:uid="{00000000-0005-0000-0000-000058000000}"/>
    <cellStyle name="Input cel new 5 6 5 2 4" xfId="37415" xr:uid="{00000000-0005-0000-0000-000058000000}"/>
    <cellStyle name="Input cel new 5 6 5 3" xfId="22083" xr:uid="{00000000-0005-0000-0000-000058000000}"/>
    <cellStyle name="Input cel new 5 6 5 4" xfId="11450" xr:uid="{00000000-0005-0000-0000-000058000000}"/>
    <cellStyle name="Input cel new 5 6 5 5" xfId="32690" xr:uid="{00000000-0005-0000-0000-000058000000}"/>
    <cellStyle name="Input cel new 5 6 6" xfId="8349" xr:uid="{00000000-0005-0000-0000-000058000000}"/>
    <cellStyle name="Input cel new 5 6 6 2" xfId="24046" xr:uid="{00000000-0005-0000-0000-000058000000}"/>
    <cellStyle name="Input cel new 5 6 6 2 2" xfId="28635" xr:uid="{00000000-0005-0000-0000-000058000000}"/>
    <cellStyle name="Input cel new 5 6 6 2 3" xfId="38740" xr:uid="{00000000-0005-0000-0000-000058000000}"/>
    <cellStyle name="Input cel new 5 6 6 3" xfId="16973" xr:uid="{00000000-0005-0000-0000-000058000000}"/>
    <cellStyle name="Input cel new 5 6 6 4" xfId="11440" xr:uid="{00000000-0005-0000-0000-000058000000}"/>
    <cellStyle name="Input cel new 5 6 6 5" xfId="34114" xr:uid="{00000000-0005-0000-0000-000058000000}"/>
    <cellStyle name="Input cel new 5 6 7" xfId="5472" xr:uid="{00000000-0005-0000-0000-000058000000}"/>
    <cellStyle name="Input cel new 5 6 7 2" xfId="21183" xr:uid="{00000000-0005-0000-0000-000058000000}"/>
    <cellStyle name="Input cel new 5 6 7 2 2" xfId="25768" xr:uid="{00000000-0005-0000-0000-000058000000}"/>
    <cellStyle name="Input cel new 5 6 7 2 3" xfId="36832" xr:uid="{00000000-0005-0000-0000-000058000000}"/>
    <cellStyle name="Input cel new 5 6 7 3" xfId="15676" xr:uid="{00000000-0005-0000-0000-000058000000}"/>
    <cellStyle name="Input cel new 5 6 7 4" xfId="10361" xr:uid="{00000000-0005-0000-0000-000058000000}"/>
    <cellStyle name="Input cel new 5 6 7 5" xfId="31238" xr:uid="{00000000-0005-0000-0000-000058000000}"/>
    <cellStyle name="Input cel new 5 6 8" xfId="4124" xr:uid="{00000000-0005-0000-0000-000058000000}"/>
    <cellStyle name="Input cel new 5 6 8 2" xfId="18432" xr:uid="{00000000-0005-0000-0000-000058000000}"/>
    <cellStyle name="Input cel new 5 6 8 3" xfId="19902" xr:uid="{00000000-0005-0000-0000-000058000000}"/>
    <cellStyle name="Input cel new 5 6 8 4" xfId="35660" xr:uid="{00000000-0005-0000-0000-000058000000}"/>
    <cellStyle name="Input cel new 5 6 9" xfId="17887" xr:uid="{00000000-0005-0000-0000-000058000000}"/>
    <cellStyle name="Input cel new 5 7" xfId="284" xr:uid="{00000000-0005-0000-0000-000058000000}"/>
    <cellStyle name="Input cel new 5 7 10" xfId="30063" xr:uid="{00000000-0005-0000-0000-000058000000}"/>
    <cellStyle name="Input cel new 5 7 2" xfId="1130" xr:uid="{00000000-0005-0000-0000-000058000000}"/>
    <cellStyle name="Input cel new 5 7 2 2" xfId="2372" xr:uid="{00000000-0005-0000-0000-000058000000}"/>
    <cellStyle name="Input cel new 5 7 2 2 2" xfId="7030" xr:uid="{00000000-0005-0000-0000-000058000000}"/>
    <cellStyle name="Input cel new 5 7 2 2 2 2" xfId="27326" xr:uid="{00000000-0005-0000-0000-000058000000}"/>
    <cellStyle name="Input cel new 5 7 2 2 2 3" xfId="22736" xr:uid="{00000000-0005-0000-0000-000058000000}"/>
    <cellStyle name="Input cel new 5 7 2 2 2 4" xfId="37520" xr:uid="{00000000-0005-0000-0000-000058000000}"/>
    <cellStyle name="Input cel new 5 7 2 2 3" xfId="18129" xr:uid="{00000000-0005-0000-0000-000058000000}"/>
    <cellStyle name="Input cel new 5 7 2 2 4" xfId="10852" xr:uid="{00000000-0005-0000-0000-000058000000}"/>
    <cellStyle name="Input cel new 5 7 2 2 5" xfId="32796" xr:uid="{00000000-0005-0000-0000-000058000000}"/>
    <cellStyle name="Input cel new 5 7 2 3" xfId="8454" xr:uid="{00000000-0005-0000-0000-000058000000}"/>
    <cellStyle name="Input cel new 5 7 2 3 2" xfId="24149" xr:uid="{00000000-0005-0000-0000-000058000000}"/>
    <cellStyle name="Input cel new 5 7 2 3 2 2" xfId="28738" xr:uid="{00000000-0005-0000-0000-000058000000}"/>
    <cellStyle name="Input cel new 5 7 2 3 2 3" xfId="38843" xr:uid="{00000000-0005-0000-0000-000058000000}"/>
    <cellStyle name="Input cel new 5 7 2 3 3" xfId="18546" xr:uid="{00000000-0005-0000-0000-000058000000}"/>
    <cellStyle name="Input cel new 5 7 2 3 4" xfId="9366" xr:uid="{00000000-0005-0000-0000-000058000000}"/>
    <cellStyle name="Input cel new 5 7 2 3 5" xfId="34219" xr:uid="{00000000-0005-0000-0000-000058000000}"/>
    <cellStyle name="Input cel new 5 7 2 4" xfId="5872" xr:uid="{00000000-0005-0000-0000-000058000000}"/>
    <cellStyle name="Input cel new 5 7 2 4 2" xfId="26168" xr:uid="{00000000-0005-0000-0000-000058000000}"/>
    <cellStyle name="Input cel new 5 7 2 4 3" xfId="14259" xr:uid="{00000000-0005-0000-0000-000058000000}"/>
    <cellStyle name="Input cel new 5 7 2 4 4" xfId="31638" xr:uid="{00000000-0005-0000-0000-000058000000}"/>
    <cellStyle name="Input cel new 5 7 2 5" xfId="4230" xr:uid="{00000000-0005-0000-0000-000058000000}"/>
    <cellStyle name="Input cel new 5 7 2 5 2" xfId="21701" xr:uid="{00000000-0005-0000-0000-000058000000}"/>
    <cellStyle name="Input cel new 5 7 2 5 3" xfId="20004" xr:uid="{00000000-0005-0000-0000-000058000000}"/>
    <cellStyle name="Input cel new 5 7 2 5 4" xfId="35762" xr:uid="{00000000-0005-0000-0000-000058000000}"/>
    <cellStyle name="Input cel new 5 7 2 6" xfId="15028" xr:uid="{00000000-0005-0000-0000-000058000000}"/>
    <cellStyle name="Input cel new 5 7 2 7" xfId="13185" xr:uid="{00000000-0005-0000-0000-000058000000}"/>
    <cellStyle name="Input cel new 5 7 2 8" xfId="30053" xr:uid="{00000000-0005-0000-0000-000058000000}"/>
    <cellStyle name="Input cel new 5 7 3" xfId="1140" xr:uid="{00000000-0005-0000-0000-000058000000}"/>
    <cellStyle name="Input cel new 5 7 3 2" xfId="5881" xr:uid="{00000000-0005-0000-0000-000058000000}"/>
    <cellStyle name="Input cel new 5 7 3 2 2" xfId="26177" xr:uid="{00000000-0005-0000-0000-000058000000}"/>
    <cellStyle name="Input cel new 5 7 3 2 3" xfId="21591" xr:uid="{00000000-0005-0000-0000-000058000000}"/>
    <cellStyle name="Input cel new 5 7 3 2 4" xfId="37047" xr:uid="{00000000-0005-0000-0000-000058000000}"/>
    <cellStyle name="Input cel new 5 7 3 3" xfId="14987" xr:uid="{00000000-0005-0000-0000-000058000000}"/>
    <cellStyle name="Input cel new 5 7 3 4" xfId="3573" xr:uid="{00000000-0005-0000-0000-000058000000}"/>
    <cellStyle name="Input cel new 5 7 3 5" xfId="31647" xr:uid="{00000000-0005-0000-0000-000058000000}"/>
    <cellStyle name="Input cel new 5 7 4" xfId="2382" xr:uid="{00000000-0005-0000-0000-000058000000}"/>
    <cellStyle name="Input cel new 5 7 4 2" xfId="7040" xr:uid="{00000000-0005-0000-0000-000058000000}"/>
    <cellStyle name="Input cel new 5 7 4 2 2" xfId="27336" xr:uid="{00000000-0005-0000-0000-000058000000}"/>
    <cellStyle name="Input cel new 5 7 4 2 3" xfId="22746" xr:uid="{00000000-0005-0000-0000-000058000000}"/>
    <cellStyle name="Input cel new 5 7 4 2 4" xfId="37530" xr:uid="{00000000-0005-0000-0000-000058000000}"/>
    <cellStyle name="Input cel new 5 7 4 3" xfId="16613" xr:uid="{00000000-0005-0000-0000-000058000000}"/>
    <cellStyle name="Input cel new 5 7 4 4" xfId="13834" xr:uid="{00000000-0005-0000-0000-000058000000}"/>
    <cellStyle name="Input cel new 5 7 4 5" xfId="32806" xr:uid="{00000000-0005-0000-0000-000058000000}"/>
    <cellStyle name="Input cel new 5 7 5" xfId="8464" xr:uid="{00000000-0005-0000-0000-000058000000}"/>
    <cellStyle name="Input cel new 5 7 5 2" xfId="24158" xr:uid="{00000000-0005-0000-0000-000058000000}"/>
    <cellStyle name="Input cel new 5 7 5 2 2" xfId="28747" xr:uid="{00000000-0005-0000-0000-000058000000}"/>
    <cellStyle name="Input cel new 5 7 5 2 3" xfId="38852" xr:uid="{00000000-0005-0000-0000-000058000000}"/>
    <cellStyle name="Input cel new 5 7 5 3" xfId="18123" xr:uid="{00000000-0005-0000-0000-000058000000}"/>
    <cellStyle name="Input cel new 5 7 5 4" xfId="14128" xr:uid="{00000000-0005-0000-0000-000058000000}"/>
    <cellStyle name="Input cel new 5 7 5 5" xfId="34229" xr:uid="{00000000-0005-0000-0000-000058000000}"/>
    <cellStyle name="Input cel new 5 7 6" xfId="5168" xr:uid="{00000000-0005-0000-0000-000058000000}"/>
    <cellStyle name="Input cel new 5 7 6 2" xfId="25466" xr:uid="{00000000-0005-0000-0000-000058000000}"/>
    <cellStyle name="Input cel new 5 7 6 3" xfId="12329" xr:uid="{00000000-0005-0000-0000-000058000000}"/>
    <cellStyle name="Input cel new 5 7 6 4" xfId="30936" xr:uid="{00000000-0005-0000-0000-000058000000}"/>
    <cellStyle name="Input cel new 5 7 7" xfId="4240" xr:uid="{00000000-0005-0000-0000-000058000000}"/>
    <cellStyle name="Input cel new 5 7 7 2" xfId="18944" xr:uid="{00000000-0005-0000-0000-000058000000}"/>
    <cellStyle name="Input cel new 5 7 7 3" xfId="20013" xr:uid="{00000000-0005-0000-0000-000058000000}"/>
    <cellStyle name="Input cel new 5 7 7 4" xfId="35771" xr:uid="{00000000-0005-0000-0000-000058000000}"/>
    <cellStyle name="Input cel new 5 7 8" xfId="18604" xr:uid="{00000000-0005-0000-0000-000058000000}"/>
    <cellStyle name="Input cel new 5 7 9" xfId="9844" xr:uid="{00000000-0005-0000-0000-000058000000}"/>
    <cellStyle name="Input cel new 5 8" xfId="420" xr:uid="{00000000-0005-0000-0000-000058000000}"/>
    <cellStyle name="Input cel new 5 8 2" xfId="3300" xr:uid="{00000000-0005-0000-0000-000058000000}"/>
    <cellStyle name="Input cel new 5 8 2 2" xfId="8148" xr:uid="{00000000-0005-0000-0000-000058000000}"/>
    <cellStyle name="Input cel new 5 8 2 2 2" xfId="28437" xr:uid="{00000000-0005-0000-0000-000058000000}"/>
    <cellStyle name="Input cel new 5 8 2 2 3" xfId="23848" xr:uid="{00000000-0005-0000-0000-000058000000}"/>
    <cellStyle name="Input cel new 5 8 2 2 4" xfId="38542" xr:uid="{00000000-0005-0000-0000-000058000000}"/>
    <cellStyle name="Input cel new 5 8 2 3" xfId="19151" xr:uid="{00000000-0005-0000-0000-000058000000}"/>
    <cellStyle name="Input cel new 5 8 2 4" xfId="10581" xr:uid="{00000000-0005-0000-0000-000058000000}"/>
    <cellStyle name="Input cel new 5 8 2 5" xfId="33913" xr:uid="{00000000-0005-0000-0000-000058000000}"/>
    <cellStyle name="Input cel new 5 8 3" xfId="5253" xr:uid="{00000000-0005-0000-0000-000058000000}"/>
    <cellStyle name="Input cel new 5 8 3 2" xfId="25551" xr:uid="{00000000-0005-0000-0000-000058000000}"/>
    <cellStyle name="Input cel new 5 8 3 3" xfId="12525" xr:uid="{00000000-0005-0000-0000-000058000000}"/>
    <cellStyle name="Input cel new 5 8 3 4" xfId="31019" xr:uid="{00000000-0005-0000-0000-000058000000}"/>
    <cellStyle name="Input cel new 5 8 4" xfId="3923" xr:uid="{00000000-0005-0000-0000-000058000000}"/>
    <cellStyle name="Input cel new 5 8 4 2" xfId="16008" xr:uid="{00000000-0005-0000-0000-000058000000}"/>
    <cellStyle name="Input cel new 5 8 4 3" xfId="19709" xr:uid="{00000000-0005-0000-0000-000058000000}"/>
    <cellStyle name="Input cel new 5 8 4 4" xfId="35467" xr:uid="{00000000-0005-0000-0000-000058000000}"/>
    <cellStyle name="Input cel new 5 8 5" xfId="16002" xr:uid="{00000000-0005-0000-0000-000058000000}"/>
    <cellStyle name="Input cel new 5 8 6" xfId="5136" xr:uid="{00000000-0005-0000-0000-000058000000}"/>
    <cellStyle name="Input cel new 5 8 7" xfId="29747" xr:uid="{00000000-0005-0000-0000-000058000000}"/>
    <cellStyle name="Input cel new 5 9" xfId="339" xr:uid="{00000000-0005-0000-0000-000058000000}"/>
    <cellStyle name="Input cel new 5 9 2" xfId="5196" xr:uid="{00000000-0005-0000-0000-000058000000}"/>
    <cellStyle name="Input cel new 5 9 2 2" xfId="25494" xr:uid="{00000000-0005-0000-0000-000058000000}"/>
    <cellStyle name="Input cel new 5 9 2 3" xfId="20909" xr:uid="{00000000-0005-0000-0000-000058000000}"/>
    <cellStyle name="Input cel new 5 9 2 4" xfId="36647" xr:uid="{00000000-0005-0000-0000-000058000000}"/>
    <cellStyle name="Input cel new 5 9 3" xfId="18414" xr:uid="{00000000-0005-0000-0000-000058000000}"/>
    <cellStyle name="Input cel new 5 9 4" xfId="10745" xr:uid="{00000000-0005-0000-0000-000058000000}"/>
    <cellStyle name="Input cel new 5 9 5" xfId="30964" xr:uid="{00000000-0005-0000-0000-000058000000}"/>
    <cellStyle name="Input cel new 6" xfId="325" xr:uid="{00000000-0005-0000-0000-00004D000000}"/>
    <cellStyle name="Input cel new 6 10" xfId="19426" xr:uid="{00000000-0005-0000-0000-00004D000000}"/>
    <cellStyle name="Input cel new 6 10 2" xfId="21559" xr:uid="{00000000-0005-0000-0000-00004D000000}"/>
    <cellStyle name="Input cel new 6 10 3" xfId="35186" xr:uid="{00000000-0005-0000-0000-00004D000000}"/>
    <cellStyle name="Input cel new 6 2" xfId="480" xr:uid="{00000000-0005-0000-0000-00004D000000}"/>
    <cellStyle name="Input cel new 6 2 10" xfId="5274" xr:uid="{00000000-0005-0000-0000-00004D000000}"/>
    <cellStyle name="Input cel new 6 2 10 2" xfId="20985" xr:uid="{00000000-0005-0000-0000-00004D000000}"/>
    <cellStyle name="Input cel new 6 2 10 2 2" xfId="25570" xr:uid="{00000000-0005-0000-0000-00004D000000}"/>
    <cellStyle name="Input cel new 6 2 10 2 3" xfId="36701" xr:uid="{00000000-0005-0000-0000-00004D000000}"/>
    <cellStyle name="Input cel new 6 2 10 3" xfId="20878" xr:uid="{00000000-0005-0000-0000-00004D000000}"/>
    <cellStyle name="Input cel new 6 2 10 4" xfId="13328" xr:uid="{00000000-0005-0000-0000-00004D000000}"/>
    <cellStyle name="Input cel new 6 2 10 5" xfId="31040" xr:uid="{00000000-0005-0000-0000-00004D000000}"/>
    <cellStyle name="Input cel new 6 2 11" xfId="8027" xr:uid="{00000000-0005-0000-0000-00004D000000}"/>
    <cellStyle name="Input cel new 6 2 11 2" xfId="28318" xr:uid="{00000000-0005-0000-0000-00004D000000}"/>
    <cellStyle name="Input cel new 6 2 11 3" xfId="13599" xr:uid="{00000000-0005-0000-0000-00004D000000}"/>
    <cellStyle name="Input cel new 6 2 11 4" xfId="33792" xr:uid="{00000000-0005-0000-0000-00004D000000}"/>
    <cellStyle name="Input cel new 6 2 12" xfId="3796" xr:uid="{00000000-0005-0000-0000-00004D000000}"/>
    <cellStyle name="Input cel new 6 2 12 2" xfId="17601" xr:uid="{00000000-0005-0000-0000-00004D000000}"/>
    <cellStyle name="Input cel new 6 2 12 3" xfId="19587" xr:uid="{00000000-0005-0000-0000-00004D000000}"/>
    <cellStyle name="Input cel new 6 2 12 4" xfId="35346" xr:uid="{00000000-0005-0000-0000-00004D000000}"/>
    <cellStyle name="Input cel new 6 2 13" xfId="14874" xr:uid="{00000000-0005-0000-0000-00004D000000}"/>
    <cellStyle name="Input cel new 6 2 14" xfId="12401" xr:uid="{00000000-0005-0000-0000-00004D000000}"/>
    <cellStyle name="Input cel new 6 2 15" xfId="29623" xr:uid="{00000000-0005-0000-0000-00004D000000}"/>
    <cellStyle name="Input cel new 6 2 2" xfId="624" xr:uid="{00000000-0005-0000-0000-00004D000000}"/>
    <cellStyle name="Input cel new 6 2 2 10" xfId="19284" xr:uid="{00000000-0005-0000-0000-00004D000000}"/>
    <cellStyle name="Input cel new 6 2 2 11" xfId="12335" xr:uid="{00000000-0005-0000-0000-00004D000000}"/>
    <cellStyle name="Input cel new 6 2 2 12" xfId="29715" xr:uid="{00000000-0005-0000-0000-00004D000000}"/>
    <cellStyle name="Input cel new 6 2 2 2" xfId="1539" xr:uid="{00000000-0005-0000-0000-00004D000000}"/>
    <cellStyle name="Input cel new 6 2 2 2 2" xfId="1854" xr:uid="{00000000-0005-0000-0000-00004D000000}"/>
    <cellStyle name="Input cel new 6 2 2 2 2 2" xfId="3093" xr:uid="{00000000-0005-0000-0000-00004D000000}"/>
    <cellStyle name="Input cel new 6 2 2 2 2 2 2" xfId="7751" xr:uid="{00000000-0005-0000-0000-00004D000000}"/>
    <cellStyle name="Input cel new 6 2 2 2 2 2 2 2" xfId="28047" xr:uid="{00000000-0005-0000-0000-00004D000000}"/>
    <cellStyle name="Input cel new 6 2 2 2 2 2 2 3" xfId="23457" xr:uid="{00000000-0005-0000-0000-00004D000000}"/>
    <cellStyle name="Input cel new 6 2 2 2 2 2 2 4" xfId="38199" xr:uid="{00000000-0005-0000-0000-00004D000000}"/>
    <cellStyle name="Input cel new 6 2 2 2 2 2 3" xfId="16288" xr:uid="{00000000-0005-0000-0000-00004D000000}"/>
    <cellStyle name="Input cel new 6 2 2 2 2 2 4" xfId="9982" xr:uid="{00000000-0005-0000-0000-00004D000000}"/>
    <cellStyle name="Input cel new 6 2 2 2 2 2 5" xfId="33517" xr:uid="{00000000-0005-0000-0000-00004D000000}"/>
    <cellStyle name="Input cel new 6 2 2 2 2 3" xfId="9163" xr:uid="{00000000-0005-0000-0000-00004D000000}"/>
    <cellStyle name="Input cel new 6 2 2 2 2 3 2" xfId="24811" xr:uid="{00000000-0005-0000-0000-00004D000000}"/>
    <cellStyle name="Input cel new 6 2 2 2 2 3 2 2" xfId="29398" xr:uid="{00000000-0005-0000-0000-00004D000000}"/>
    <cellStyle name="Input cel new 6 2 2 2 2 3 2 3" xfId="39503" xr:uid="{00000000-0005-0000-0000-00004D000000}"/>
    <cellStyle name="Input cel new 6 2 2 2 2 3 3" xfId="18168" xr:uid="{00000000-0005-0000-0000-00004D000000}"/>
    <cellStyle name="Input cel new 6 2 2 2 2 3 4" xfId="13026" xr:uid="{00000000-0005-0000-0000-00004D000000}"/>
    <cellStyle name="Input cel new 6 2 2 2 2 3 5" xfId="34928" xr:uid="{00000000-0005-0000-0000-00004D000000}"/>
    <cellStyle name="Input cel new 6 2 2 2 2 4" xfId="6519" xr:uid="{00000000-0005-0000-0000-00004D000000}"/>
    <cellStyle name="Input cel new 6 2 2 2 2 4 2" xfId="26815" xr:uid="{00000000-0005-0000-0000-00004D000000}"/>
    <cellStyle name="Input cel new 6 2 2 2 2 4 3" xfId="10304" xr:uid="{00000000-0005-0000-0000-00004D000000}"/>
    <cellStyle name="Input cel new 6 2 2 2 2 4 4" xfId="32285" xr:uid="{00000000-0005-0000-0000-00004D000000}"/>
    <cellStyle name="Input cel new 6 2 2 2 2 5" xfId="4942" xr:uid="{00000000-0005-0000-0000-00004D000000}"/>
    <cellStyle name="Input cel new 6 2 2 2 2 5 2" xfId="25249" xr:uid="{00000000-0005-0000-0000-00004D000000}"/>
    <cellStyle name="Input cel new 6 2 2 2 2 5 3" xfId="20663" xr:uid="{00000000-0005-0000-0000-00004D000000}"/>
    <cellStyle name="Input cel new 6 2 2 2 2 5 4" xfId="36419" xr:uid="{00000000-0005-0000-0000-00004D000000}"/>
    <cellStyle name="Input cel new 6 2 2 2 2 6" xfId="23374" xr:uid="{00000000-0005-0000-0000-00004D000000}"/>
    <cellStyle name="Input cel new 6 2 2 2 2 7" xfId="14101" xr:uid="{00000000-0005-0000-0000-00004D000000}"/>
    <cellStyle name="Input cel new 6 2 2 2 2 8" xfId="30762" xr:uid="{00000000-0005-0000-0000-00004D000000}"/>
    <cellStyle name="Input cel new 6 2 2 2 3" xfId="2779" xr:uid="{00000000-0005-0000-0000-00004D000000}"/>
    <cellStyle name="Input cel new 6 2 2 2 3 2" xfId="7437" xr:uid="{00000000-0005-0000-0000-00004D000000}"/>
    <cellStyle name="Input cel new 6 2 2 2 3 2 2" xfId="27733" xr:uid="{00000000-0005-0000-0000-00004D000000}"/>
    <cellStyle name="Input cel new 6 2 2 2 3 2 3" xfId="23143" xr:uid="{00000000-0005-0000-0000-00004D000000}"/>
    <cellStyle name="Input cel new 6 2 2 2 3 2 4" xfId="37909" xr:uid="{00000000-0005-0000-0000-00004D000000}"/>
    <cellStyle name="Input cel new 6 2 2 2 3 3" xfId="21563" xr:uid="{00000000-0005-0000-0000-00004D000000}"/>
    <cellStyle name="Input cel new 6 2 2 2 3 4" xfId="11429" xr:uid="{00000000-0005-0000-0000-00004D000000}"/>
    <cellStyle name="Input cel new 6 2 2 2 3 5" xfId="33203" xr:uid="{00000000-0005-0000-0000-00004D000000}"/>
    <cellStyle name="Input cel new 6 2 2 2 4" xfId="8850" xr:uid="{00000000-0005-0000-0000-00004D000000}"/>
    <cellStyle name="Input cel new 6 2 2 2 4 2" xfId="24515" xr:uid="{00000000-0005-0000-0000-00004D000000}"/>
    <cellStyle name="Input cel new 6 2 2 2 4 2 2" xfId="29103" xr:uid="{00000000-0005-0000-0000-00004D000000}"/>
    <cellStyle name="Input cel new 6 2 2 2 4 2 3" xfId="39208" xr:uid="{00000000-0005-0000-0000-00004D000000}"/>
    <cellStyle name="Input cel new 6 2 2 2 4 3" xfId="17443" xr:uid="{00000000-0005-0000-0000-00004D000000}"/>
    <cellStyle name="Input cel new 6 2 2 2 4 4" xfId="11679" xr:uid="{00000000-0005-0000-0000-00004D000000}"/>
    <cellStyle name="Input cel new 6 2 2 2 4 5" xfId="34615" xr:uid="{00000000-0005-0000-0000-00004D000000}"/>
    <cellStyle name="Input cel new 6 2 2 2 5" xfId="6235" xr:uid="{00000000-0005-0000-0000-00004D000000}"/>
    <cellStyle name="Input cel new 6 2 2 2 5 2" xfId="26531" xr:uid="{00000000-0005-0000-0000-00004D000000}"/>
    <cellStyle name="Input cel new 6 2 2 2 5 3" xfId="10720" xr:uid="{00000000-0005-0000-0000-00004D000000}"/>
    <cellStyle name="Input cel new 6 2 2 2 5 4" xfId="32001" xr:uid="{00000000-0005-0000-0000-00004D000000}"/>
    <cellStyle name="Input cel new 6 2 2 2 6" xfId="4628" xr:uid="{00000000-0005-0000-0000-00004D000000}"/>
    <cellStyle name="Input cel new 6 2 2 2 6 2" xfId="15241" xr:uid="{00000000-0005-0000-0000-00004D000000}"/>
    <cellStyle name="Input cel new 6 2 2 2 6 3" xfId="20368" xr:uid="{00000000-0005-0000-0000-00004D000000}"/>
    <cellStyle name="Input cel new 6 2 2 2 6 4" xfId="36126" xr:uid="{00000000-0005-0000-0000-00004D000000}"/>
    <cellStyle name="Input cel new 6 2 2 2 7" xfId="21573" xr:uid="{00000000-0005-0000-0000-00004D000000}"/>
    <cellStyle name="Input cel new 6 2 2 2 8" xfId="10050" xr:uid="{00000000-0005-0000-0000-00004D000000}"/>
    <cellStyle name="Input cel new 6 2 2 2 9" xfId="30449" xr:uid="{00000000-0005-0000-0000-00004D000000}"/>
    <cellStyle name="Input cel new 6 2 2 3" xfId="1691" xr:uid="{00000000-0005-0000-0000-00004D000000}"/>
    <cellStyle name="Input cel new 6 2 2 3 2" xfId="2930" xr:uid="{00000000-0005-0000-0000-00004D000000}"/>
    <cellStyle name="Input cel new 6 2 2 3 2 2" xfId="7588" xr:uid="{00000000-0005-0000-0000-00004D000000}"/>
    <cellStyle name="Input cel new 6 2 2 3 2 2 2" xfId="27884" xr:uid="{00000000-0005-0000-0000-00004D000000}"/>
    <cellStyle name="Input cel new 6 2 2 3 2 2 3" xfId="23294" xr:uid="{00000000-0005-0000-0000-00004D000000}"/>
    <cellStyle name="Input cel new 6 2 2 3 2 2 4" xfId="38060" xr:uid="{00000000-0005-0000-0000-00004D000000}"/>
    <cellStyle name="Input cel new 6 2 2 3 2 3" xfId="17757" xr:uid="{00000000-0005-0000-0000-00004D000000}"/>
    <cellStyle name="Input cel new 6 2 2 3 2 4" xfId="10132" xr:uid="{00000000-0005-0000-0000-00004D000000}"/>
    <cellStyle name="Input cel new 6 2 2 3 2 5" xfId="33354" xr:uid="{00000000-0005-0000-0000-00004D000000}"/>
    <cellStyle name="Input cel new 6 2 2 3 3" xfId="9000" xr:uid="{00000000-0005-0000-0000-00004D000000}"/>
    <cellStyle name="Input cel new 6 2 2 3 3 2" xfId="24659" xr:uid="{00000000-0005-0000-0000-00004D000000}"/>
    <cellStyle name="Input cel new 6 2 2 3 3 2 2" xfId="29247" xr:uid="{00000000-0005-0000-0000-00004D000000}"/>
    <cellStyle name="Input cel new 6 2 2 3 3 2 3" xfId="39352" xr:uid="{00000000-0005-0000-0000-00004D000000}"/>
    <cellStyle name="Input cel new 6 2 2 3 3 3" xfId="17536" xr:uid="{00000000-0005-0000-0000-00004D000000}"/>
    <cellStyle name="Input cel new 6 2 2 3 3 4" xfId="10541" xr:uid="{00000000-0005-0000-0000-00004D000000}"/>
    <cellStyle name="Input cel new 6 2 2 3 3 5" xfId="34765" xr:uid="{00000000-0005-0000-0000-00004D000000}"/>
    <cellStyle name="Input cel new 6 2 2 3 4" xfId="6381" xr:uid="{00000000-0005-0000-0000-00004D000000}"/>
    <cellStyle name="Input cel new 6 2 2 3 4 2" xfId="26677" xr:uid="{00000000-0005-0000-0000-00004D000000}"/>
    <cellStyle name="Input cel new 6 2 2 3 4 3" xfId="13293" xr:uid="{00000000-0005-0000-0000-00004D000000}"/>
    <cellStyle name="Input cel new 6 2 2 3 4 4" xfId="32147" xr:uid="{00000000-0005-0000-0000-00004D000000}"/>
    <cellStyle name="Input cel new 6 2 2 3 5" xfId="4779" xr:uid="{00000000-0005-0000-0000-00004D000000}"/>
    <cellStyle name="Input cel new 6 2 2 3 5 2" xfId="25098" xr:uid="{00000000-0005-0000-0000-00004D000000}"/>
    <cellStyle name="Input cel new 6 2 2 3 5 3" xfId="20510" xr:uid="{00000000-0005-0000-0000-00004D000000}"/>
    <cellStyle name="Input cel new 6 2 2 3 5 4" xfId="36268" xr:uid="{00000000-0005-0000-0000-00004D000000}"/>
    <cellStyle name="Input cel new 6 2 2 3 6" xfId="22364" xr:uid="{00000000-0005-0000-0000-00004D000000}"/>
    <cellStyle name="Input cel new 6 2 2 3 7" xfId="3414" xr:uid="{00000000-0005-0000-0000-00004D000000}"/>
    <cellStyle name="Input cel new 6 2 2 3 8" xfId="30599" xr:uid="{00000000-0005-0000-0000-00004D000000}"/>
    <cellStyle name="Input cel new 6 2 2 4" xfId="1312" xr:uid="{00000000-0005-0000-0000-00004D000000}"/>
    <cellStyle name="Input cel new 6 2 2 4 2" xfId="2553" xr:uid="{00000000-0005-0000-0000-00004D000000}"/>
    <cellStyle name="Input cel new 6 2 2 4 2 2" xfId="7211" xr:uid="{00000000-0005-0000-0000-00004D000000}"/>
    <cellStyle name="Input cel new 6 2 2 4 2 2 2" xfId="27507" xr:uid="{00000000-0005-0000-0000-00004D000000}"/>
    <cellStyle name="Input cel new 6 2 2 4 2 2 3" xfId="22917" xr:uid="{00000000-0005-0000-0000-00004D000000}"/>
    <cellStyle name="Input cel new 6 2 2 4 2 2 4" xfId="37697" xr:uid="{00000000-0005-0000-0000-00004D000000}"/>
    <cellStyle name="Input cel new 6 2 2 4 2 3" xfId="17079" xr:uid="{00000000-0005-0000-0000-00004D000000}"/>
    <cellStyle name="Input cel new 6 2 2 4 2 4" xfId="13303" xr:uid="{00000000-0005-0000-0000-00004D000000}"/>
    <cellStyle name="Input cel new 6 2 2 4 2 5" xfId="32977" xr:uid="{00000000-0005-0000-0000-00004D000000}"/>
    <cellStyle name="Input cel new 6 2 2 4 3" xfId="8631" xr:uid="{00000000-0005-0000-0000-00004D000000}"/>
    <cellStyle name="Input cel new 6 2 2 4 3 2" xfId="24309" xr:uid="{00000000-0005-0000-0000-00004D000000}"/>
    <cellStyle name="Input cel new 6 2 2 4 3 2 2" xfId="28898" xr:uid="{00000000-0005-0000-0000-00004D000000}"/>
    <cellStyle name="Input cel new 6 2 2 4 3 2 3" xfId="39003" xr:uid="{00000000-0005-0000-0000-00004D000000}"/>
    <cellStyle name="Input cel new 6 2 2 4 3 3" xfId="21780" xr:uid="{00000000-0005-0000-0000-00004D000000}"/>
    <cellStyle name="Input cel new 6 2 2 4 3 4" xfId="13789" xr:uid="{00000000-0005-0000-0000-00004D000000}"/>
    <cellStyle name="Input cel new 6 2 2 4 3 5" xfId="34396" xr:uid="{00000000-0005-0000-0000-00004D000000}"/>
    <cellStyle name="Input cel new 6 2 2 4 4" xfId="6035" xr:uid="{00000000-0005-0000-0000-00004D000000}"/>
    <cellStyle name="Input cel new 6 2 2 4 4 2" xfId="26331" xr:uid="{00000000-0005-0000-0000-00004D000000}"/>
    <cellStyle name="Input cel new 6 2 2 4 4 3" xfId="10592" xr:uid="{00000000-0005-0000-0000-00004D000000}"/>
    <cellStyle name="Input cel new 6 2 2 4 4 4" xfId="31801" xr:uid="{00000000-0005-0000-0000-00004D000000}"/>
    <cellStyle name="Input cel new 6 2 2 4 5" xfId="4408" xr:uid="{00000000-0005-0000-0000-00004D000000}"/>
    <cellStyle name="Input cel new 6 2 2 4 5 2" xfId="16978" xr:uid="{00000000-0005-0000-0000-00004D000000}"/>
    <cellStyle name="Input cel new 6 2 2 4 5 3" xfId="20164" xr:uid="{00000000-0005-0000-0000-00004D000000}"/>
    <cellStyle name="Input cel new 6 2 2 4 5 4" xfId="35922" xr:uid="{00000000-0005-0000-0000-00004D000000}"/>
    <cellStyle name="Input cel new 6 2 2 4 6" xfId="16858" xr:uid="{00000000-0005-0000-0000-00004D000000}"/>
    <cellStyle name="Input cel new 6 2 2 4 7" xfId="12243" xr:uid="{00000000-0005-0000-0000-00004D000000}"/>
    <cellStyle name="Input cel new 6 2 2 4 8" xfId="30230" xr:uid="{00000000-0005-0000-0000-00004D000000}"/>
    <cellStyle name="Input cel new 6 2 2 5" xfId="928" xr:uid="{00000000-0005-0000-0000-00004D000000}"/>
    <cellStyle name="Input cel new 6 2 2 5 2" xfId="3383" xr:uid="{00000000-0005-0000-0000-00004D000000}"/>
    <cellStyle name="Input cel new 6 2 2 5 2 2" xfId="8254" xr:uid="{00000000-0005-0000-0000-00004D000000}"/>
    <cellStyle name="Input cel new 6 2 2 5 2 2 2" xfId="28543" xr:uid="{00000000-0005-0000-0000-00004D000000}"/>
    <cellStyle name="Input cel new 6 2 2 5 2 2 3" xfId="23954" xr:uid="{00000000-0005-0000-0000-00004D000000}"/>
    <cellStyle name="Input cel new 6 2 2 5 2 2 4" xfId="38648" xr:uid="{00000000-0005-0000-0000-00004D000000}"/>
    <cellStyle name="Input cel new 6 2 2 5 2 3" xfId="17641" xr:uid="{00000000-0005-0000-0000-00004D000000}"/>
    <cellStyle name="Input cel new 6 2 2 5 2 4" xfId="9574" xr:uid="{00000000-0005-0000-0000-00004D000000}"/>
    <cellStyle name="Input cel new 6 2 2 5 2 5" xfId="34019" xr:uid="{00000000-0005-0000-0000-00004D000000}"/>
    <cellStyle name="Input cel new 6 2 2 5 3" xfId="5676" xr:uid="{00000000-0005-0000-0000-00004D000000}"/>
    <cellStyle name="Input cel new 6 2 2 5 3 2" xfId="25972" xr:uid="{00000000-0005-0000-0000-00004D000000}"/>
    <cellStyle name="Input cel new 6 2 2 5 3 3" xfId="12432" xr:uid="{00000000-0005-0000-0000-00004D000000}"/>
    <cellStyle name="Input cel new 6 2 2 5 3 4" xfId="31442" xr:uid="{00000000-0005-0000-0000-00004D000000}"/>
    <cellStyle name="Input cel new 6 2 2 5 4" xfId="4029" xr:uid="{00000000-0005-0000-0000-00004D000000}"/>
    <cellStyle name="Input cel new 6 2 2 5 4 2" xfId="18941" xr:uid="{00000000-0005-0000-0000-00004D000000}"/>
    <cellStyle name="Input cel new 6 2 2 5 4 3" xfId="19813" xr:uid="{00000000-0005-0000-0000-00004D000000}"/>
    <cellStyle name="Input cel new 6 2 2 5 4 4" xfId="35571" xr:uid="{00000000-0005-0000-0000-00004D000000}"/>
    <cellStyle name="Input cel new 6 2 2 5 5" xfId="17753" xr:uid="{00000000-0005-0000-0000-00004D000000}"/>
    <cellStyle name="Input cel new 6 2 2 5 6" xfId="11337" xr:uid="{00000000-0005-0000-0000-00004D000000}"/>
    <cellStyle name="Input cel new 6 2 2 5 7" xfId="29853" xr:uid="{00000000-0005-0000-0000-00004D000000}"/>
    <cellStyle name="Input cel new 6 2 2 6" xfId="2171" xr:uid="{00000000-0005-0000-0000-00004D000000}"/>
    <cellStyle name="Input cel new 6 2 2 6 2" xfId="6829" xr:uid="{00000000-0005-0000-0000-00004D000000}"/>
    <cellStyle name="Input cel new 6 2 2 6 2 2" xfId="27125" xr:uid="{00000000-0005-0000-0000-00004D000000}"/>
    <cellStyle name="Input cel new 6 2 2 6 2 3" xfId="22535" xr:uid="{00000000-0005-0000-0000-00004D000000}"/>
    <cellStyle name="Input cel new 6 2 2 6 2 4" xfId="37320" xr:uid="{00000000-0005-0000-0000-00004D000000}"/>
    <cellStyle name="Input cel new 6 2 2 6 3" xfId="16488" xr:uid="{00000000-0005-0000-0000-00004D000000}"/>
    <cellStyle name="Input cel new 6 2 2 6 4" xfId="13466" xr:uid="{00000000-0005-0000-0000-00004D000000}"/>
    <cellStyle name="Input cel new 6 2 2 6 5" xfId="32595" xr:uid="{00000000-0005-0000-0000-00004D000000}"/>
    <cellStyle name="Input cel new 6 2 2 7" xfId="8116" xr:uid="{00000000-0005-0000-0000-00004D000000}"/>
    <cellStyle name="Input cel new 6 2 2 7 2" xfId="23818" xr:uid="{00000000-0005-0000-0000-00004D000000}"/>
    <cellStyle name="Input cel new 6 2 2 7 2 2" xfId="28407" xr:uid="{00000000-0005-0000-0000-00004D000000}"/>
    <cellStyle name="Input cel new 6 2 2 7 2 3" xfId="38512" xr:uid="{00000000-0005-0000-0000-00004D000000}"/>
    <cellStyle name="Input cel new 6 2 2 7 3" xfId="21083" xr:uid="{00000000-0005-0000-0000-00004D000000}"/>
    <cellStyle name="Input cel new 6 2 2 7 4" xfId="12858" xr:uid="{00000000-0005-0000-0000-00004D000000}"/>
    <cellStyle name="Input cel new 6 2 2 7 5" xfId="33881" xr:uid="{00000000-0005-0000-0000-00004D000000}"/>
    <cellStyle name="Input cel new 6 2 2 8" xfId="3891" xr:uid="{00000000-0005-0000-0000-00004D000000}"/>
    <cellStyle name="Input cel new 6 2 2 8 2" xfId="16605" xr:uid="{00000000-0005-0000-0000-00004D000000}"/>
    <cellStyle name="Input cel new 6 2 2 8 3" xfId="18287" xr:uid="{00000000-0005-0000-0000-00004D000000}"/>
    <cellStyle name="Input cel new 6 2 2 8 4" xfId="35151" xr:uid="{00000000-0005-0000-0000-00004D000000}"/>
    <cellStyle name="Input cel new 6 2 2 9" xfId="19680" xr:uid="{00000000-0005-0000-0000-00004D000000}"/>
    <cellStyle name="Input cel new 6 2 2 9 2" xfId="17043" xr:uid="{00000000-0005-0000-0000-00004D000000}"/>
    <cellStyle name="Input cel new 6 2 2 9 3" xfId="35438" xr:uid="{00000000-0005-0000-0000-00004D000000}"/>
    <cellStyle name="Input cel new 6 2 3" xfId="688" xr:uid="{00000000-0005-0000-0000-00004D000000}"/>
    <cellStyle name="Input cel new 6 2 3 10" xfId="12889" xr:uid="{00000000-0005-0000-0000-00004D000000}"/>
    <cellStyle name="Input cel new 6 2 3 11" xfId="29917" xr:uid="{00000000-0005-0000-0000-00004D000000}"/>
    <cellStyle name="Input cel new 6 2 3 2" xfId="1918" xr:uid="{00000000-0005-0000-0000-00004D000000}"/>
    <cellStyle name="Input cel new 6 2 3 2 2" xfId="3157" xr:uid="{00000000-0005-0000-0000-00004D000000}"/>
    <cellStyle name="Input cel new 6 2 3 2 2 2" xfId="7815" xr:uid="{00000000-0005-0000-0000-00004D000000}"/>
    <cellStyle name="Input cel new 6 2 3 2 2 2 2" xfId="28111" xr:uid="{00000000-0005-0000-0000-00004D000000}"/>
    <cellStyle name="Input cel new 6 2 3 2 2 2 3" xfId="23521" xr:uid="{00000000-0005-0000-0000-00004D000000}"/>
    <cellStyle name="Input cel new 6 2 3 2 2 2 4" xfId="38263" xr:uid="{00000000-0005-0000-0000-00004D000000}"/>
    <cellStyle name="Input cel new 6 2 3 2 2 3" xfId="17466" xr:uid="{00000000-0005-0000-0000-00004D000000}"/>
    <cellStyle name="Input cel new 6 2 3 2 2 4" xfId="13038" xr:uid="{00000000-0005-0000-0000-00004D000000}"/>
    <cellStyle name="Input cel new 6 2 3 2 2 5" xfId="33581" xr:uid="{00000000-0005-0000-0000-00004D000000}"/>
    <cellStyle name="Input cel new 6 2 3 2 3" xfId="9227" xr:uid="{00000000-0005-0000-0000-00004D000000}"/>
    <cellStyle name="Input cel new 6 2 3 2 3 2" xfId="24871" xr:uid="{00000000-0005-0000-0000-00004D000000}"/>
    <cellStyle name="Input cel new 6 2 3 2 3 2 2" xfId="29458" xr:uid="{00000000-0005-0000-0000-00004D000000}"/>
    <cellStyle name="Input cel new 6 2 3 2 3 2 3" xfId="39563" xr:uid="{00000000-0005-0000-0000-00004D000000}"/>
    <cellStyle name="Input cel new 6 2 3 2 3 3" xfId="21350" xr:uid="{00000000-0005-0000-0000-00004D000000}"/>
    <cellStyle name="Input cel new 6 2 3 2 3 4" xfId="11076" xr:uid="{00000000-0005-0000-0000-00004D000000}"/>
    <cellStyle name="Input cel new 6 2 3 2 3 5" xfId="34992" xr:uid="{00000000-0005-0000-0000-00004D000000}"/>
    <cellStyle name="Input cel new 6 2 3 2 4" xfId="6579" xr:uid="{00000000-0005-0000-0000-00004D000000}"/>
    <cellStyle name="Input cel new 6 2 3 2 4 2" xfId="26875" xr:uid="{00000000-0005-0000-0000-00004D000000}"/>
    <cellStyle name="Input cel new 6 2 3 2 4 3" xfId="11140" xr:uid="{00000000-0005-0000-0000-00004D000000}"/>
    <cellStyle name="Input cel new 6 2 3 2 4 4" xfId="32345" xr:uid="{00000000-0005-0000-0000-00004D000000}"/>
    <cellStyle name="Input cel new 6 2 3 2 5" xfId="5006" xr:uid="{00000000-0005-0000-0000-00004D000000}"/>
    <cellStyle name="Input cel new 6 2 3 2 5 2" xfId="25309" xr:uid="{00000000-0005-0000-0000-00004D000000}"/>
    <cellStyle name="Input cel new 6 2 3 2 5 3" xfId="20723" xr:uid="{00000000-0005-0000-0000-00004D000000}"/>
    <cellStyle name="Input cel new 6 2 3 2 5 4" xfId="36479" xr:uid="{00000000-0005-0000-0000-00004D000000}"/>
    <cellStyle name="Input cel new 6 2 3 2 6" xfId="16883" xr:uid="{00000000-0005-0000-0000-00004D000000}"/>
    <cellStyle name="Input cel new 6 2 3 2 7" xfId="13292" xr:uid="{00000000-0005-0000-0000-00004D000000}"/>
    <cellStyle name="Input cel new 6 2 3 2 8" xfId="30826" xr:uid="{00000000-0005-0000-0000-00004D000000}"/>
    <cellStyle name="Input cel new 6 2 3 3" xfId="1600" xr:uid="{00000000-0005-0000-0000-00004D000000}"/>
    <cellStyle name="Input cel new 6 2 3 3 2" xfId="2840" xr:uid="{00000000-0005-0000-0000-00004D000000}"/>
    <cellStyle name="Input cel new 6 2 3 3 2 2" xfId="7498" xr:uid="{00000000-0005-0000-0000-00004D000000}"/>
    <cellStyle name="Input cel new 6 2 3 3 2 2 2" xfId="27794" xr:uid="{00000000-0005-0000-0000-00004D000000}"/>
    <cellStyle name="Input cel new 6 2 3 3 2 2 3" xfId="23204" xr:uid="{00000000-0005-0000-0000-00004D000000}"/>
    <cellStyle name="Input cel new 6 2 3 3 2 2 4" xfId="37970" xr:uid="{00000000-0005-0000-0000-00004D000000}"/>
    <cellStyle name="Input cel new 6 2 3 3 2 3" xfId="22098" xr:uid="{00000000-0005-0000-0000-00004D000000}"/>
    <cellStyle name="Input cel new 6 2 3 3 2 4" xfId="12368" xr:uid="{00000000-0005-0000-0000-00004D000000}"/>
    <cellStyle name="Input cel new 6 2 3 3 2 5" xfId="33264" xr:uid="{00000000-0005-0000-0000-00004D000000}"/>
    <cellStyle name="Input cel new 6 2 3 3 3" xfId="8911" xr:uid="{00000000-0005-0000-0000-00004D000000}"/>
    <cellStyle name="Input cel new 6 2 3 3 3 2" xfId="24574" xr:uid="{00000000-0005-0000-0000-00004D000000}"/>
    <cellStyle name="Input cel new 6 2 3 3 3 2 2" xfId="29162" xr:uid="{00000000-0005-0000-0000-00004D000000}"/>
    <cellStyle name="Input cel new 6 2 3 3 3 2 3" xfId="39267" xr:uid="{00000000-0005-0000-0000-00004D000000}"/>
    <cellStyle name="Input cel new 6 2 3 3 3 3" xfId="17455" xr:uid="{00000000-0005-0000-0000-00004D000000}"/>
    <cellStyle name="Input cel new 6 2 3 3 3 4" xfId="14115" xr:uid="{00000000-0005-0000-0000-00004D000000}"/>
    <cellStyle name="Input cel new 6 2 3 3 3 5" xfId="34676" xr:uid="{00000000-0005-0000-0000-00004D000000}"/>
    <cellStyle name="Input cel new 6 2 3 3 4" xfId="6295" xr:uid="{00000000-0005-0000-0000-00004D000000}"/>
    <cellStyle name="Input cel new 6 2 3 3 4 2" xfId="26591" xr:uid="{00000000-0005-0000-0000-00004D000000}"/>
    <cellStyle name="Input cel new 6 2 3 3 4 3" xfId="13377" xr:uid="{00000000-0005-0000-0000-00004D000000}"/>
    <cellStyle name="Input cel new 6 2 3 3 4 4" xfId="32061" xr:uid="{00000000-0005-0000-0000-00004D000000}"/>
    <cellStyle name="Input cel new 6 2 3 3 5" xfId="4689" xr:uid="{00000000-0005-0000-0000-00004D000000}"/>
    <cellStyle name="Input cel new 6 2 3 3 5 2" xfId="25013" xr:uid="{00000000-0005-0000-0000-00004D000000}"/>
    <cellStyle name="Input cel new 6 2 3 3 5 3" xfId="20425" xr:uid="{00000000-0005-0000-0000-00004D000000}"/>
    <cellStyle name="Input cel new 6 2 3 3 5 4" xfId="36183" xr:uid="{00000000-0005-0000-0000-00004D000000}"/>
    <cellStyle name="Input cel new 6 2 3 3 6" xfId="23735" xr:uid="{00000000-0005-0000-0000-00004D000000}"/>
    <cellStyle name="Input cel new 6 2 3 3 7" xfId="10657" xr:uid="{00000000-0005-0000-0000-00004D000000}"/>
    <cellStyle name="Input cel new 6 2 3 3 8" xfId="30510" xr:uid="{00000000-0005-0000-0000-00004D000000}"/>
    <cellStyle name="Input cel new 6 2 3 4" xfId="992" xr:uid="{00000000-0005-0000-0000-00004D000000}"/>
    <cellStyle name="Input cel new 6 2 3 4 2" xfId="5737" xr:uid="{00000000-0005-0000-0000-00004D000000}"/>
    <cellStyle name="Input cel new 6 2 3 4 2 2" xfId="26033" xr:uid="{00000000-0005-0000-0000-00004D000000}"/>
    <cellStyle name="Input cel new 6 2 3 4 2 3" xfId="21447" xr:uid="{00000000-0005-0000-0000-00004D000000}"/>
    <cellStyle name="Input cel new 6 2 3 4 2 4" xfId="36961" xr:uid="{00000000-0005-0000-0000-00004D000000}"/>
    <cellStyle name="Input cel new 6 2 3 4 3" xfId="18510" xr:uid="{00000000-0005-0000-0000-00004D000000}"/>
    <cellStyle name="Input cel new 6 2 3 4 4" xfId="14738" xr:uid="{00000000-0005-0000-0000-00004D000000}"/>
    <cellStyle name="Input cel new 6 2 3 4 5" xfId="31503" xr:uid="{00000000-0005-0000-0000-00004D000000}"/>
    <cellStyle name="Input cel new 6 2 3 5" xfId="2235" xr:uid="{00000000-0005-0000-0000-00004D000000}"/>
    <cellStyle name="Input cel new 6 2 3 5 2" xfId="6893" xr:uid="{00000000-0005-0000-0000-00004D000000}"/>
    <cellStyle name="Input cel new 6 2 3 5 2 2" xfId="27189" xr:uid="{00000000-0005-0000-0000-00004D000000}"/>
    <cellStyle name="Input cel new 6 2 3 5 2 3" xfId="22599" xr:uid="{00000000-0005-0000-0000-00004D000000}"/>
    <cellStyle name="Input cel new 6 2 3 5 2 4" xfId="37384" xr:uid="{00000000-0005-0000-0000-00004D000000}"/>
    <cellStyle name="Input cel new 6 2 3 5 3" xfId="22061" xr:uid="{00000000-0005-0000-0000-00004D000000}"/>
    <cellStyle name="Input cel new 6 2 3 5 4" xfId="14460" xr:uid="{00000000-0005-0000-0000-00004D000000}"/>
    <cellStyle name="Input cel new 6 2 3 5 5" xfId="32659" xr:uid="{00000000-0005-0000-0000-00004D000000}"/>
    <cellStyle name="Input cel new 6 2 3 6" xfId="8318" xr:uid="{00000000-0005-0000-0000-00004D000000}"/>
    <cellStyle name="Input cel new 6 2 3 6 2" xfId="24015" xr:uid="{00000000-0005-0000-0000-00004D000000}"/>
    <cellStyle name="Input cel new 6 2 3 6 2 2" xfId="28604" xr:uid="{00000000-0005-0000-0000-00004D000000}"/>
    <cellStyle name="Input cel new 6 2 3 6 2 3" xfId="38709" xr:uid="{00000000-0005-0000-0000-00004D000000}"/>
    <cellStyle name="Input cel new 6 2 3 6 3" xfId="21317" xr:uid="{00000000-0005-0000-0000-00004D000000}"/>
    <cellStyle name="Input cel new 6 2 3 6 4" xfId="12674" xr:uid="{00000000-0005-0000-0000-00004D000000}"/>
    <cellStyle name="Input cel new 6 2 3 6 5" xfId="34083" xr:uid="{00000000-0005-0000-0000-00004D000000}"/>
    <cellStyle name="Input cel new 6 2 3 7" xfId="5443" xr:uid="{00000000-0005-0000-0000-00004D000000}"/>
    <cellStyle name="Input cel new 6 2 3 7 2" xfId="21154" xr:uid="{00000000-0005-0000-0000-00004D000000}"/>
    <cellStyle name="Input cel new 6 2 3 7 2 2" xfId="25739" xr:uid="{00000000-0005-0000-0000-00004D000000}"/>
    <cellStyle name="Input cel new 6 2 3 7 2 3" xfId="36803" xr:uid="{00000000-0005-0000-0000-00004D000000}"/>
    <cellStyle name="Input cel new 6 2 3 7 3" xfId="22189" xr:uid="{00000000-0005-0000-0000-00004D000000}"/>
    <cellStyle name="Input cel new 6 2 3 7 4" xfId="14571" xr:uid="{00000000-0005-0000-0000-00004D000000}"/>
    <cellStyle name="Input cel new 6 2 3 7 5" xfId="31209" xr:uid="{00000000-0005-0000-0000-00004D000000}"/>
    <cellStyle name="Input cel new 6 2 3 8" xfId="4093" xr:uid="{00000000-0005-0000-0000-00004D000000}"/>
    <cellStyle name="Input cel new 6 2 3 8 2" xfId="21971" xr:uid="{00000000-0005-0000-0000-00004D000000}"/>
    <cellStyle name="Input cel new 6 2 3 8 3" xfId="19873" xr:uid="{00000000-0005-0000-0000-00004D000000}"/>
    <cellStyle name="Input cel new 6 2 3 8 4" xfId="35631" xr:uid="{00000000-0005-0000-0000-00004D000000}"/>
    <cellStyle name="Input cel new 6 2 3 9" xfId="17940" xr:uid="{00000000-0005-0000-0000-00004D000000}"/>
    <cellStyle name="Input cel new 6 2 4" xfId="750" xr:uid="{00000000-0005-0000-0000-00004D000000}"/>
    <cellStyle name="Input cel new 6 2 4 10" xfId="11760" xr:uid="{00000000-0005-0000-0000-00004D000000}"/>
    <cellStyle name="Input cel new 6 2 4 11" xfId="29979" xr:uid="{00000000-0005-0000-0000-00004D000000}"/>
    <cellStyle name="Input cel new 6 2 4 2" xfId="1980" xr:uid="{00000000-0005-0000-0000-00004D000000}"/>
    <cellStyle name="Input cel new 6 2 4 2 2" xfId="3219" xr:uid="{00000000-0005-0000-0000-00004D000000}"/>
    <cellStyle name="Input cel new 6 2 4 2 2 2" xfId="7877" xr:uid="{00000000-0005-0000-0000-00004D000000}"/>
    <cellStyle name="Input cel new 6 2 4 2 2 2 2" xfId="28173" xr:uid="{00000000-0005-0000-0000-00004D000000}"/>
    <cellStyle name="Input cel new 6 2 4 2 2 2 3" xfId="23583" xr:uid="{00000000-0005-0000-0000-00004D000000}"/>
    <cellStyle name="Input cel new 6 2 4 2 2 2 4" xfId="38325" xr:uid="{00000000-0005-0000-0000-00004D000000}"/>
    <cellStyle name="Input cel new 6 2 4 2 2 3" xfId="15848" xr:uid="{00000000-0005-0000-0000-00004D000000}"/>
    <cellStyle name="Input cel new 6 2 4 2 2 4" xfId="11744" xr:uid="{00000000-0005-0000-0000-00004D000000}"/>
    <cellStyle name="Input cel new 6 2 4 2 2 5" xfId="33643" xr:uid="{00000000-0005-0000-0000-00004D000000}"/>
    <cellStyle name="Input cel new 6 2 4 2 3" xfId="9289" xr:uid="{00000000-0005-0000-0000-00004D000000}"/>
    <cellStyle name="Input cel new 6 2 4 2 3 2" xfId="24930" xr:uid="{00000000-0005-0000-0000-00004D000000}"/>
    <cellStyle name="Input cel new 6 2 4 2 3 2 2" xfId="29517" xr:uid="{00000000-0005-0000-0000-00004D000000}"/>
    <cellStyle name="Input cel new 6 2 4 2 3 2 3" xfId="39622" xr:uid="{00000000-0005-0000-0000-00004D000000}"/>
    <cellStyle name="Input cel new 6 2 4 2 3 3" xfId="17116" xr:uid="{00000000-0005-0000-0000-00004D000000}"/>
    <cellStyle name="Input cel new 6 2 4 2 3 4" xfId="13205" xr:uid="{00000000-0005-0000-0000-00004D000000}"/>
    <cellStyle name="Input cel new 6 2 4 2 3 5" xfId="35054" xr:uid="{00000000-0005-0000-0000-00004D000000}"/>
    <cellStyle name="Input cel new 6 2 4 2 4" xfId="6638" xr:uid="{00000000-0005-0000-0000-00004D000000}"/>
    <cellStyle name="Input cel new 6 2 4 2 4 2" xfId="26934" xr:uid="{00000000-0005-0000-0000-00004D000000}"/>
    <cellStyle name="Input cel new 6 2 4 2 4 3" xfId="9818" xr:uid="{00000000-0005-0000-0000-00004D000000}"/>
    <cellStyle name="Input cel new 6 2 4 2 4 4" xfId="32404" xr:uid="{00000000-0005-0000-0000-00004D000000}"/>
    <cellStyle name="Input cel new 6 2 4 2 5" xfId="5068" xr:uid="{00000000-0005-0000-0000-00004D000000}"/>
    <cellStyle name="Input cel new 6 2 4 2 5 2" xfId="25368" xr:uid="{00000000-0005-0000-0000-00004D000000}"/>
    <cellStyle name="Input cel new 6 2 4 2 5 3" xfId="20782" xr:uid="{00000000-0005-0000-0000-00004D000000}"/>
    <cellStyle name="Input cel new 6 2 4 2 5 4" xfId="36538" xr:uid="{00000000-0005-0000-0000-00004D000000}"/>
    <cellStyle name="Input cel new 6 2 4 2 6" xfId="16227" xr:uid="{00000000-0005-0000-0000-00004D000000}"/>
    <cellStyle name="Input cel new 6 2 4 2 7" xfId="13763" xr:uid="{00000000-0005-0000-0000-00004D000000}"/>
    <cellStyle name="Input cel new 6 2 4 2 8" xfId="30888" xr:uid="{00000000-0005-0000-0000-00004D000000}"/>
    <cellStyle name="Input cel new 6 2 4 3" xfId="1658" xr:uid="{00000000-0005-0000-0000-00004D000000}"/>
    <cellStyle name="Input cel new 6 2 4 3 2" xfId="2897" xr:uid="{00000000-0005-0000-0000-00004D000000}"/>
    <cellStyle name="Input cel new 6 2 4 3 2 2" xfId="7555" xr:uid="{00000000-0005-0000-0000-00004D000000}"/>
    <cellStyle name="Input cel new 6 2 4 3 2 2 2" xfId="27851" xr:uid="{00000000-0005-0000-0000-00004D000000}"/>
    <cellStyle name="Input cel new 6 2 4 3 2 2 3" xfId="23261" xr:uid="{00000000-0005-0000-0000-00004D000000}"/>
    <cellStyle name="Input cel new 6 2 4 3 2 2 4" xfId="38027" xr:uid="{00000000-0005-0000-0000-00004D000000}"/>
    <cellStyle name="Input cel new 6 2 4 3 2 3" xfId="16175" xr:uid="{00000000-0005-0000-0000-00004D000000}"/>
    <cellStyle name="Input cel new 6 2 4 3 2 4" xfId="14648" xr:uid="{00000000-0005-0000-0000-00004D000000}"/>
    <cellStyle name="Input cel new 6 2 4 3 2 5" xfId="33321" xr:uid="{00000000-0005-0000-0000-00004D000000}"/>
    <cellStyle name="Input cel new 6 2 4 3 3" xfId="8967" xr:uid="{00000000-0005-0000-0000-00004D000000}"/>
    <cellStyle name="Input cel new 6 2 4 3 3 2" xfId="24627" xr:uid="{00000000-0005-0000-0000-00004D000000}"/>
    <cellStyle name="Input cel new 6 2 4 3 3 2 2" xfId="29215" xr:uid="{00000000-0005-0000-0000-00004D000000}"/>
    <cellStyle name="Input cel new 6 2 4 3 3 2 3" xfId="39320" xr:uid="{00000000-0005-0000-0000-00004D000000}"/>
    <cellStyle name="Input cel new 6 2 4 3 3 3" xfId="14785" xr:uid="{00000000-0005-0000-0000-00004D000000}"/>
    <cellStyle name="Input cel new 6 2 4 3 3 4" xfId="11915" xr:uid="{00000000-0005-0000-0000-00004D000000}"/>
    <cellStyle name="Input cel new 6 2 4 3 3 5" xfId="34732" xr:uid="{00000000-0005-0000-0000-00004D000000}"/>
    <cellStyle name="Input cel new 6 2 4 3 4" xfId="6349" xr:uid="{00000000-0005-0000-0000-00004D000000}"/>
    <cellStyle name="Input cel new 6 2 4 3 4 2" xfId="26645" xr:uid="{00000000-0005-0000-0000-00004D000000}"/>
    <cellStyle name="Input cel new 6 2 4 3 4 3" xfId="10151" xr:uid="{00000000-0005-0000-0000-00004D000000}"/>
    <cellStyle name="Input cel new 6 2 4 3 4 4" xfId="32115" xr:uid="{00000000-0005-0000-0000-00004D000000}"/>
    <cellStyle name="Input cel new 6 2 4 3 5" xfId="4746" xr:uid="{00000000-0005-0000-0000-00004D000000}"/>
    <cellStyle name="Input cel new 6 2 4 3 5 2" xfId="25066" xr:uid="{00000000-0005-0000-0000-00004D000000}"/>
    <cellStyle name="Input cel new 6 2 4 3 5 3" xfId="20478" xr:uid="{00000000-0005-0000-0000-00004D000000}"/>
    <cellStyle name="Input cel new 6 2 4 3 5 4" xfId="36236" xr:uid="{00000000-0005-0000-0000-00004D000000}"/>
    <cellStyle name="Input cel new 6 2 4 3 6" xfId="19101" xr:uid="{00000000-0005-0000-0000-00004D000000}"/>
    <cellStyle name="Input cel new 6 2 4 3 7" xfId="9436" xr:uid="{00000000-0005-0000-0000-00004D000000}"/>
    <cellStyle name="Input cel new 6 2 4 3 8" xfId="30566" xr:uid="{00000000-0005-0000-0000-00004D000000}"/>
    <cellStyle name="Input cel new 6 2 4 4" xfId="1054" xr:uid="{00000000-0005-0000-0000-00004D000000}"/>
    <cellStyle name="Input cel new 6 2 4 4 2" xfId="5799" xr:uid="{00000000-0005-0000-0000-00004D000000}"/>
    <cellStyle name="Input cel new 6 2 4 4 2 2" xfId="26095" xr:uid="{00000000-0005-0000-0000-00004D000000}"/>
    <cellStyle name="Input cel new 6 2 4 4 2 3" xfId="21509" xr:uid="{00000000-0005-0000-0000-00004D000000}"/>
    <cellStyle name="Input cel new 6 2 4 4 2 4" xfId="37023" xr:uid="{00000000-0005-0000-0000-00004D000000}"/>
    <cellStyle name="Input cel new 6 2 4 4 3" xfId="17937" xr:uid="{00000000-0005-0000-0000-00004D000000}"/>
    <cellStyle name="Input cel new 6 2 4 4 4" xfId="11187" xr:uid="{00000000-0005-0000-0000-00004D000000}"/>
    <cellStyle name="Input cel new 6 2 4 4 5" xfId="31565" xr:uid="{00000000-0005-0000-0000-00004D000000}"/>
    <cellStyle name="Input cel new 6 2 4 5" xfId="2297" xr:uid="{00000000-0005-0000-0000-00004D000000}"/>
    <cellStyle name="Input cel new 6 2 4 5 2" xfId="6955" xr:uid="{00000000-0005-0000-0000-00004D000000}"/>
    <cellStyle name="Input cel new 6 2 4 5 2 2" xfId="27251" xr:uid="{00000000-0005-0000-0000-00004D000000}"/>
    <cellStyle name="Input cel new 6 2 4 5 2 3" xfId="22661" xr:uid="{00000000-0005-0000-0000-00004D000000}"/>
    <cellStyle name="Input cel new 6 2 4 5 2 4" xfId="37446" xr:uid="{00000000-0005-0000-0000-00004D000000}"/>
    <cellStyle name="Input cel new 6 2 4 5 3" xfId="15772" xr:uid="{00000000-0005-0000-0000-00004D000000}"/>
    <cellStyle name="Input cel new 6 2 4 5 4" xfId="10046" xr:uid="{00000000-0005-0000-0000-00004D000000}"/>
    <cellStyle name="Input cel new 6 2 4 5 5" xfId="32721" xr:uid="{00000000-0005-0000-0000-00004D000000}"/>
    <cellStyle name="Input cel new 6 2 4 6" xfId="8380" xr:uid="{00000000-0005-0000-0000-00004D000000}"/>
    <cellStyle name="Input cel new 6 2 4 6 2" xfId="24077" xr:uid="{00000000-0005-0000-0000-00004D000000}"/>
    <cellStyle name="Input cel new 6 2 4 6 2 2" xfId="28666" xr:uid="{00000000-0005-0000-0000-00004D000000}"/>
    <cellStyle name="Input cel new 6 2 4 6 2 3" xfId="38771" xr:uid="{00000000-0005-0000-0000-00004D000000}"/>
    <cellStyle name="Input cel new 6 2 4 6 3" xfId="21333" xr:uid="{00000000-0005-0000-0000-00004D000000}"/>
    <cellStyle name="Input cel new 6 2 4 6 4" xfId="9655" xr:uid="{00000000-0005-0000-0000-00004D000000}"/>
    <cellStyle name="Input cel new 6 2 4 6 5" xfId="34145" xr:uid="{00000000-0005-0000-0000-00004D000000}"/>
    <cellStyle name="Input cel new 6 2 4 7" xfId="5502" xr:uid="{00000000-0005-0000-0000-00004D000000}"/>
    <cellStyle name="Input cel new 6 2 4 7 2" xfId="21213" xr:uid="{00000000-0005-0000-0000-00004D000000}"/>
    <cellStyle name="Input cel new 6 2 4 7 2 2" xfId="25798" xr:uid="{00000000-0005-0000-0000-00004D000000}"/>
    <cellStyle name="Input cel new 6 2 4 7 2 3" xfId="36862" xr:uid="{00000000-0005-0000-0000-00004D000000}"/>
    <cellStyle name="Input cel new 6 2 4 7 3" xfId="18820" xr:uid="{00000000-0005-0000-0000-00004D000000}"/>
    <cellStyle name="Input cel new 6 2 4 7 4" xfId="9889" xr:uid="{00000000-0005-0000-0000-00004D000000}"/>
    <cellStyle name="Input cel new 6 2 4 7 5" xfId="31268" xr:uid="{00000000-0005-0000-0000-00004D000000}"/>
    <cellStyle name="Input cel new 6 2 4 8" xfId="4155" xr:uid="{00000000-0005-0000-0000-00004D000000}"/>
    <cellStyle name="Input cel new 6 2 4 8 2" xfId="17893" xr:uid="{00000000-0005-0000-0000-00004D000000}"/>
    <cellStyle name="Input cel new 6 2 4 8 3" xfId="19932" xr:uid="{00000000-0005-0000-0000-00004D000000}"/>
    <cellStyle name="Input cel new 6 2 4 8 4" xfId="35690" xr:uid="{00000000-0005-0000-0000-00004D000000}"/>
    <cellStyle name="Input cel new 6 2 4 9" xfId="16980" xr:uid="{00000000-0005-0000-0000-00004D000000}"/>
    <cellStyle name="Input cel new 6 2 5" xfId="575" xr:uid="{00000000-0005-0000-0000-00004D000000}"/>
    <cellStyle name="Input cel new 6 2 5 10" xfId="30412" xr:uid="{00000000-0005-0000-0000-00004D000000}"/>
    <cellStyle name="Input cel new 6 2 5 2" xfId="1817" xr:uid="{00000000-0005-0000-0000-00004D000000}"/>
    <cellStyle name="Input cel new 6 2 5 2 2" xfId="3056" xr:uid="{00000000-0005-0000-0000-00004D000000}"/>
    <cellStyle name="Input cel new 6 2 5 2 2 2" xfId="7714" xr:uid="{00000000-0005-0000-0000-00004D000000}"/>
    <cellStyle name="Input cel new 6 2 5 2 2 2 2" xfId="28010" xr:uid="{00000000-0005-0000-0000-00004D000000}"/>
    <cellStyle name="Input cel new 6 2 5 2 2 2 3" xfId="23420" xr:uid="{00000000-0005-0000-0000-00004D000000}"/>
    <cellStyle name="Input cel new 6 2 5 2 2 2 4" xfId="38162" xr:uid="{00000000-0005-0000-0000-00004D000000}"/>
    <cellStyle name="Input cel new 6 2 5 2 2 3" xfId="15758" xr:uid="{00000000-0005-0000-0000-00004D000000}"/>
    <cellStyle name="Input cel new 6 2 5 2 2 4" xfId="10780" xr:uid="{00000000-0005-0000-0000-00004D000000}"/>
    <cellStyle name="Input cel new 6 2 5 2 2 5" xfId="33480" xr:uid="{00000000-0005-0000-0000-00004D000000}"/>
    <cellStyle name="Input cel new 6 2 5 2 3" xfId="9126" xr:uid="{00000000-0005-0000-0000-00004D000000}"/>
    <cellStyle name="Input cel new 6 2 5 2 3 2" xfId="24775" xr:uid="{00000000-0005-0000-0000-00004D000000}"/>
    <cellStyle name="Input cel new 6 2 5 2 3 2 2" xfId="29362" xr:uid="{00000000-0005-0000-0000-00004D000000}"/>
    <cellStyle name="Input cel new 6 2 5 2 3 2 3" xfId="39467" xr:uid="{00000000-0005-0000-0000-00004D000000}"/>
    <cellStyle name="Input cel new 6 2 5 2 3 3" xfId="17155" xr:uid="{00000000-0005-0000-0000-00004D000000}"/>
    <cellStyle name="Input cel new 6 2 5 2 3 4" xfId="9518" xr:uid="{00000000-0005-0000-0000-00004D000000}"/>
    <cellStyle name="Input cel new 6 2 5 2 3 5" xfId="34891" xr:uid="{00000000-0005-0000-0000-00004D000000}"/>
    <cellStyle name="Input cel new 6 2 5 2 4" xfId="6483" xr:uid="{00000000-0005-0000-0000-00004D000000}"/>
    <cellStyle name="Input cel new 6 2 5 2 4 2" xfId="26779" xr:uid="{00000000-0005-0000-0000-00004D000000}"/>
    <cellStyle name="Input cel new 6 2 5 2 4 3" xfId="10828" xr:uid="{00000000-0005-0000-0000-00004D000000}"/>
    <cellStyle name="Input cel new 6 2 5 2 4 4" xfId="32249" xr:uid="{00000000-0005-0000-0000-00004D000000}"/>
    <cellStyle name="Input cel new 6 2 5 2 5" xfId="4905" xr:uid="{00000000-0005-0000-0000-00004D000000}"/>
    <cellStyle name="Input cel new 6 2 5 2 5 2" xfId="25213" xr:uid="{00000000-0005-0000-0000-00004D000000}"/>
    <cellStyle name="Input cel new 6 2 5 2 5 3" xfId="20627" xr:uid="{00000000-0005-0000-0000-00004D000000}"/>
    <cellStyle name="Input cel new 6 2 5 2 5 4" xfId="36383" xr:uid="{00000000-0005-0000-0000-00004D000000}"/>
    <cellStyle name="Input cel new 6 2 5 2 6" xfId="16247" xr:uid="{00000000-0005-0000-0000-00004D000000}"/>
    <cellStyle name="Input cel new 6 2 5 2 7" xfId="12064" xr:uid="{00000000-0005-0000-0000-00004D000000}"/>
    <cellStyle name="Input cel new 6 2 5 2 8" xfId="30725" xr:uid="{00000000-0005-0000-0000-00004D000000}"/>
    <cellStyle name="Input cel new 6 2 5 3" xfId="1501" xr:uid="{00000000-0005-0000-0000-00004D000000}"/>
    <cellStyle name="Input cel new 6 2 5 3 2" xfId="6199" xr:uid="{00000000-0005-0000-0000-00004D000000}"/>
    <cellStyle name="Input cel new 6 2 5 3 2 2" xfId="26495" xr:uid="{00000000-0005-0000-0000-00004D000000}"/>
    <cellStyle name="Input cel new 6 2 5 3 2 3" xfId="21907" xr:uid="{00000000-0005-0000-0000-00004D000000}"/>
    <cellStyle name="Input cel new 6 2 5 3 2 4" xfId="37126" xr:uid="{00000000-0005-0000-0000-00004D000000}"/>
    <cellStyle name="Input cel new 6 2 5 3 3" xfId="18556" xr:uid="{00000000-0005-0000-0000-00004D000000}"/>
    <cellStyle name="Input cel new 6 2 5 3 4" xfId="9639" xr:uid="{00000000-0005-0000-0000-00004D000000}"/>
    <cellStyle name="Input cel new 6 2 5 3 5" xfId="31965" xr:uid="{00000000-0005-0000-0000-00004D000000}"/>
    <cellStyle name="Input cel new 6 2 5 4" xfId="2741" xr:uid="{00000000-0005-0000-0000-00004D000000}"/>
    <cellStyle name="Input cel new 6 2 5 4 2" xfId="7399" xr:uid="{00000000-0005-0000-0000-00004D000000}"/>
    <cellStyle name="Input cel new 6 2 5 4 2 2" xfId="27695" xr:uid="{00000000-0005-0000-0000-00004D000000}"/>
    <cellStyle name="Input cel new 6 2 5 4 2 3" xfId="23105" xr:uid="{00000000-0005-0000-0000-00004D000000}"/>
    <cellStyle name="Input cel new 6 2 5 4 2 4" xfId="37871" xr:uid="{00000000-0005-0000-0000-00004D000000}"/>
    <cellStyle name="Input cel new 6 2 5 4 3" xfId="18006" xr:uid="{00000000-0005-0000-0000-00004D000000}"/>
    <cellStyle name="Input cel new 6 2 5 4 4" xfId="11299" xr:uid="{00000000-0005-0000-0000-00004D000000}"/>
    <cellStyle name="Input cel new 6 2 5 4 5" xfId="33165" xr:uid="{00000000-0005-0000-0000-00004D000000}"/>
    <cellStyle name="Input cel new 6 2 5 5" xfId="8813" xr:uid="{00000000-0005-0000-0000-00004D000000}"/>
    <cellStyle name="Input cel new 6 2 5 5 2" xfId="24480" xr:uid="{00000000-0005-0000-0000-00004D000000}"/>
    <cellStyle name="Input cel new 6 2 5 5 2 2" xfId="29068" xr:uid="{00000000-0005-0000-0000-00004D000000}"/>
    <cellStyle name="Input cel new 6 2 5 5 2 3" xfId="39173" xr:uid="{00000000-0005-0000-0000-00004D000000}"/>
    <cellStyle name="Input cel new 6 2 5 5 3" xfId="22018" xr:uid="{00000000-0005-0000-0000-00004D000000}"/>
    <cellStyle name="Input cel new 6 2 5 5 4" xfId="10088" xr:uid="{00000000-0005-0000-0000-00004D000000}"/>
    <cellStyle name="Input cel new 6 2 5 5 5" xfId="34578" xr:uid="{00000000-0005-0000-0000-00004D000000}"/>
    <cellStyle name="Input cel new 6 2 5 6" xfId="5361" xr:uid="{00000000-0005-0000-0000-00004D000000}"/>
    <cellStyle name="Input cel new 6 2 5 6 2" xfId="25657" xr:uid="{00000000-0005-0000-0000-00004D000000}"/>
    <cellStyle name="Input cel new 6 2 5 6 3" xfId="12867" xr:uid="{00000000-0005-0000-0000-00004D000000}"/>
    <cellStyle name="Input cel new 6 2 5 6 4" xfId="31127" xr:uid="{00000000-0005-0000-0000-00004D000000}"/>
    <cellStyle name="Input cel new 6 2 5 7" xfId="4591" xr:uid="{00000000-0005-0000-0000-00004D000000}"/>
    <cellStyle name="Input cel new 6 2 5 7 2" xfId="22202" xr:uid="{00000000-0005-0000-0000-00004D000000}"/>
    <cellStyle name="Input cel new 6 2 5 7 3" xfId="20333" xr:uid="{00000000-0005-0000-0000-00004D000000}"/>
    <cellStyle name="Input cel new 6 2 5 7 4" xfId="36091" xr:uid="{00000000-0005-0000-0000-00004D000000}"/>
    <cellStyle name="Input cel new 6 2 5 8" xfId="16957" xr:uid="{00000000-0005-0000-0000-00004D000000}"/>
    <cellStyle name="Input cel new 6 2 5 9" xfId="14166" xr:uid="{00000000-0005-0000-0000-00004D000000}"/>
    <cellStyle name="Input cel new 6 2 6" xfId="1321" xr:uid="{00000000-0005-0000-0000-00004D000000}"/>
    <cellStyle name="Input cel new 6 2 6 2" xfId="2562" xr:uid="{00000000-0005-0000-0000-00004D000000}"/>
    <cellStyle name="Input cel new 6 2 6 2 2" xfId="7220" xr:uid="{00000000-0005-0000-0000-00004D000000}"/>
    <cellStyle name="Input cel new 6 2 6 2 2 2" xfId="27516" xr:uid="{00000000-0005-0000-0000-00004D000000}"/>
    <cellStyle name="Input cel new 6 2 6 2 2 3" xfId="22926" xr:uid="{00000000-0005-0000-0000-00004D000000}"/>
    <cellStyle name="Input cel new 6 2 6 2 2 4" xfId="37706" xr:uid="{00000000-0005-0000-0000-00004D000000}"/>
    <cellStyle name="Input cel new 6 2 6 2 3" xfId="18828" xr:uid="{00000000-0005-0000-0000-00004D000000}"/>
    <cellStyle name="Input cel new 6 2 6 2 4" xfId="12727" xr:uid="{00000000-0005-0000-0000-00004D000000}"/>
    <cellStyle name="Input cel new 6 2 6 2 5" xfId="32986" xr:uid="{00000000-0005-0000-0000-00004D000000}"/>
    <cellStyle name="Input cel new 6 2 6 3" xfId="8640" xr:uid="{00000000-0005-0000-0000-00004D000000}"/>
    <cellStyle name="Input cel new 6 2 6 3 2" xfId="24318" xr:uid="{00000000-0005-0000-0000-00004D000000}"/>
    <cellStyle name="Input cel new 6 2 6 3 2 2" xfId="28907" xr:uid="{00000000-0005-0000-0000-00004D000000}"/>
    <cellStyle name="Input cel new 6 2 6 3 2 3" xfId="39012" xr:uid="{00000000-0005-0000-0000-00004D000000}"/>
    <cellStyle name="Input cel new 6 2 6 3 3" xfId="15078" xr:uid="{00000000-0005-0000-0000-00004D000000}"/>
    <cellStyle name="Input cel new 6 2 6 3 4" xfId="13304" xr:uid="{00000000-0005-0000-0000-00004D000000}"/>
    <cellStyle name="Input cel new 6 2 6 3 5" xfId="34405" xr:uid="{00000000-0005-0000-0000-00004D000000}"/>
    <cellStyle name="Input cel new 6 2 6 4" xfId="6044" xr:uid="{00000000-0005-0000-0000-00004D000000}"/>
    <cellStyle name="Input cel new 6 2 6 4 2" xfId="26340" xr:uid="{00000000-0005-0000-0000-00004D000000}"/>
    <cellStyle name="Input cel new 6 2 6 4 3" xfId="14441" xr:uid="{00000000-0005-0000-0000-00004D000000}"/>
    <cellStyle name="Input cel new 6 2 6 4 4" xfId="31810" xr:uid="{00000000-0005-0000-0000-00004D000000}"/>
    <cellStyle name="Input cel new 6 2 6 5" xfId="4417" xr:uid="{00000000-0005-0000-0000-00004D000000}"/>
    <cellStyle name="Input cel new 6 2 6 5 2" xfId="19165" xr:uid="{00000000-0005-0000-0000-00004D000000}"/>
    <cellStyle name="Input cel new 6 2 6 5 3" xfId="20173" xr:uid="{00000000-0005-0000-0000-00004D000000}"/>
    <cellStyle name="Input cel new 6 2 6 5 4" xfId="35931" xr:uid="{00000000-0005-0000-0000-00004D000000}"/>
    <cellStyle name="Input cel new 6 2 6 6" xfId="18704" xr:uid="{00000000-0005-0000-0000-00004D000000}"/>
    <cellStyle name="Input cel new 6 2 6 7" xfId="9341" xr:uid="{00000000-0005-0000-0000-00004D000000}"/>
    <cellStyle name="Input cel new 6 2 6 8" xfId="30239" xr:uid="{00000000-0005-0000-0000-00004D000000}"/>
    <cellStyle name="Input cel new 6 2 7" xfId="1171" xr:uid="{00000000-0005-0000-0000-00004D000000}"/>
    <cellStyle name="Input cel new 6 2 7 2" xfId="2413" xr:uid="{00000000-0005-0000-0000-00004D000000}"/>
    <cellStyle name="Input cel new 6 2 7 2 2" xfId="7071" xr:uid="{00000000-0005-0000-0000-00004D000000}"/>
    <cellStyle name="Input cel new 6 2 7 2 2 2" xfId="27367" xr:uid="{00000000-0005-0000-0000-00004D000000}"/>
    <cellStyle name="Input cel new 6 2 7 2 2 3" xfId="22777" xr:uid="{00000000-0005-0000-0000-00004D000000}"/>
    <cellStyle name="Input cel new 6 2 7 2 2 4" xfId="37560" xr:uid="{00000000-0005-0000-0000-00004D000000}"/>
    <cellStyle name="Input cel new 6 2 7 2 3" xfId="16289" xr:uid="{00000000-0005-0000-0000-00004D000000}"/>
    <cellStyle name="Input cel new 6 2 7 2 4" xfId="11523" xr:uid="{00000000-0005-0000-0000-00004D000000}"/>
    <cellStyle name="Input cel new 6 2 7 2 5" xfId="32837" xr:uid="{00000000-0005-0000-0000-00004D000000}"/>
    <cellStyle name="Input cel new 6 2 7 3" xfId="8494" xr:uid="{00000000-0005-0000-0000-00004D000000}"/>
    <cellStyle name="Input cel new 6 2 7 3 2" xfId="24183" xr:uid="{00000000-0005-0000-0000-00004D000000}"/>
    <cellStyle name="Input cel new 6 2 7 3 2 2" xfId="28772" xr:uid="{00000000-0005-0000-0000-00004D000000}"/>
    <cellStyle name="Input cel new 6 2 7 3 2 3" xfId="38877" xr:uid="{00000000-0005-0000-0000-00004D000000}"/>
    <cellStyle name="Input cel new 6 2 7 3 3" xfId="17711" xr:uid="{00000000-0005-0000-0000-00004D000000}"/>
    <cellStyle name="Input cel new 6 2 7 3 4" xfId="9499" xr:uid="{00000000-0005-0000-0000-00004D000000}"/>
    <cellStyle name="Input cel new 6 2 7 3 5" xfId="34259" xr:uid="{00000000-0005-0000-0000-00004D000000}"/>
    <cellStyle name="Input cel new 6 2 7 4" xfId="5907" xr:uid="{00000000-0005-0000-0000-00004D000000}"/>
    <cellStyle name="Input cel new 6 2 7 4 2" xfId="26203" xr:uid="{00000000-0005-0000-0000-00004D000000}"/>
    <cellStyle name="Input cel new 6 2 7 4 3" xfId="11668" xr:uid="{00000000-0005-0000-0000-00004D000000}"/>
    <cellStyle name="Input cel new 6 2 7 4 4" xfId="31673" xr:uid="{00000000-0005-0000-0000-00004D000000}"/>
    <cellStyle name="Input cel new 6 2 7 5" xfId="4270" xr:uid="{00000000-0005-0000-0000-00004D000000}"/>
    <cellStyle name="Input cel new 6 2 7 5 2" xfId="16069" xr:uid="{00000000-0005-0000-0000-00004D000000}"/>
    <cellStyle name="Input cel new 6 2 7 5 3" xfId="20038" xr:uid="{00000000-0005-0000-0000-00004D000000}"/>
    <cellStyle name="Input cel new 6 2 7 5 4" xfId="35796" xr:uid="{00000000-0005-0000-0000-00004D000000}"/>
    <cellStyle name="Input cel new 6 2 7 6" xfId="17351" xr:uid="{00000000-0005-0000-0000-00004D000000}"/>
    <cellStyle name="Input cel new 6 2 7 7" xfId="10327" xr:uid="{00000000-0005-0000-0000-00004D000000}"/>
    <cellStyle name="Input cel new 6 2 7 8" xfId="30093" xr:uid="{00000000-0005-0000-0000-00004D000000}"/>
    <cellStyle name="Input cel new 6 2 8" xfId="879" xr:uid="{00000000-0005-0000-0000-00004D000000}"/>
    <cellStyle name="Input cel new 6 2 8 2" xfId="3353" xr:uid="{00000000-0005-0000-0000-00004D000000}"/>
    <cellStyle name="Input cel new 6 2 8 2 2" xfId="8206" xr:uid="{00000000-0005-0000-0000-00004D000000}"/>
    <cellStyle name="Input cel new 6 2 8 2 2 2" xfId="28495" xr:uid="{00000000-0005-0000-0000-00004D000000}"/>
    <cellStyle name="Input cel new 6 2 8 2 2 3" xfId="23906" xr:uid="{00000000-0005-0000-0000-00004D000000}"/>
    <cellStyle name="Input cel new 6 2 8 2 2 4" xfId="38600" xr:uid="{00000000-0005-0000-0000-00004D000000}"/>
    <cellStyle name="Input cel new 6 2 8 2 3" xfId="18089" xr:uid="{00000000-0005-0000-0000-00004D000000}"/>
    <cellStyle name="Input cel new 6 2 8 2 4" xfId="11887" xr:uid="{00000000-0005-0000-0000-00004D000000}"/>
    <cellStyle name="Input cel new 6 2 8 2 5" xfId="33971" xr:uid="{00000000-0005-0000-0000-00004D000000}"/>
    <cellStyle name="Input cel new 6 2 8 3" xfId="5628" xr:uid="{00000000-0005-0000-0000-00004D000000}"/>
    <cellStyle name="Input cel new 6 2 8 3 2" xfId="25924" xr:uid="{00000000-0005-0000-0000-00004D000000}"/>
    <cellStyle name="Input cel new 6 2 8 3 3" xfId="11618" xr:uid="{00000000-0005-0000-0000-00004D000000}"/>
    <cellStyle name="Input cel new 6 2 8 3 4" xfId="31394" xr:uid="{00000000-0005-0000-0000-00004D000000}"/>
    <cellStyle name="Input cel new 6 2 8 4" xfId="3981" xr:uid="{00000000-0005-0000-0000-00004D000000}"/>
    <cellStyle name="Input cel new 6 2 8 4 2" xfId="17008" xr:uid="{00000000-0005-0000-0000-00004D000000}"/>
    <cellStyle name="Input cel new 6 2 8 4 3" xfId="19766" xr:uid="{00000000-0005-0000-0000-00004D000000}"/>
    <cellStyle name="Input cel new 6 2 8 4 4" xfId="35524" xr:uid="{00000000-0005-0000-0000-00004D000000}"/>
    <cellStyle name="Input cel new 6 2 8 5" xfId="19116" xr:uid="{00000000-0005-0000-0000-00004D000000}"/>
    <cellStyle name="Input cel new 6 2 8 6" xfId="12640" xr:uid="{00000000-0005-0000-0000-00004D000000}"/>
    <cellStyle name="Input cel new 6 2 8 7" xfId="29805" xr:uid="{00000000-0005-0000-0000-00004D000000}"/>
    <cellStyle name="Input cel new 6 2 9" xfId="2123" xr:uid="{00000000-0005-0000-0000-00004D000000}"/>
    <cellStyle name="Input cel new 6 2 9 2" xfId="6781" xr:uid="{00000000-0005-0000-0000-00004D000000}"/>
    <cellStyle name="Input cel new 6 2 9 2 2" xfId="27077" xr:uid="{00000000-0005-0000-0000-00004D000000}"/>
    <cellStyle name="Input cel new 6 2 9 2 3" xfId="22487" xr:uid="{00000000-0005-0000-0000-00004D000000}"/>
    <cellStyle name="Input cel new 6 2 9 2 4" xfId="37272" xr:uid="{00000000-0005-0000-0000-00004D000000}"/>
    <cellStyle name="Input cel new 6 2 9 3" xfId="17179" xr:uid="{00000000-0005-0000-0000-00004D000000}"/>
    <cellStyle name="Input cel new 6 2 9 4" xfId="10638" xr:uid="{00000000-0005-0000-0000-00004D000000}"/>
    <cellStyle name="Input cel new 6 2 9 5" xfId="32547" xr:uid="{00000000-0005-0000-0000-00004D000000}"/>
    <cellStyle name="Input cel new 6 3" xfId="371" xr:uid="{00000000-0005-0000-0000-00004D000000}"/>
    <cellStyle name="Input cel new 6 3 10" xfId="13186" xr:uid="{00000000-0005-0000-0000-00004D000000}"/>
    <cellStyle name="Input cel new 6 3 11" xfId="29575" xr:uid="{00000000-0005-0000-0000-00004D000000}"/>
    <cellStyle name="Input cel new 6 3 2" xfId="1791" xr:uid="{00000000-0005-0000-0000-00004D000000}"/>
    <cellStyle name="Input cel new 6 3 2 2" xfId="3030" xr:uid="{00000000-0005-0000-0000-00004D000000}"/>
    <cellStyle name="Input cel new 6 3 2 2 2" xfId="9100" xr:uid="{00000000-0005-0000-0000-00004D000000}"/>
    <cellStyle name="Input cel new 6 3 2 2 2 2" xfId="24751" xr:uid="{00000000-0005-0000-0000-00004D000000}"/>
    <cellStyle name="Input cel new 6 3 2 2 2 2 2" xfId="29338" xr:uid="{00000000-0005-0000-0000-00004D000000}"/>
    <cellStyle name="Input cel new 6 3 2 2 2 2 3" xfId="39443" xr:uid="{00000000-0005-0000-0000-00004D000000}"/>
    <cellStyle name="Input cel new 6 3 2 2 2 3" xfId="18626" xr:uid="{00000000-0005-0000-0000-00004D000000}"/>
    <cellStyle name="Input cel new 6 3 2 2 2 4" xfId="12015" xr:uid="{00000000-0005-0000-0000-00004D000000}"/>
    <cellStyle name="Input cel new 6 3 2 2 2 5" xfId="34865" xr:uid="{00000000-0005-0000-0000-00004D000000}"/>
    <cellStyle name="Input cel new 6 3 2 2 3" xfId="7688" xr:uid="{00000000-0005-0000-0000-00004D000000}"/>
    <cellStyle name="Input cel new 6 3 2 2 3 2" xfId="27984" xr:uid="{00000000-0005-0000-0000-00004D000000}"/>
    <cellStyle name="Input cel new 6 3 2 2 3 3" xfId="10610" xr:uid="{00000000-0005-0000-0000-00004D000000}"/>
    <cellStyle name="Input cel new 6 3 2 2 3 4" xfId="33454" xr:uid="{00000000-0005-0000-0000-00004D000000}"/>
    <cellStyle name="Input cel new 6 3 2 2 4" xfId="4879" xr:uid="{00000000-0005-0000-0000-00004D000000}"/>
    <cellStyle name="Input cel new 6 3 2 2 4 2" xfId="25189" xr:uid="{00000000-0005-0000-0000-00004D000000}"/>
    <cellStyle name="Input cel new 6 3 2 2 4 3" xfId="20603" xr:uid="{00000000-0005-0000-0000-00004D000000}"/>
    <cellStyle name="Input cel new 6 3 2 2 4 4" xfId="36359" xr:uid="{00000000-0005-0000-0000-00004D000000}"/>
    <cellStyle name="Input cel new 6 3 2 2 5" xfId="18574" xr:uid="{00000000-0005-0000-0000-00004D000000}"/>
    <cellStyle name="Input cel new 6 3 2 2 6" xfId="11664" xr:uid="{00000000-0005-0000-0000-00004D000000}"/>
    <cellStyle name="Input cel new 6 3 2 2 7" xfId="30699" xr:uid="{00000000-0005-0000-0000-00004D000000}"/>
    <cellStyle name="Input cel new 6 3 2 3" xfId="8069" xr:uid="{00000000-0005-0000-0000-00004D000000}"/>
    <cellStyle name="Input cel new 6 3 2 3 2" xfId="23771" xr:uid="{00000000-0005-0000-0000-00004D000000}"/>
    <cellStyle name="Input cel new 6 3 2 3 2 2" xfId="28360" xr:uid="{00000000-0005-0000-0000-00004D000000}"/>
    <cellStyle name="Input cel new 6 3 2 3 2 3" xfId="38465" xr:uid="{00000000-0005-0000-0000-00004D000000}"/>
    <cellStyle name="Input cel new 6 3 2 3 3" xfId="17286" xr:uid="{00000000-0005-0000-0000-00004D000000}"/>
    <cellStyle name="Input cel new 6 3 2 3 4" xfId="9811" xr:uid="{00000000-0005-0000-0000-00004D000000}"/>
    <cellStyle name="Input cel new 6 3 2 3 5" xfId="33834" xr:uid="{00000000-0005-0000-0000-00004D000000}"/>
    <cellStyle name="Input cel new 6 3 2 4" xfId="3844" xr:uid="{00000000-0005-0000-0000-00004D000000}"/>
    <cellStyle name="Input cel new 6 3 2 4 2" xfId="18061" xr:uid="{00000000-0005-0000-0000-00004D000000}"/>
    <cellStyle name="Input cel new 6 3 2 4 3" xfId="19633" xr:uid="{00000000-0005-0000-0000-00004D000000}"/>
    <cellStyle name="Input cel new 6 3 2 4 4" xfId="35391" xr:uid="{00000000-0005-0000-0000-00004D000000}"/>
    <cellStyle name="Input cel new 6 3 2 5" xfId="15291" xr:uid="{00000000-0005-0000-0000-00004D000000}"/>
    <cellStyle name="Input cel new 6 3 2 6" xfId="12614" xr:uid="{00000000-0005-0000-0000-00004D000000}"/>
    <cellStyle name="Input cel new 6 3 2 7" xfId="29668" xr:uid="{00000000-0005-0000-0000-00004D000000}"/>
    <cellStyle name="Input cel new 6 3 3" xfId="1355" xr:uid="{00000000-0005-0000-0000-00004D000000}"/>
    <cellStyle name="Input cel new 6 3 3 2" xfId="2596" xr:uid="{00000000-0005-0000-0000-00004D000000}"/>
    <cellStyle name="Input cel new 6 3 3 2 2" xfId="7254" xr:uid="{00000000-0005-0000-0000-00004D000000}"/>
    <cellStyle name="Input cel new 6 3 3 2 2 2" xfId="27550" xr:uid="{00000000-0005-0000-0000-00004D000000}"/>
    <cellStyle name="Input cel new 6 3 3 2 2 3" xfId="22960" xr:uid="{00000000-0005-0000-0000-00004D000000}"/>
    <cellStyle name="Input cel new 6 3 3 2 2 4" xfId="37740" xr:uid="{00000000-0005-0000-0000-00004D000000}"/>
    <cellStyle name="Input cel new 6 3 3 2 3" xfId="19317" xr:uid="{00000000-0005-0000-0000-00004D000000}"/>
    <cellStyle name="Input cel new 6 3 3 2 4" xfId="13501" xr:uid="{00000000-0005-0000-0000-00004D000000}"/>
    <cellStyle name="Input cel new 6 3 3 2 5" xfId="33020" xr:uid="{00000000-0005-0000-0000-00004D000000}"/>
    <cellStyle name="Input cel new 6 3 3 3" xfId="8674" xr:uid="{00000000-0005-0000-0000-00004D000000}"/>
    <cellStyle name="Input cel new 6 3 3 3 2" xfId="24350" xr:uid="{00000000-0005-0000-0000-00004D000000}"/>
    <cellStyle name="Input cel new 6 3 3 3 2 2" xfId="28939" xr:uid="{00000000-0005-0000-0000-00004D000000}"/>
    <cellStyle name="Input cel new 6 3 3 3 2 3" xfId="39044" xr:uid="{00000000-0005-0000-0000-00004D000000}"/>
    <cellStyle name="Input cel new 6 3 3 3 3" xfId="19373" xr:uid="{00000000-0005-0000-0000-00004D000000}"/>
    <cellStyle name="Input cel new 6 3 3 3 4" xfId="14253" xr:uid="{00000000-0005-0000-0000-00004D000000}"/>
    <cellStyle name="Input cel new 6 3 3 3 5" xfId="34439" xr:uid="{00000000-0005-0000-0000-00004D000000}"/>
    <cellStyle name="Input cel new 6 3 3 4" xfId="6076" xr:uid="{00000000-0005-0000-0000-00004D000000}"/>
    <cellStyle name="Input cel new 6 3 3 4 2" xfId="26372" xr:uid="{00000000-0005-0000-0000-00004D000000}"/>
    <cellStyle name="Input cel new 6 3 3 4 3" xfId="10394" xr:uid="{00000000-0005-0000-0000-00004D000000}"/>
    <cellStyle name="Input cel new 6 3 3 4 4" xfId="31842" xr:uid="{00000000-0005-0000-0000-00004D000000}"/>
    <cellStyle name="Input cel new 6 3 3 5" xfId="4451" xr:uid="{00000000-0005-0000-0000-00004D000000}"/>
    <cellStyle name="Input cel new 6 3 3 5 2" xfId="17278" xr:uid="{00000000-0005-0000-0000-00004D000000}"/>
    <cellStyle name="Input cel new 6 3 3 5 3" xfId="20205" xr:uid="{00000000-0005-0000-0000-00004D000000}"/>
    <cellStyle name="Input cel new 6 3 3 5 4" xfId="35963" xr:uid="{00000000-0005-0000-0000-00004D000000}"/>
    <cellStyle name="Input cel new 6 3 3 6" xfId="19397" xr:uid="{00000000-0005-0000-0000-00004D000000}"/>
    <cellStyle name="Input cel new 6 3 3 7" xfId="14192" xr:uid="{00000000-0005-0000-0000-00004D000000}"/>
    <cellStyle name="Input cel new 6 3 3 8" xfId="30273" xr:uid="{00000000-0005-0000-0000-00004D000000}"/>
    <cellStyle name="Input cel new 6 3 4" xfId="848" xr:uid="{00000000-0005-0000-0000-00004D000000}"/>
    <cellStyle name="Input cel new 6 3 4 2" xfId="3326" xr:uid="{00000000-0005-0000-0000-00004D000000}"/>
    <cellStyle name="Input cel new 6 3 4 2 2" xfId="8175" xr:uid="{00000000-0005-0000-0000-00004D000000}"/>
    <cellStyle name="Input cel new 6 3 4 2 2 2" xfId="28464" xr:uid="{00000000-0005-0000-0000-00004D000000}"/>
    <cellStyle name="Input cel new 6 3 4 2 2 3" xfId="23875" xr:uid="{00000000-0005-0000-0000-00004D000000}"/>
    <cellStyle name="Input cel new 6 3 4 2 2 4" xfId="38569" xr:uid="{00000000-0005-0000-0000-00004D000000}"/>
    <cellStyle name="Input cel new 6 3 4 2 3" xfId="17673" xr:uid="{00000000-0005-0000-0000-00004D000000}"/>
    <cellStyle name="Input cel new 6 3 4 2 4" xfId="9368" xr:uid="{00000000-0005-0000-0000-00004D000000}"/>
    <cellStyle name="Input cel new 6 3 4 2 5" xfId="33940" xr:uid="{00000000-0005-0000-0000-00004D000000}"/>
    <cellStyle name="Input cel new 6 3 4 3" xfId="5597" xr:uid="{00000000-0005-0000-0000-00004D000000}"/>
    <cellStyle name="Input cel new 6 3 4 3 2" xfId="25893" xr:uid="{00000000-0005-0000-0000-00004D000000}"/>
    <cellStyle name="Input cel new 6 3 4 3 3" xfId="11094" xr:uid="{00000000-0005-0000-0000-00004D000000}"/>
    <cellStyle name="Input cel new 6 3 4 3 4" xfId="31363" xr:uid="{00000000-0005-0000-0000-00004D000000}"/>
    <cellStyle name="Input cel new 6 3 4 4" xfId="3950" xr:uid="{00000000-0005-0000-0000-00004D000000}"/>
    <cellStyle name="Input cel new 6 3 4 4 2" xfId="15901" xr:uid="{00000000-0005-0000-0000-00004D000000}"/>
    <cellStyle name="Input cel new 6 3 4 4 3" xfId="19736" xr:uid="{00000000-0005-0000-0000-00004D000000}"/>
    <cellStyle name="Input cel new 6 3 4 4 4" xfId="35494" xr:uid="{00000000-0005-0000-0000-00004D000000}"/>
    <cellStyle name="Input cel new 6 3 4 5" xfId="17633" xr:uid="{00000000-0005-0000-0000-00004D000000}"/>
    <cellStyle name="Input cel new 6 3 4 6" xfId="11154" xr:uid="{00000000-0005-0000-0000-00004D000000}"/>
    <cellStyle name="Input cel new 6 3 4 7" xfId="29774" xr:uid="{00000000-0005-0000-0000-00004D000000}"/>
    <cellStyle name="Input cel new 6 3 5" xfId="2092" xr:uid="{00000000-0005-0000-0000-00004D000000}"/>
    <cellStyle name="Input cel new 6 3 5 2" xfId="6750" xr:uid="{00000000-0005-0000-0000-00004D000000}"/>
    <cellStyle name="Input cel new 6 3 5 2 2" xfId="27046" xr:uid="{00000000-0005-0000-0000-00004D000000}"/>
    <cellStyle name="Input cel new 6 3 5 2 3" xfId="22456" xr:uid="{00000000-0005-0000-0000-00004D000000}"/>
    <cellStyle name="Input cel new 6 3 5 2 4" xfId="37241" xr:uid="{00000000-0005-0000-0000-00004D000000}"/>
    <cellStyle name="Input cel new 6 3 5 3" xfId="15456" xr:uid="{00000000-0005-0000-0000-00004D000000}"/>
    <cellStyle name="Input cel new 6 3 5 4" xfId="12738" xr:uid="{00000000-0005-0000-0000-00004D000000}"/>
    <cellStyle name="Input cel new 6 3 5 5" xfId="32516" xr:uid="{00000000-0005-0000-0000-00004D000000}"/>
    <cellStyle name="Input cel new 6 3 6" xfId="7993" xr:uid="{00000000-0005-0000-0000-00004D000000}"/>
    <cellStyle name="Input cel new 6 3 6 2" xfId="23697" xr:uid="{00000000-0005-0000-0000-00004D000000}"/>
    <cellStyle name="Input cel new 6 3 6 2 2" xfId="28286" xr:uid="{00000000-0005-0000-0000-00004D000000}"/>
    <cellStyle name="Input cel new 6 3 6 2 3" xfId="38437" xr:uid="{00000000-0005-0000-0000-00004D000000}"/>
    <cellStyle name="Input cel new 6 3 6 3" xfId="18366" xr:uid="{00000000-0005-0000-0000-00004D000000}"/>
    <cellStyle name="Input cel new 6 3 6 4" xfId="3425" xr:uid="{00000000-0005-0000-0000-00004D000000}"/>
    <cellStyle name="Input cel new 6 3 6 5" xfId="33758" xr:uid="{00000000-0005-0000-0000-00004D000000}"/>
    <cellStyle name="Input cel new 6 3 7" xfId="3748" xr:uid="{00000000-0005-0000-0000-00004D000000}"/>
    <cellStyle name="Input cel new 6 3 7 2" xfId="16617" xr:uid="{00000000-0005-0000-0000-00004D000000}"/>
    <cellStyle name="Input cel new 6 3 7 3" xfId="18212" xr:uid="{00000000-0005-0000-0000-00004D000000}"/>
    <cellStyle name="Input cel new 6 3 7 4" xfId="35104" xr:uid="{00000000-0005-0000-0000-00004D000000}"/>
    <cellStyle name="Input cel new 6 3 8" xfId="19542" xr:uid="{00000000-0005-0000-0000-00004D000000}"/>
    <cellStyle name="Input cel new 6 3 8 2" xfId="16350" xr:uid="{00000000-0005-0000-0000-00004D000000}"/>
    <cellStyle name="Input cel new 6 3 8 3" xfId="35301" xr:uid="{00000000-0005-0000-0000-00004D000000}"/>
    <cellStyle name="Input cel new 6 3 9" xfId="14884" xr:uid="{00000000-0005-0000-0000-00004D000000}"/>
    <cellStyle name="Input cel new 6 4" xfId="1263" xr:uid="{00000000-0005-0000-0000-00004D000000}"/>
    <cellStyle name="Input cel new 6 4 2" xfId="2504" xr:uid="{00000000-0005-0000-0000-00004D000000}"/>
    <cellStyle name="Input cel new 6 4 2 2" xfId="8582" xr:uid="{00000000-0005-0000-0000-00004D000000}"/>
    <cellStyle name="Input cel new 6 4 2 2 2" xfId="24262" xr:uid="{00000000-0005-0000-0000-00004D000000}"/>
    <cellStyle name="Input cel new 6 4 2 2 2 2" xfId="28851" xr:uid="{00000000-0005-0000-0000-00004D000000}"/>
    <cellStyle name="Input cel new 6 4 2 2 2 3" xfId="38956" xr:uid="{00000000-0005-0000-0000-00004D000000}"/>
    <cellStyle name="Input cel new 6 4 2 2 3" xfId="18683" xr:uid="{00000000-0005-0000-0000-00004D000000}"/>
    <cellStyle name="Input cel new 6 4 2 2 4" xfId="12365" xr:uid="{00000000-0005-0000-0000-00004D000000}"/>
    <cellStyle name="Input cel new 6 4 2 2 5" xfId="34347" xr:uid="{00000000-0005-0000-0000-00004D000000}"/>
    <cellStyle name="Input cel new 6 4 2 3" xfId="7162" xr:uid="{00000000-0005-0000-0000-00004D000000}"/>
    <cellStyle name="Input cel new 6 4 2 3 2" xfId="27458" xr:uid="{00000000-0005-0000-0000-00004D000000}"/>
    <cellStyle name="Input cel new 6 4 2 3 3" xfId="14474" xr:uid="{00000000-0005-0000-0000-00004D000000}"/>
    <cellStyle name="Input cel new 6 4 2 3 4" xfId="32928" xr:uid="{00000000-0005-0000-0000-00004D000000}"/>
    <cellStyle name="Input cel new 6 4 2 4" xfId="4359" xr:uid="{00000000-0005-0000-0000-00004D000000}"/>
    <cellStyle name="Input cel new 6 4 2 4 2" xfId="14949" xr:uid="{00000000-0005-0000-0000-00004D000000}"/>
    <cellStyle name="Input cel new 6 4 2 4 3" xfId="20117" xr:uid="{00000000-0005-0000-0000-00004D000000}"/>
    <cellStyle name="Input cel new 6 4 2 4 4" xfId="35875" xr:uid="{00000000-0005-0000-0000-00004D000000}"/>
    <cellStyle name="Input cel new 6 4 2 5" xfId="16414" xr:uid="{00000000-0005-0000-0000-00004D000000}"/>
    <cellStyle name="Input cel new 6 4 2 6" xfId="10987" xr:uid="{00000000-0005-0000-0000-00004D000000}"/>
    <cellStyle name="Input cel new 6 4 2 7" xfId="30181" xr:uid="{00000000-0005-0000-0000-00004D000000}"/>
    <cellStyle name="Input cel new 6 4 3" xfId="7950" xr:uid="{00000000-0005-0000-0000-00004D000000}"/>
    <cellStyle name="Input cel new 6 4 3 2" xfId="23654" xr:uid="{00000000-0005-0000-0000-00004D000000}"/>
    <cellStyle name="Input cel new 6 4 3 2 2" xfId="28243" xr:uid="{00000000-0005-0000-0000-00004D000000}"/>
    <cellStyle name="Input cel new 6 4 3 2 3" xfId="38395" xr:uid="{00000000-0005-0000-0000-00004D000000}"/>
    <cellStyle name="Input cel new 6 4 3 3" xfId="23729" xr:uid="{00000000-0005-0000-0000-00004D000000}"/>
    <cellStyle name="Input cel new 6 4 3 4" xfId="3582" xr:uid="{00000000-0005-0000-0000-00004D000000}"/>
    <cellStyle name="Input cel new 6 4 3 5" xfId="33715" xr:uid="{00000000-0005-0000-0000-00004D000000}"/>
    <cellStyle name="Input cel new 6 4 4" xfId="5988" xr:uid="{00000000-0005-0000-0000-00004D000000}"/>
    <cellStyle name="Input cel new 6 4 4 2" xfId="26284" xr:uid="{00000000-0005-0000-0000-00004D000000}"/>
    <cellStyle name="Input cel new 6 4 4 3" xfId="9473" xr:uid="{00000000-0005-0000-0000-00004D000000}"/>
    <cellStyle name="Input cel new 6 4 4 4" xfId="31754" xr:uid="{00000000-0005-0000-0000-00004D000000}"/>
    <cellStyle name="Input cel new 6 4 5" xfId="3704" xr:uid="{00000000-0005-0000-0000-00004D000000}"/>
    <cellStyle name="Input cel new 6 4 5 2" xfId="22293" xr:uid="{00000000-0005-0000-0000-00004D000000}"/>
    <cellStyle name="Input cel new 6 4 5 3" xfId="19500" xr:uid="{00000000-0005-0000-0000-00004D000000}"/>
    <cellStyle name="Input cel new 6 4 5 4" xfId="35259" xr:uid="{00000000-0005-0000-0000-00004D000000}"/>
    <cellStyle name="Input cel new 6 4 6" xfId="14889" xr:uid="{00000000-0005-0000-0000-00004D000000}"/>
    <cellStyle name="Input cel new 6 4 7" xfId="12252" xr:uid="{00000000-0005-0000-0000-00004D000000}"/>
    <cellStyle name="Input cel new 6 4 8" xfId="13253" xr:uid="{00000000-0005-0000-0000-00004D000000}"/>
    <cellStyle name="Input cel new 6 5" xfId="1165" xr:uid="{00000000-0005-0000-0000-00004D000000}"/>
    <cellStyle name="Input cel new 6 5 2" xfId="2407" xr:uid="{00000000-0005-0000-0000-00004D000000}"/>
    <cellStyle name="Input cel new 6 5 2 2" xfId="7065" xr:uid="{00000000-0005-0000-0000-00004D000000}"/>
    <cellStyle name="Input cel new 6 5 2 2 2" xfId="27361" xr:uid="{00000000-0005-0000-0000-00004D000000}"/>
    <cellStyle name="Input cel new 6 5 2 2 3" xfId="22771" xr:uid="{00000000-0005-0000-0000-00004D000000}"/>
    <cellStyle name="Input cel new 6 5 2 2 4" xfId="37554" xr:uid="{00000000-0005-0000-0000-00004D000000}"/>
    <cellStyle name="Input cel new 6 5 2 3" xfId="21360" xr:uid="{00000000-0005-0000-0000-00004D000000}"/>
    <cellStyle name="Input cel new 6 5 2 4" xfId="9500" xr:uid="{00000000-0005-0000-0000-00004D000000}"/>
    <cellStyle name="Input cel new 6 5 2 5" xfId="32831" xr:uid="{00000000-0005-0000-0000-00004D000000}"/>
    <cellStyle name="Input cel new 6 5 3" xfId="5134" xr:uid="{00000000-0005-0000-0000-00004D000000}"/>
    <cellStyle name="Input cel new 6 5 3 2" xfId="20847" xr:uid="{00000000-0005-0000-0000-00004D000000}"/>
    <cellStyle name="Input cel new 6 5 3 2 2" xfId="25433" xr:uid="{00000000-0005-0000-0000-00004D000000}"/>
    <cellStyle name="Input cel new 6 5 3 2 3" xfId="36603" xr:uid="{00000000-0005-0000-0000-00004D000000}"/>
    <cellStyle name="Input cel new 6 5 3 3" xfId="17581" xr:uid="{00000000-0005-0000-0000-00004D000000}"/>
    <cellStyle name="Input cel new 6 5 3 4" xfId="13359" xr:uid="{00000000-0005-0000-0000-00004D000000}"/>
    <cellStyle name="Input cel new 6 5 3 5" xfId="30914" xr:uid="{00000000-0005-0000-0000-00004D000000}"/>
    <cellStyle name="Input cel new 6 5 4" xfId="5902" xr:uid="{00000000-0005-0000-0000-00004D000000}"/>
    <cellStyle name="Input cel new 6 5 4 2" xfId="26198" xr:uid="{00000000-0005-0000-0000-00004D000000}"/>
    <cellStyle name="Input cel new 6 5 4 3" xfId="13507" xr:uid="{00000000-0005-0000-0000-00004D000000}"/>
    <cellStyle name="Input cel new 6 5 4 4" xfId="31668" xr:uid="{00000000-0005-0000-0000-00004D000000}"/>
    <cellStyle name="Input cel new 6 5 5" xfId="3651" xr:uid="{00000000-0005-0000-0000-00004D000000}"/>
    <cellStyle name="Input cel new 6 5 5 2" xfId="23349" xr:uid="{00000000-0005-0000-0000-00004D000000}"/>
    <cellStyle name="Input cel new 6 5 5 3" xfId="19450" xr:uid="{00000000-0005-0000-0000-00004D000000}"/>
    <cellStyle name="Input cel new 6 5 5 4" xfId="35210" xr:uid="{00000000-0005-0000-0000-00004D000000}"/>
    <cellStyle name="Input cel new 6 5 6" xfId="16981" xr:uid="{00000000-0005-0000-0000-00004D000000}"/>
    <cellStyle name="Input cel new 6 5 7" xfId="3416" xr:uid="{00000000-0005-0000-0000-00004D000000}"/>
    <cellStyle name="Input cel new 6 5 8" xfId="19480" xr:uid="{00000000-0005-0000-0000-00004D000000}"/>
    <cellStyle name="Input cel new 6 6" xfId="782" xr:uid="{00000000-0005-0000-0000-00004D000000}"/>
    <cellStyle name="Input cel new 6 6 2" xfId="5534" xr:uid="{00000000-0005-0000-0000-00004D000000}"/>
    <cellStyle name="Input cel new 6 6 2 2" xfId="25830" xr:uid="{00000000-0005-0000-0000-00004D000000}"/>
    <cellStyle name="Input cel new 6 6 2 3" xfId="21245" xr:uid="{00000000-0005-0000-0000-00004D000000}"/>
    <cellStyle name="Input cel new 6 6 2 4" xfId="36888" xr:uid="{00000000-0005-0000-0000-00004D000000}"/>
    <cellStyle name="Input cel new 6 6 3" xfId="22338" xr:uid="{00000000-0005-0000-0000-00004D000000}"/>
    <cellStyle name="Input cel new 6 6 4" xfId="10767" xr:uid="{00000000-0005-0000-0000-00004D000000}"/>
    <cellStyle name="Input cel new 6 6 5" xfId="31300" xr:uid="{00000000-0005-0000-0000-00004D000000}"/>
    <cellStyle name="Input cel new 6 7" xfId="2030" xr:uid="{00000000-0005-0000-0000-00004D000000}"/>
    <cellStyle name="Input cel new 6 7 2" xfId="6688" xr:uid="{00000000-0005-0000-0000-00004D000000}"/>
    <cellStyle name="Input cel new 6 7 2 2" xfId="26984" xr:uid="{00000000-0005-0000-0000-00004D000000}"/>
    <cellStyle name="Input cel new 6 7 2 3" xfId="22394" xr:uid="{00000000-0005-0000-0000-00004D000000}"/>
    <cellStyle name="Input cel new 6 7 2 4" xfId="37179" xr:uid="{00000000-0005-0000-0000-00004D000000}"/>
    <cellStyle name="Input cel new 6 7 3" xfId="19097" xr:uid="{00000000-0005-0000-0000-00004D000000}"/>
    <cellStyle name="Input cel new 6 7 4" xfId="13106" xr:uid="{00000000-0005-0000-0000-00004D000000}"/>
    <cellStyle name="Input cel new 6 7 5" xfId="32454" xr:uid="{00000000-0005-0000-0000-00004D000000}"/>
    <cellStyle name="Input cel new 6 8" xfId="489" xr:uid="{00000000-0005-0000-0000-00004D000000}"/>
    <cellStyle name="Input cel new 6 8 2" xfId="20839" xr:uid="{00000000-0005-0000-0000-00004D000000}"/>
    <cellStyle name="Input cel new 6 8 2 2" xfId="25425" xr:uid="{00000000-0005-0000-0000-00004D000000}"/>
    <cellStyle name="Input cel new 6 8 2 3" xfId="36595" xr:uid="{00000000-0005-0000-0000-00004D000000}"/>
    <cellStyle name="Input cel new 6 8 3" xfId="15435" xr:uid="{00000000-0005-0000-0000-00004D000000}"/>
    <cellStyle name="Input cel new 6 8 3 2" xfId="35090" xr:uid="{00000000-0005-0000-0000-00004D000000}"/>
    <cellStyle name="Input cel new 6 8 4" xfId="16835" xr:uid="{00000000-0005-0000-0000-00004D000000}"/>
    <cellStyle name="Input cel new 6 9" xfId="5111" xr:uid="{00000000-0005-0000-0000-00004D000000}"/>
    <cellStyle name="Input cel new 6 9 2" xfId="20824" xr:uid="{00000000-0005-0000-0000-00004D000000}"/>
    <cellStyle name="Input cel new 6 9 2 2" xfId="36580" xr:uid="{00000000-0005-0000-0000-00004D000000}"/>
    <cellStyle name="Input cel new 6 9 3" xfId="25410" xr:uid="{00000000-0005-0000-0000-00004D000000}"/>
    <cellStyle name="Input cel new 7" xfId="308" xr:uid="{00000000-0005-0000-0000-000073000000}"/>
    <cellStyle name="Input cel new 7 2" xfId="2017" xr:uid="{00000000-0005-0000-0000-000073000000}"/>
    <cellStyle name="Input cel new 7 2 2" xfId="6675" xr:uid="{00000000-0005-0000-0000-000073000000}"/>
    <cellStyle name="Input cel new 7 2 2 2" xfId="26971" xr:uid="{00000000-0005-0000-0000-000073000000}"/>
    <cellStyle name="Input cel new 7 2 2 3" xfId="22381" xr:uid="{00000000-0005-0000-0000-000073000000}"/>
    <cellStyle name="Input cel new 7 2 2 4" xfId="37166" xr:uid="{00000000-0005-0000-0000-000073000000}"/>
    <cellStyle name="Input cel new 7 2 3" xfId="18623" xr:uid="{00000000-0005-0000-0000-000073000000}"/>
    <cellStyle name="Input cel new 7 2 4" xfId="10878" xr:uid="{00000000-0005-0000-0000-000073000000}"/>
    <cellStyle name="Input cel new 7 2 5" xfId="32441" xr:uid="{00000000-0005-0000-0000-000073000000}"/>
    <cellStyle name="Input cel new 7 3" xfId="7926" xr:uid="{00000000-0005-0000-0000-000073000000}"/>
    <cellStyle name="Input cel new 7 3 2" xfId="23631" xr:uid="{00000000-0005-0000-0000-000073000000}"/>
    <cellStyle name="Input cel new 7 3 2 2" xfId="28221" xr:uid="{00000000-0005-0000-0000-000073000000}"/>
    <cellStyle name="Input cel new 7 3 2 3" xfId="38373" xr:uid="{00000000-0005-0000-0000-000073000000}"/>
    <cellStyle name="Input cel new 7 3 3" xfId="19023" xr:uid="{00000000-0005-0000-0000-000073000000}"/>
    <cellStyle name="Input cel new 7 3 4" xfId="9961" xr:uid="{00000000-0005-0000-0000-000073000000}"/>
    <cellStyle name="Input cel new 7 3 5" xfId="33692" xr:uid="{00000000-0005-0000-0000-000073000000}"/>
    <cellStyle name="Input cel new 7 4" xfId="5181" xr:uid="{00000000-0005-0000-0000-000073000000}"/>
    <cellStyle name="Input cel new 7 4 2" xfId="25479" xr:uid="{00000000-0005-0000-0000-000073000000}"/>
    <cellStyle name="Input cel new 7 4 3" xfId="14173" xr:uid="{00000000-0005-0000-0000-000073000000}"/>
    <cellStyle name="Input cel new 7 4 4" xfId="30949" xr:uid="{00000000-0005-0000-0000-000073000000}"/>
    <cellStyle name="Input cel new 7 5" xfId="3680" xr:uid="{00000000-0005-0000-0000-000073000000}"/>
    <cellStyle name="Input cel new 7 5 2" xfId="16796" xr:uid="{00000000-0005-0000-0000-000073000000}"/>
    <cellStyle name="Input cel new 7 5 3" xfId="19477" xr:uid="{00000000-0005-0000-0000-000073000000}"/>
    <cellStyle name="Input cel new 7 5 4" xfId="35237" xr:uid="{00000000-0005-0000-0000-000073000000}"/>
    <cellStyle name="Input cel new 7 6" xfId="17813" xr:uid="{00000000-0005-0000-0000-000073000000}"/>
    <cellStyle name="Input cel new 7 7" xfId="3627" xr:uid="{00000000-0005-0000-0000-000073000000}"/>
    <cellStyle name="Input cel new 7 8" xfId="14087" xr:uid="{00000000-0005-0000-0000-000073000000}"/>
    <cellStyle name="Input cel new 8" xfId="1077" xr:uid="{00000000-0005-0000-0000-000074000000}"/>
    <cellStyle name="Input cel new 8 2" xfId="2320" xr:uid="{00000000-0005-0000-0000-000074000000}"/>
    <cellStyle name="Input cel new 8 2 2" xfId="6978" xr:uid="{00000000-0005-0000-0000-000074000000}"/>
    <cellStyle name="Input cel new 8 2 2 2" xfId="27274" xr:uid="{00000000-0005-0000-0000-000074000000}"/>
    <cellStyle name="Input cel new 8 2 2 3" xfId="22684" xr:uid="{00000000-0005-0000-0000-000074000000}"/>
    <cellStyle name="Input cel new 8 2 2 4" xfId="37469" xr:uid="{00000000-0005-0000-0000-000074000000}"/>
    <cellStyle name="Input cel new 8 2 3" xfId="17841" xr:uid="{00000000-0005-0000-0000-000074000000}"/>
    <cellStyle name="Input cel new 8 2 4" xfId="14413" xr:uid="{00000000-0005-0000-0000-000074000000}"/>
    <cellStyle name="Input cel new 8 2 5" xfId="32744" xr:uid="{00000000-0005-0000-0000-000074000000}"/>
    <cellStyle name="Input cel new 8 3" xfId="8403" xr:uid="{00000000-0005-0000-0000-000074000000}"/>
    <cellStyle name="Input cel new 8 3 2" xfId="24100" xr:uid="{00000000-0005-0000-0000-000074000000}"/>
    <cellStyle name="Input cel new 8 3 2 2" xfId="28689" xr:uid="{00000000-0005-0000-0000-000074000000}"/>
    <cellStyle name="Input cel new 8 3 2 3" xfId="38794" xr:uid="{00000000-0005-0000-0000-000074000000}"/>
    <cellStyle name="Input cel new 8 3 3" xfId="21415" xr:uid="{00000000-0005-0000-0000-000074000000}"/>
    <cellStyle name="Input cel new 8 3 4" xfId="13874" xr:uid="{00000000-0005-0000-0000-000074000000}"/>
    <cellStyle name="Input cel new 8 3 5" xfId="34168" xr:uid="{00000000-0005-0000-0000-000074000000}"/>
    <cellStyle name="Input cel new 8 4" xfId="5822" xr:uid="{00000000-0005-0000-0000-000074000000}"/>
    <cellStyle name="Input cel new 8 4 2" xfId="26118" xr:uid="{00000000-0005-0000-0000-000074000000}"/>
    <cellStyle name="Input cel new 8 4 3" xfId="10665" xr:uid="{00000000-0005-0000-0000-000074000000}"/>
    <cellStyle name="Input cel new 8 4 4" xfId="31588" xr:uid="{00000000-0005-0000-0000-000074000000}"/>
    <cellStyle name="Input cel new 8 5" xfId="4178" xr:uid="{00000000-0005-0000-0000-000074000000}"/>
    <cellStyle name="Input cel new 8 5 2" xfId="16096" xr:uid="{00000000-0005-0000-0000-000074000000}"/>
    <cellStyle name="Input cel new 8 5 3" xfId="19955" xr:uid="{00000000-0005-0000-0000-000074000000}"/>
    <cellStyle name="Input cel new 8 5 4" xfId="35713" xr:uid="{00000000-0005-0000-0000-000074000000}"/>
    <cellStyle name="Input cel new 8 6" xfId="14857" xr:uid="{00000000-0005-0000-0000-000074000000}"/>
    <cellStyle name="Input cel new 8 7" xfId="11651" xr:uid="{00000000-0005-0000-0000-000074000000}"/>
    <cellStyle name="Input cel new 8 8" xfId="30002" xr:uid="{00000000-0005-0000-0000-000074000000}"/>
    <cellStyle name="Input cel new 9" xfId="291" xr:uid="{00000000-0005-0000-0000-00001C000000}"/>
    <cellStyle name="Input cel new 9 2" xfId="20831" xr:uid="{00000000-0005-0000-0000-00001C000000}"/>
    <cellStyle name="Input cel new 9 2 2" xfId="36587" xr:uid="{00000000-0005-0000-0000-00001C000000}"/>
    <cellStyle name="Input cel new 9 3" xfId="25417" xr:uid="{00000000-0005-0000-0000-00001C000000}"/>
    <cellStyle name="Komma 2" xfId="26" xr:uid="{00000000-0005-0000-0000-000059000000}"/>
    <cellStyle name="KP_thin_border_dark_grey" xfId="229" xr:uid="{00000000-0005-0000-0000-00005A000000}"/>
    <cellStyle name="Linked Cell" xfId="166" builtinId="24" customBuiltin="1"/>
    <cellStyle name="Menu" xfId="27" xr:uid="{00000000-0005-0000-0000-00005C000000}"/>
    <cellStyle name="Milliers [0]_Oilques" xfId="28" xr:uid="{00000000-0005-0000-0000-00005D000000}"/>
    <cellStyle name="Milliers_Oilques" xfId="29" xr:uid="{00000000-0005-0000-0000-00005E000000}"/>
    <cellStyle name="Monétaire [0]_Oilques" xfId="30" xr:uid="{00000000-0005-0000-0000-00005F000000}"/>
    <cellStyle name="Monétaire_Oilques" xfId="31" xr:uid="{00000000-0005-0000-0000-000060000000}"/>
    <cellStyle name="Neutral" xfId="162" builtinId="28" customBuiltin="1"/>
    <cellStyle name="Neutral 2" xfId="207" xr:uid="{00000000-0005-0000-0000-000062000000}"/>
    <cellStyle name="Neutral 3" xfId="274" xr:uid="{00000000-0005-0000-0000-00000B010000}"/>
    <cellStyle name="Normal" xfId="0" builtinId="0"/>
    <cellStyle name="Normal 10" xfId="149" xr:uid="{00000000-0005-0000-0000-000064000000}"/>
    <cellStyle name="Normal 10 2" xfId="210" xr:uid="{00000000-0005-0000-0000-000065000000}"/>
    <cellStyle name="Normal 10 3" xfId="230" xr:uid="{00000000-0005-0000-0000-000066000000}"/>
    <cellStyle name="Normal 11" xfId="155" xr:uid="{00000000-0005-0000-0000-000067000000}"/>
    <cellStyle name="Normal 12" xfId="203" xr:uid="{00000000-0005-0000-0000-000068000000}"/>
    <cellStyle name="Normal 13" xfId="158" xr:uid="{00000000-0005-0000-0000-000069000000}"/>
    <cellStyle name="Normal 13 2" xfId="204" xr:uid="{00000000-0005-0000-0000-00006A000000}"/>
    <cellStyle name="Normal 13 3" xfId="369" xr:uid="{00000000-0005-0000-0000-000069000000}"/>
    <cellStyle name="Normal 14" xfId="197" xr:uid="{00000000-0005-0000-0000-00006B000000}"/>
    <cellStyle name="Normal 15" xfId="218" xr:uid="{00000000-0005-0000-0000-00006C000000}"/>
    <cellStyle name="Normal 15 2" xfId="1631" xr:uid="{00000000-0005-0000-0000-00006C000000}"/>
    <cellStyle name="Normal 15 3" xfId="1176" xr:uid="{00000000-0005-0000-0000-000039000000}"/>
    <cellStyle name="Normal 16" xfId="219" xr:uid="{00000000-0005-0000-0000-00006D000000}"/>
    <cellStyle name="Normal 16 2" xfId="1391" xr:uid="{00000000-0005-0000-0000-00006D000000}"/>
    <cellStyle name="Normal 16 3" xfId="1118" xr:uid="{00000000-0005-0000-0000-00003A000000}"/>
    <cellStyle name="Normal 17" xfId="196" xr:uid="{00000000-0005-0000-0000-00006E000000}"/>
    <cellStyle name="Normal 18" xfId="262" xr:uid="{00000000-0005-0000-0000-00006F000000}"/>
    <cellStyle name="Normal 19" xfId="264" xr:uid="{00000000-0005-0000-0000-000070000000}"/>
    <cellStyle name="Normal 2" xfId="3" xr:uid="{00000000-0005-0000-0000-000071000000}"/>
    <cellStyle name="Normal 2 2" xfId="32" xr:uid="{00000000-0005-0000-0000-000072000000}"/>
    <cellStyle name="Normal 2 2 2" xfId="9322" xr:uid="{00000000-0005-0000-0000-00002F000000}"/>
    <cellStyle name="Normal 2 3" xfId="231" xr:uid="{00000000-0005-0000-0000-000073000000}"/>
    <cellStyle name="Normal 2 4" xfId="9312" xr:uid="{00000000-0005-0000-0000-000032000000}"/>
    <cellStyle name="Normal 2 4 2" xfId="24953" xr:uid="{00000000-0005-0000-0000-000032000000}"/>
    <cellStyle name="Normal 2 4 3" xfId="15529" xr:uid="{00000000-0005-0000-0000-00002F000000}"/>
    <cellStyle name="Normal 2 5" xfId="3504" xr:uid="{00000000-0005-0000-0000-000032000000}"/>
    <cellStyle name="Normal 2 5 2" xfId="20591" xr:uid="{00000000-0005-0000-0000-000032000000}"/>
    <cellStyle name="Normal 20" xfId="265" xr:uid="{00000000-0005-0000-0000-000074000000}"/>
    <cellStyle name="Normal 21" xfId="266" xr:uid="{00000000-0005-0000-0000-000075000000}"/>
    <cellStyle name="Normal 22" xfId="267" xr:uid="{00000000-0005-0000-0000-000076000000}"/>
    <cellStyle name="Normal 23" xfId="232" xr:uid="{00000000-0005-0000-0000-000077000000}"/>
    <cellStyle name="Normal 24" xfId="3405" xr:uid="{00000000-0005-0000-0000-0000560D0000}"/>
    <cellStyle name="Normal 25" xfId="9324" xr:uid="{00000000-0005-0000-0000-000055170000}"/>
    <cellStyle name="Normal 26" xfId="9325" xr:uid="{00000000-0005-0000-0000-000057170000}"/>
    <cellStyle name="Normal 27" xfId="9329" xr:uid="{00000000-0005-0000-0000-000059170000}"/>
    <cellStyle name="Normal 28" xfId="3599" xr:uid="{00000000-0005-0000-0000-000085230000}"/>
    <cellStyle name="Normal 3" xfId="4" xr:uid="{00000000-0005-0000-0000-000078000000}"/>
    <cellStyle name="Normal 3 2" xfId="33" xr:uid="{00000000-0005-0000-0000-000079000000}"/>
    <cellStyle name="Normal 3 2 2" xfId="53" xr:uid="{00000000-0005-0000-0000-00007A000000}"/>
    <cellStyle name="Normal 3 2 3" xfId="9321" xr:uid="{00000000-0005-0000-0000-000032000000}"/>
    <cellStyle name="Normal 3 3" xfId="54" xr:uid="{00000000-0005-0000-0000-00007B000000}"/>
    <cellStyle name="Normal 3 4" xfId="9317" xr:uid="{00000000-0005-0000-0000-000036000000}"/>
    <cellStyle name="Normal 3 4 2" xfId="24955" xr:uid="{00000000-0005-0000-0000-000036000000}"/>
    <cellStyle name="Normal 3 4 3" xfId="15553" xr:uid="{00000000-0005-0000-0000-000032000000}"/>
    <cellStyle name="Normal 4" xfId="34" xr:uid="{00000000-0005-0000-0000-00007C000000}"/>
    <cellStyle name="Normal 4 2" xfId="55" xr:uid="{00000000-0005-0000-0000-00007D000000}"/>
    <cellStyle name="Normal 5" xfId="35" xr:uid="{00000000-0005-0000-0000-00007E000000}"/>
    <cellStyle name="Normal 5 10" xfId="56" xr:uid="{00000000-0005-0000-0000-00007F000000}"/>
    <cellStyle name="Normal 5 10 2" xfId="57" xr:uid="{00000000-0005-0000-0000-000080000000}"/>
    <cellStyle name="Normal 5 11" xfId="58" xr:uid="{00000000-0005-0000-0000-000081000000}"/>
    <cellStyle name="Normal 5 11 2" xfId="59" xr:uid="{00000000-0005-0000-0000-000082000000}"/>
    <cellStyle name="Normal 5 12" xfId="60" xr:uid="{00000000-0005-0000-0000-000083000000}"/>
    <cellStyle name="Normal 5 12 2" xfId="61" xr:uid="{00000000-0005-0000-0000-000084000000}"/>
    <cellStyle name="Normal 5 13" xfId="62" xr:uid="{00000000-0005-0000-0000-000085000000}"/>
    <cellStyle name="Normal 5 13 2" xfId="63" xr:uid="{00000000-0005-0000-0000-000086000000}"/>
    <cellStyle name="Normal 5 14" xfId="64" xr:uid="{00000000-0005-0000-0000-000087000000}"/>
    <cellStyle name="Normal 5 14 2" xfId="65" xr:uid="{00000000-0005-0000-0000-000088000000}"/>
    <cellStyle name="Normal 5 15" xfId="66" xr:uid="{00000000-0005-0000-0000-000089000000}"/>
    <cellStyle name="Normal 5 15 2" xfId="67" xr:uid="{00000000-0005-0000-0000-00008A000000}"/>
    <cellStyle name="Normal 5 16" xfId="68" xr:uid="{00000000-0005-0000-0000-00008B000000}"/>
    <cellStyle name="Normal 5 16 2" xfId="69" xr:uid="{00000000-0005-0000-0000-00008C000000}"/>
    <cellStyle name="Normal 5 17" xfId="70" xr:uid="{00000000-0005-0000-0000-00008D000000}"/>
    <cellStyle name="Normal 5 17 2" xfId="71" xr:uid="{00000000-0005-0000-0000-00008E000000}"/>
    <cellStyle name="Normal 5 18" xfId="72" xr:uid="{00000000-0005-0000-0000-00008F000000}"/>
    <cellStyle name="Normal 5 18 2" xfId="73" xr:uid="{00000000-0005-0000-0000-000090000000}"/>
    <cellStyle name="Normal 5 19" xfId="74" xr:uid="{00000000-0005-0000-0000-000091000000}"/>
    <cellStyle name="Normal 5 19 2" xfId="75" xr:uid="{00000000-0005-0000-0000-000092000000}"/>
    <cellStyle name="Normal 5 2" xfId="76" xr:uid="{00000000-0005-0000-0000-000093000000}"/>
    <cellStyle name="Normal 5 2 2" xfId="77" xr:uid="{00000000-0005-0000-0000-000094000000}"/>
    <cellStyle name="Normal 5 20" xfId="78" xr:uid="{00000000-0005-0000-0000-000095000000}"/>
    <cellStyle name="Normal 5 20 2" xfId="79" xr:uid="{00000000-0005-0000-0000-000096000000}"/>
    <cellStyle name="Normal 5 21" xfId="80" xr:uid="{00000000-0005-0000-0000-000097000000}"/>
    <cellStyle name="Normal 5 21 2" xfId="81" xr:uid="{00000000-0005-0000-0000-000098000000}"/>
    <cellStyle name="Normal 5 22" xfId="82" xr:uid="{00000000-0005-0000-0000-000099000000}"/>
    <cellStyle name="Normal 5 22 2" xfId="83" xr:uid="{00000000-0005-0000-0000-00009A000000}"/>
    <cellStyle name="Normal 5 23" xfId="84" xr:uid="{00000000-0005-0000-0000-00009B000000}"/>
    <cellStyle name="Normal 5 3" xfId="85" xr:uid="{00000000-0005-0000-0000-00009C000000}"/>
    <cellStyle name="Normal 5 3 2" xfId="86" xr:uid="{00000000-0005-0000-0000-00009D000000}"/>
    <cellStyle name="Normal 5 4" xfId="87" xr:uid="{00000000-0005-0000-0000-00009E000000}"/>
    <cellStyle name="Normal 5 4 2" xfId="88" xr:uid="{00000000-0005-0000-0000-00009F000000}"/>
    <cellStyle name="Normal 5 5" xfId="89" xr:uid="{00000000-0005-0000-0000-0000A0000000}"/>
    <cellStyle name="Normal 5 5 2" xfId="90" xr:uid="{00000000-0005-0000-0000-0000A1000000}"/>
    <cellStyle name="Normal 5 6" xfId="91" xr:uid="{00000000-0005-0000-0000-0000A2000000}"/>
    <cellStyle name="Normal 5 6 2" xfId="92" xr:uid="{00000000-0005-0000-0000-0000A3000000}"/>
    <cellStyle name="Normal 5 7" xfId="93" xr:uid="{00000000-0005-0000-0000-0000A4000000}"/>
    <cellStyle name="Normal 5 7 2" xfId="94" xr:uid="{00000000-0005-0000-0000-0000A5000000}"/>
    <cellStyle name="Normal 5 8" xfId="95" xr:uid="{00000000-0005-0000-0000-0000A6000000}"/>
    <cellStyle name="Normal 5 8 2" xfId="96" xr:uid="{00000000-0005-0000-0000-0000A7000000}"/>
    <cellStyle name="Normal 5 9" xfId="97" xr:uid="{00000000-0005-0000-0000-0000A8000000}"/>
    <cellStyle name="Normal 5 9 2" xfId="98" xr:uid="{00000000-0005-0000-0000-0000A9000000}"/>
    <cellStyle name="Normal 5_INTERIM BEREKENINGEN Landbouw" xfId="99" xr:uid="{00000000-0005-0000-0000-0000AA000000}"/>
    <cellStyle name="Normal 6" xfId="36" xr:uid="{00000000-0005-0000-0000-0000AB000000}"/>
    <cellStyle name="Normal 7" xfId="2" xr:uid="{00000000-0005-0000-0000-0000AC000000}"/>
    <cellStyle name="Normal 8" xfId="157" xr:uid="{00000000-0005-0000-0000-0000AD000000}"/>
    <cellStyle name="Normal 8 2" xfId="211" xr:uid="{00000000-0005-0000-0000-0000AE000000}"/>
    <cellStyle name="Normal 9" xfId="150" xr:uid="{00000000-0005-0000-0000-0000AF000000}"/>
    <cellStyle name="Normal GHG Numbers (0.00)" xfId="37" xr:uid="{00000000-0005-0000-0000-0000B0000000}"/>
    <cellStyle name="Normal GHG Numbers (0.00) 2" xfId="233" xr:uid="{00000000-0005-0000-0000-0000B1000000}"/>
    <cellStyle name="Normal GHG Numbers (0.00) 2 10" xfId="495" xr:uid="{00000000-0005-0000-0000-0000AF000000}"/>
    <cellStyle name="Normal GHG Numbers (0.00) 2 10 2" xfId="5286" xr:uid="{00000000-0005-0000-0000-0000AF000000}"/>
    <cellStyle name="Normal GHG Numbers (0.00) 2 10 2 2" xfId="25582" xr:uid="{00000000-0005-0000-0000-0000AF000000}"/>
    <cellStyle name="Normal GHG Numbers (0.00) 2 10 2 3" xfId="20997" xr:uid="{00000000-0005-0000-0000-0000AF000000}"/>
    <cellStyle name="Normal GHG Numbers (0.00) 2 10 2 4" xfId="36708" xr:uid="{00000000-0005-0000-0000-0000AF000000}"/>
    <cellStyle name="Normal GHG Numbers (0.00) 2 10 3" xfId="16210" xr:uid="{00000000-0005-0000-0000-0000AF000000}"/>
    <cellStyle name="Normal GHG Numbers (0.00) 2 10 4" xfId="11995" xr:uid="{00000000-0005-0000-0000-0000AF000000}"/>
    <cellStyle name="Normal GHG Numbers (0.00) 2 10 5" xfId="31052" xr:uid="{00000000-0005-0000-0000-0000AF000000}"/>
    <cellStyle name="Normal GHG Numbers (0.00) 2 11" xfId="5130" xr:uid="{00000000-0005-0000-0000-0000B1000000}"/>
    <cellStyle name="Normal GHG Numbers (0.00) 2 11 2" xfId="20843" xr:uid="{00000000-0005-0000-0000-0000B1000000}"/>
    <cellStyle name="Normal GHG Numbers (0.00) 2 11 2 2" xfId="25429" xr:uid="{00000000-0005-0000-0000-0000B1000000}"/>
    <cellStyle name="Normal GHG Numbers (0.00) 2 11 2 3" xfId="36599" xr:uid="{00000000-0005-0000-0000-0000B1000000}"/>
    <cellStyle name="Normal GHG Numbers (0.00) 2 11 3" xfId="15493" xr:uid="{00000000-0005-0000-0000-0000B1000000}"/>
    <cellStyle name="Normal GHG Numbers (0.00) 2 11 4" xfId="13056" xr:uid="{00000000-0005-0000-0000-0000B1000000}"/>
    <cellStyle name="Normal GHG Numbers (0.00) 2 11 5" xfId="30911" xr:uid="{00000000-0005-0000-0000-0000B1000000}"/>
    <cellStyle name="Normal GHG Numbers (0.00) 2 12" xfId="3620" xr:uid="{00000000-0005-0000-0000-0000B1000000}"/>
    <cellStyle name="Normal GHG Numbers (0.00) 2 12 2" xfId="22164" xr:uid="{00000000-0005-0000-0000-0000B1000000}"/>
    <cellStyle name="Normal GHG Numbers (0.00) 2 12 3" xfId="19434" xr:uid="{00000000-0005-0000-0000-0000B1000000}"/>
    <cellStyle name="Normal GHG Numbers (0.00) 2 12 4" xfId="35194" xr:uid="{00000000-0005-0000-0000-0000B1000000}"/>
    <cellStyle name="Normal GHG Numbers (0.00) 2 13" xfId="15324" xr:uid="{00000000-0005-0000-0000-0000B1000000}"/>
    <cellStyle name="Normal GHG Numbers (0.00) 2 14" xfId="3508" xr:uid="{00000000-0005-0000-0000-0000B1000000}"/>
    <cellStyle name="Normal GHG Numbers (0.00) 2 15" xfId="14775" xr:uid="{00000000-0005-0000-0000-0000B1000000}"/>
    <cellStyle name="Normal GHG Numbers (0.00) 2 2" xfId="397" xr:uid="{00000000-0005-0000-0000-0000AF000000}"/>
    <cellStyle name="Normal GHG Numbers (0.00) 2 2 10" xfId="5233" xr:uid="{00000000-0005-0000-0000-0000AF000000}"/>
    <cellStyle name="Normal GHG Numbers (0.00) 2 2 10 2" xfId="20946" xr:uid="{00000000-0005-0000-0000-0000AF000000}"/>
    <cellStyle name="Normal GHG Numbers (0.00) 2 2 10 2 2" xfId="25531" xr:uid="{00000000-0005-0000-0000-0000AF000000}"/>
    <cellStyle name="Normal GHG Numbers (0.00) 2 2 10 2 3" xfId="36673" xr:uid="{00000000-0005-0000-0000-0000AF000000}"/>
    <cellStyle name="Normal GHG Numbers (0.00) 2 2 10 3" xfId="17321" xr:uid="{00000000-0005-0000-0000-0000AF000000}"/>
    <cellStyle name="Normal GHG Numbers (0.00) 2 2 10 4" xfId="9653" xr:uid="{00000000-0005-0000-0000-0000AF000000}"/>
    <cellStyle name="Normal GHG Numbers (0.00) 2 2 10 5" xfId="31000" xr:uid="{00000000-0005-0000-0000-0000AF000000}"/>
    <cellStyle name="Normal GHG Numbers (0.00) 2 2 11" xfId="8003" xr:uid="{00000000-0005-0000-0000-0000AF000000}"/>
    <cellStyle name="Normal GHG Numbers (0.00) 2 2 11 2" xfId="28295" xr:uid="{00000000-0005-0000-0000-0000AF000000}"/>
    <cellStyle name="Normal GHG Numbers (0.00) 2 2 11 3" xfId="11127" xr:uid="{00000000-0005-0000-0000-0000AF000000}"/>
    <cellStyle name="Normal GHG Numbers (0.00) 2 2 11 4" xfId="33768" xr:uid="{00000000-0005-0000-0000-0000AF000000}"/>
    <cellStyle name="Normal GHG Numbers (0.00) 2 2 12" xfId="3762" xr:uid="{00000000-0005-0000-0000-0000AF000000}"/>
    <cellStyle name="Normal GHG Numbers (0.00) 2 2 12 2" xfId="16913" xr:uid="{00000000-0005-0000-0000-0000AF000000}"/>
    <cellStyle name="Normal GHG Numbers (0.00) 2 2 12 3" xfId="19555" xr:uid="{00000000-0005-0000-0000-0000AF000000}"/>
    <cellStyle name="Normal GHG Numbers (0.00) 2 2 12 4" xfId="35314" xr:uid="{00000000-0005-0000-0000-0000AF000000}"/>
    <cellStyle name="Normal GHG Numbers (0.00) 2 2 13" xfId="16366" xr:uid="{00000000-0005-0000-0000-0000AF000000}"/>
    <cellStyle name="Normal GHG Numbers (0.00) 2 2 14" xfId="9869" xr:uid="{00000000-0005-0000-0000-0000AF000000}"/>
    <cellStyle name="Normal GHG Numbers (0.00) 2 2 15" xfId="29589" xr:uid="{00000000-0005-0000-0000-0000AF000000}"/>
    <cellStyle name="Normal GHG Numbers (0.00) 2 2 2" xfId="455" xr:uid="{00000000-0005-0000-0000-0000AF000000}"/>
    <cellStyle name="Normal GHG Numbers (0.00) 2 2 2 10" xfId="21542" xr:uid="{00000000-0005-0000-0000-0000AF000000}"/>
    <cellStyle name="Normal GHG Numbers (0.00) 2 2 2 11" xfId="13062" xr:uid="{00000000-0005-0000-0000-0000AF000000}"/>
    <cellStyle name="Normal GHG Numbers (0.00) 2 2 2 12" xfId="29681" xr:uid="{00000000-0005-0000-0000-0000AF000000}"/>
    <cellStyle name="Normal GHG Numbers (0.00) 2 2 2 2" xfId="555" xr:uid="{00000000-0005-0000-0000-0000AF000000}"/>
    <cellStyle name="Normal GHG Numbers (0.00) 2 2 2 2 10" xfId="30392" xr:uid="{00000000-0005-0000-0000-0000AF000000}"/>
    <cellStyle name="Normal GHG Numbers (0.00) 2 2 2 2 2" xfId="1800" xr:uid="{00000000-0005-0000-0000-0000AF000000}"/>
    <cellStyle name="Normal GHG Numbers (0.00) 2 2 2 2 2 2" xfId="3039" xr:uid="{00000000-0005-0000-0000-0000AF000000}"/>
    <cellStyle name="Normal GHG Numbers (0.00) 2 2 2 2 2 2 2" xfId="7697" xr:uid="{00000000-0005-0000-0000-0000AF000000}"/>
    <cellStyle name="Normal GHG Numbers (0.00) 2 2 2 2 2 2 2 2" xfId="27993" xr:uid="{00000000-0005-0000-0000-0000AF000000}"/>
    <cellStyle name="Normal GHG Numbers (0.00) 2 2 2 2 2 2 2 3" xfId="23403" xr:uid="{00000000-0005-0000-0000-0000AF000000}"/>
    <cellStyle name="Normal GHG Numbers (0.00) 2 2 2 2 2 2 2 4" xfId="38146" xr:uid="{00000000-0005-0000-0000-0000AF000000}"/>
    <cellStyle name="Normal GHG Numbers (0.00) 2 2 2 2 2 2 3" xfId="17613" xr:uid="{00000000-0005-0000-0000-0000AF000000}"/>
    <cellStyle name="Normal GHG Numbers (0.00) 2 2 2 2 2 2 4" xfId="12960" xr:uid="{00000000-0005-0000-0000-0000AF000000}"/>
    <cellStyle name="Normal GHG Numbers (0.00) 2 2 2 2 2 2 5" xfId="33463" xr:uid="{00000000-0005-0000-0000-0000AF000000}"/>
    <cellStyle name="Normal GHG Numbers (0.00) 2 2 2 2 2 3" xfId="9109" xr:uid="{00000000-0005-0000-0000-0000AF000000}"/>
    <cellStyle name="Normal GHG Numbers (0.00) 2 2 2 2 2 3 2" xfId="24760" xr:uid="{00000000-0005-0000-0000-0000AF000000}"/>
    <cellStyle name="Normal GHG Numbers (0.00) 2 2 2 2 2 3 2 2" xfId="29347" xr:uid="{00000000-0005-0000-0000-0000AF000000}"/>
    <cellStyle name="Normal GHG Numbers (0.00) 2 2 2 2 2 3 2 3" xfId="39452" xr:uid="{00000000-0005-0000-0000-0000AF000000}"/>
    <cellStyle name="Normal GHG Numbers (0.00) 2 2 2 2 2 3 3" xfId="17554" xr:uid="{00000000-0005-0000-0000-0000AF000000}"/>
    <cellStyle name="Normal GHG Numbers (0.00) 2 2 2 2 2 3 4" xfId="9390" xr:uid="{00000000-0005-0000-0000-0000AF000000}"/>
    <cellStyle name="Normal GHG Numbers (0.00) 2 2 2 2 2 3 5" xfId="34874" xr:uid="{00000000-0005-0000-0000-0000AF000000}"/>
    <cellStyle name="Normal GHG Numbers (0.00) 2 2 2 2 2 4" xfId="6468" xr:uid="{00000000-0005-0000-0000-0000AF000000}"/>
    <cellStyle name="Normal GHG Numbers (0.00) 2 2 2 2 2 4 2" xfId="26764" xr:uid="{00000000-0005-0000-0000-0000AF000000}"/>
    <cellStyle name="Normal GHG Numbers (0.00) 2 2 2 2 2 4 3" xfId="12007" xr:uid="{00000000-0005-0000-0000-0000AF000000}"/>
    <cellStyle name="Normal GHG Numbers (0.00) 2 2 2 2 2 4 4" xfId="32234" xr:uid="{00000000-0005-0000-0000-0000AF000000}"/>
    <cellStyle name="Normal GHG Numbers (0.00) 2 2 2 2 2 5" xfId="4888" xr:uid="{00000000-0005-0000-0000-0000AF000000}"/>
    <cellStyle name="Normal GHG Numbers (0.00) 2 2 2 2 2 5 2" xfId="25198" xr:uid="{00000000-0005-0000-0000-0000AF000000}"/>
    <cellStyle name="Normal GHG Numbers (0.00) 2 2 2 2 2 5 3" xfId="20612" xr:uid="{00000000-0005-0000-0000-0000AF000000}"/>
    <cellStyle name="Normal GHG Numbers (0.00) 2 2 2 2 2 5 4" xfId="36368" xr:uid="{00000000-0005-0000-0000-0000AF000000}"/>
    <cellStyle name="Normal GHG Numbers (0.00) 2 2 2 2 2 6" xfId="21585" xr:uid="{00000000-0005-0000-0000-0000AF000000}"/>
    <cellStyle name="Normal GHG Numbers (0.00) 2 2 2 2 2 7" xfId="9423" xr:uid="{00000000-0005-0000-0000-0000AF000000}"/>
    <cellStyle name="Normal GHG Numbers (0.00) 2 2 2 2 2 8" xfId="30708" xr:uid="{00000000-0005-0000-0000-0000AF000000}"/>
    <cellStyle name="Normal GHG Numbers (0.00) 2 2 2 2 3" xfId="1481" xr:uid="{00000000-0005-0000-0000-0000AF000000}"/>
    <cellStyle name="Normal GHG Numbers (0.00) 2 2 2 2 3 2" xfId="6179" xr:uid="{00000000-0005-0000-0000-0000AF000000}"/>
    <cellStyle name="Normal GHG Numbers (0.00) 2 2 2 2 3 2 2" xfId="26475" xr:uid="{00000000-0005-0000-0000-0000AF000000}"/>
    <cellStyle name="Normal GHG Numbers (0.00) 2 2 2 2 3 2 3" xfId="21887" xr:uid="{00000000-0005-0000-0000-0000AF000000}"/>
    <cellStyle name="Normal GHG Numbers (0.00) 2 2 2 2 3 2 4" xfId="37106" xr:uid="{00000000-0005-0000-0000-0000AF000000}"/>
    <cellStyle name="Normal GHG Numbers (0.00) 2 2 2 2 3 3" xfId="22097" xr:uid="{00000000-0005-0000-0000-0000AF000000}"/>
    <cellStyle name="Normal GHG Numbers (0.00) 2 2 2 2 3 4" xfId="13737" xr:uid="{00000000-0005-0000-0000-0000AF000000}"/>
    <cellStyle name="Normal GHG Numbers (0.00) 2 2 2 2 3 5" xfId="31945" xr:uid="{00000000-0005-0000-0000-0000AF000000}"/>
    <cellStyle name="Normal GHG Numbers (0.00) 2 2 2 2 4" xfId="2721" xr:uid="{00000000-0005-0000-0000-0000AF000000}"/>
    <cellStyle name="Normal GHG Numbers (0.00) 2 2 2 2 4 2" xfId="7379" xr:uid="{00000000-0005-0000-0000-0000AF000000}"/>
    <cellStyle name="Normal GHG Numbers (0.00) 2 2 2 2 4 2 2" xfId="27675" xr:uid="{00000000-0005-0000-0000-0000AF000000}"/>
    <cellStyle name="Normal GHG Numbers (0.00) 2 2 2 2 4 2 3" xfId="23085" xr:uid="{00000000-0005-0000-0000-0000AF000000}"/>
    <cellStyle name="Normal GHG Numbers (0.00) 2 2 2 2 4 2 4" xfId="37851" xr:uid="{00000000-0005-0000-0000-0000AF000000}"/>
    <cellStyle name="Normal GHG Numbers (0.00) 2 2 2 2 4 3" xfId="16043" xr:uid="{00000000-0005-0000-0000-0000AF000000}"/>
    <cellStyle name="Normal GHG Numbers (0.00) 2 2 2 2 4 4" xfId="11475" xr:uid="{00000000-0005-0000-0000-0000AF000000}"/>
    <cellStyle name="Normal GHG Numbers (0.00) 2 2 2 2 4 5" xfId="33145" xr:uid="{00000000-0005-0000-0000-0000AF000000}"/>
    <cellStyle name="Normal GHG Numbers (0.00) 2 2 2 2 5" xfId="8793" xr:uid="{00000000-0005-0000-0000-0000AF000000}"/>
    <cellStyle name="Normal GHG Numbers (0.00) 2 2 2 2 5 2" xfId="24461" xr:uid="{00000000-0005-0000-0000-0000AF000000}"/>
    <cellStyle name="Normal GHG Numbers (0.00) 2 2 2 2 5 2 2" xfId="29049" xr:uid="{00000000-0005-0000-0000-0000AF000000}"/>
    <cellStyle name="Normal GHG Numbers (0.00) 2 2 2 2 5 2 3" xfId="39154" xr:uid="{00000000-0005-0000-0000-0000AF000000}"/>
    <cellStyle name="Normal GHG Numbers (0.00) 2 2 2 2 5 3" xfId="21812" xr:uid="{00000000-0005-0000-0000-0000AF000000}"/>
    <cellStyle name="Normal GHG Numbers (0.00) 2 2 2 2 5 4" xfId="10882" xr:uid="{00000000-0005-0000-0000-0000AF000000}"/>
    <cellStyle name="Normal GHG Numbers (0.00) 2 2 2 2 5 5" xfId="34558" xr:uid="{00000000-0005-0000-0000-0000AF000000}"/>
    <cellStyle name="Normal GHG Numbers (0.00) 2 2 2 2 6" xfId="5342" xr:uid="{00000000-0005-0000-0000-0000AF000000}"/>
    <cellStyle name="Normal GHG Numbers (0.00) 2 2 2 2 6 2" xfId="21053" xr:uid="{00000000-0005-0000-0000-0000AF000000}"/>
    <cellStyle name="Normal GHG Numbers (0.00) 2 2 2 2 6 2 2" xfId="25638" xr:uid="{00000000-0005-0000-0000-0000AF000000}"/>
    <cellStyle name="Normal GHG Numbers (0.00) 2 2 2 2 6 2 3" xfId="36732" xr:uid="{00000000-0005-0000-0000-0000AF000000}"/>
    <cellStyle name="Normal GHG Numbers (0.00) 2 2 2 2 6 3" xfId="17607" xr:uid="{00000000-0005-0000-0000-0000AF000000}"/>
    <cellStyle name="Normal GHG Numbers (0.00) 2 2 2 2 6 4" xfId="11850" xr:uid="{00000000-0005-0000-0000-0000AF000000}"/>
    <cellStyle name="Normal GHG Numbers (0.00) 2 2 2 2 6 5" xfId="31108" xr:uid="{00000000-0005-0000-0000-0000AF000000}"/>
    <cellStyle name="Normal GHG Numbers (0.00) 2 2 2 2 7" xfId="4571" xr:uid="{00000000-0005-0000-0000-0000AF000000}"/>
    <cellStyle name="Normal GHG Numbers (0.00) 2 2 2 2 7 2" xfId="17166" xr:uid="{00000000-0005-0000-0000-0000AF000000}"/>
    <cellStyle name="Normal GHG Numbers (0.00) 2 2 2 2 7 3" xfId="20314" xr:uid="{00000000-0005-0000-0000-0000AF000000}"/>
    <cellStyle name="Normal GHG Numbers (0.00) 2 2 2 2 7 4" xfId="36072" xr:uid="{00000000-0005-0000-0000-0000AF000000}"/>
    <cellStyle name="Normal GHG Numbers (0.00) 2 2 2 2 8" xfId="15414" xr:uid="{00000000-0005-0000-0000-0000AF000000}"/>
    <cellStyle name="Normal GHG Numbers (0.00) 2 2 2 2 9" xfId="14227" xr:uid="{00000000-0005-0000-0000-0000AF000000}"/>
    <cellStyle name="Normal GHG Numbers (0.00) 2 2 2 3" xfId="1398" xr:uid="{00000000-0005-0000-0000-0000AF000000}"/>
    <cellStyle name="Normal GHG Numbers (0.00) 2 2 2 3 2" xfId="2638" xr:uid="{00000000-0005-0000-0000-0000AF000000}"/>
    <cellStyle name="Normal GHG Numbers (0.00) 2 2 2 3 2 2" xfId="7296" xr:uid="{00000000-0005-0000-0000-0000AF000000}"/>
    <cellStyle name="Normal GHG Numbers (0.00) 2 2 2 3 2 2 2" xfId="27592" xr:uid="{00000000-0005-0000-0000-0000AF000000}"/>
    <cellStyle name="Normal GHG Numbers (0.00) 2 2 2 3 2 2 3" xfId="23002" xr:uid="{00000000-0005-0000-0000-0000AF000000}"/>
    <cellStyle name="Normal GHG Numbers (0.00) 2 2 2 3 2 2 4" xfId="37778" xr:uid="{00000000-0005-0000-0000-0000AF000000}"/>
    <cellStyle name="Normal GHG Numbers (0.00) 2 2 2 3 2 3" xfId="15548" xr:uid="{00000000-0005-0000-0000-0000AF000000}"/>
    <cellStyle name="Normal GHG Numbers (0.00) 2 2 2 3 2 4" xfId="9646" xr:uid="{00000000-0005-0000-0000-0000AF000000}"/>
    <cellStyle name="Normal GHG Numbers (0.00) 2 2 2 3 2 5" xfId="33062" xr:uid="{00000000-0005-0000-0000-0000AF000000}"/>
    <cellStyle name="Normal GHG Numbers (0.00) 2 2 2 3 3" xfId="8712" xr:uid="{00000000-0005-0000-0000-0000AF000000}"/>
    <cellStyle name="Normal GHG Numbers (0.00) 2 2 2 3 3 2" xfId="24385" xr:uid="{00000000-0005-0000-0000-0000AF000000}"/>
    <cellStyle name="Normal GHG Numbers (0.00) 2 2 2 3 3 2 2" xfId="28974" xr:uid="{00000000-0005-0000-0000-0000AF000000}"/>
    <cellStyle name="Normal GHG Numbers (0.00) 2 2 2 3 3 2 3" xfId="39079" xr:uid="{00000000-0005-0000-0000-0000AF000000}"/>
    <cellStyle name="Normal GHG Numbers (0.00) 2 2 2 3 3 3" xfId="15063" xr:uid="{00000000-0005-0000-0000-0000AF000000}"/>
    <cellStyle name="Normal GHG Numbers (0.00) 2 2 2 3 3 4" xfId="13672" xr:uid="{00000000-0005-0000-0000-0000AF000000}"/>
    <cellStyle name="Normal GHG Numbers (0.00) 2 2 2 3 3 5" xfId="34477" xr:uid="{00000000-0005-0000-0000-0000AF000000}"/>
    <cellStyle name="Normal GHG Numbers (0.00) 2 2 2 3 4" xfId="6111" xr:uid="{00000000-0005-0000-0000-0000AF000000}"/>
    <cellStyle name="Normal GHG Numbers (0.00) 2 2 2 3 4 2" xfId="26407" xr:uid="{00000000-0005-0000-0000-0000AF000000}"/>
    <cellStyle name="Normal GHG Numbers (0.00) 2 2 2 3 4 3" xfId="9717" xr:uid="{00000000-0005-0000-0000-0000AF000000}"/>
    <cellStyle name="Normal GHG Numbers (0.00) 2 2 2 3 4 4" xfId="31877" xr:uid="{00000000-0005-0000-0000-0000AF000000}"/>
    <cellStyle name="Normal GHG Numbers (0.00) 2 2 2 3 5" xfId="4490" xr:uid="{00000000-0005-0000-0000-0000AF000000}"/>
    <cellStyle name="Normal GHG Numbers (0.00) 2 2 2 3 5 2" xfId="18051" xr:uid="{00000000-0005-0000-0000-0000AF000000}"/>
    <cellStyle name="Normal GHG Numbers (0.00) 2 2 2 3 5 3" xfId="20239" xr:uid="{00000000-0005-0000-0000-0000AF000000}"/>
    <cellStyle name="Normal GHG Numbers (0.00) 2 2 2 3 5 4" xfId="35997" xr:uid="{00000000-0005-0000-0000-0000AF000000}"/>
    <cellStyle name="Normal GHG Numbers (0.00) 2 2 2 3 6" xfId="22133" xr:uid="{00000000-0005-0000-0000-0000AF000000}"/>
    <cellStyle name="Normal GHG Numbers (0.00) 2 2 2 3 7" xfId="12393" xr:uid="{00000000-0005-0000-0000-0000AF000000}"/>
    <cellStyle name="Normal GHG Numbers (0.00) 2 2 2 3 8" xfId="30311" xr:uid="{00000000-0005-0000-0000-0000AF000000}"/>
    <cellStyle name="Normal GHG Numbers (0.00) 2 2 2 4" xfId="1383" xr:uid="{00000000-0005-0000-0000-0000AF000000}"/>
    <cellStyle name="Normal GHG Numbers (0.00) 2 2 2 4 2" xfId="2624" xr:uid="{00000000-0005-0000-0000-0000AF000000}"/>
    <cellStyle name="Normal GHG Numbers (0.00) 2 2 2 4 2 2" xfId="7282" xr:uid="{00000000-0005-0000-0000-0000AF000000}"/>
    <cellStyle name="Normal GHG Numbers (0.00) 2 2 2 4 2 2 2" xfId="27578" xr:uid="{00000000-0005-0000-0000-0000AF000000}"/>
    <cellStyle name="Normal GHG Numbers (0.00) 2 2 2 4 2 2 3" xfId="22988" xr:uid="{00000000-0005-0000-0000-0000AF000000}"/>
    <cellStyle name="Normal GHG Numbers (0.00) 2 2 2 4 2 2 4" xfId="37764" xr:uid="{00000000-0005-0000-0000-0000AF000000}"/>
    <cellStyle name="Normal GHG Numbers (0.00) 2 2 2 4 2 3" xfId="15064" xr:uid="{00000000-0005-0000-0000-0000AF000000}"/>
    <cellStyle name="Normal GHG Numbers (0.00) 2 2 2 4 2 4" xfId="13478" xr:uid="{00000000-0005-0000-0000-0000AF000000}"/>
    <cellStyle name="Normal GHG Numbers (0.00) 2 2 2 4 2 5" xfId="33048" xr:uid="{00000000-0005-0000-0000-0000AF000000}"/>
    <cellStyle name="Normal GHG Numbers (0.00) 2 2 2 4 3" xfId="8699" xr:uid="{00000000-0005-0000-0000-0000AF000000}"/>
    <cellStyle name="Normal GHG Numbers (0.00) 2 2 2 4 3 2" xfId="24373" xr:uid="{00000000-0005-0000-0000-0000AF000000}"/>
    <cellStyle name="Normal GHG Numbers (0.00) 2 2 2 4 3 2 2" xfId="28962" xr:uid="{00000000-0005-0000-0000-0000AF000000}"/>
    <cellStyle name="Normal GHG Numbers (0.00) 2 2 2 4 3 2 3" xfId="39067" xr:uid="{00000000-0005-0000-0000-0000AF000000}"/>
    <cellStyle name="Normal GHG Numbers (0.00) 2 2 2 4 3 3" xfId="16528" xr:uid="{00000000-0005-0000-0000-0000AF000000}"/>
    <cellStyle name="Normal GHG Numbers (0.00) 2 2 2 4 3 4" xfId="11811" xr:uid="{00000000-0005-0000-0000-0000AF000000}"/>
    <cellStyle name="Normal GHG Numbers (0.00) 2 2 2 4 3 5" xfId="34464" xr:uid="{00000000-0005-0000-0000-0000AF000000}"/>
    <cellStyle name="Normal GHG Numbers (0.00) 2 2 2 4 4" xfId="6098" xr:uid="{00000000-0005-0000-0000-0000AF000000}"/>
    <cellStyle name="Normal GHG Numbers (0.00) 2 2 2 4 4 2" xfId="26394" xr:uid="{00000000-0005-0000-0000-0000AF000000}"/>
    <cellStyle name="Normal GHG Numbers (0.00) 2 2 2 4 4 3" xfId="11292" xr:uid="{00000000-0005-0000-0000-0000AF000000}"/>
    <cellStyle name="Normal GHG Numbers (0.00) 2 2 2 4 4 4" xfId="31864" xr:uid="{00000000-0005-0000-0000-0000AF000000}"/>
    <cellStyle name="Normal GHG Numbers (0.00) 2 2 2 4 5" xfId="4476" xr:uid="{00000000-0005-0000-0000-0000AF000000}"/>
    <cellStyle name="Normal GHG Numbers (0.00) 2 2 2 4 5 2" xfId="16950" xr:uid="{00000000-0005-0000-0000-0000AF000000}"/>
    <cellStyle name="Normal GHG Numbers (0.00) 2 2 2 4 5 3" xfId="20227" xr:uid="{00000000-0005-0000-0000-0000AF000000}"/>
    <cellStyle name="Normal GHG Numbers (0.00) 2 2 2 4 5 4" xfId="35985" xr:uid="{00000000-0005-0000-0000-0000AF000000}"/>
    <cellStyle name="Normal GHG Numbers (0.00) 2 2 2 4 6" xfId="16845" xr:uid="{00000000-0005-0000-0000-0000AF000000}"/>
    <cellStyle name="Normal GHG Numbers (0.00) 2 2 2 4 7" xfId="11035" xr:uid="{00000000-0005-0000-0000-0000AF000000}"/>
    <cellStyle name="Normal GHG Numbers (0.00) 2 2 2 4 8" xfId="30298" xr:uid="{00000000-0005-0000-0000-0000AF000000}"/>
    <cellStyle name="Normal GHG Numbers (0.00) 2 2 2 5" xfId="1220" xr:uid="{00000000-0005-0000-0000-0000AF000000}"/>
    <cellStyle name="Normal GHG Numbers (0.00) 2 2 2 5 2" xfId="2461" xr:uid="{00000000-0005-0000-0000-0000AF000000}"/>
    <cellStyle name="Normal GHG Numbers (0.00) 2 2 2 5 2 2" xfId="7119" xr:uid="{00000000-0005-0000-0000-0000AF000000}"/>
    <cellStyle name="Normal GHG Numbers (0.00) 2 2 2 5 2 2 2" xfId="27415" xr:uid="{00000000-0005-0000-0000-0000AF000000}"/>
    <cellStyle name="Normal GHG Numbers (0.00) 2 2 2 5 2 2 3" xfId="22825" xr:uid="{00000000-0005-0000-0000-0000AF000000}"/>
    <cellStyle name="Normal GHG Numbers (0.00) 2 2 2 5 2 2 4" xfId="37607" xr:uid="{00000000-0005-0000-0000-0000AF000000}"/>
    <cellStyle name="Normal GHG Numbers (0.00) 2 2 2 5 2 3" xfId="16017" xr:uid="{00000000-0005-0000-0000-0000AF000000}"/>
    <cellStyle name="Normal GHG Numbers (0.00) 2 2 2 5 2 4" xfId="13821" xr:uid="{00000000-0005-0000-0000-0000AF000000}"/>
    <cellStyle name="Normal GHG Numbers (0.00) 2 2 2 5 2 5" xfId="32885" xr:uid="{00000000-0005-0000-0000-0000AF000000}"/>
    <cellStyle name="Normal GHG Numbers (0.00) 2 2 2 5 3" xfId="8539" xr:uid="{00000000-0005-0000-0000-0000AF000000}"/>
    <cellStyle name="Normal GHG Numbers (0.00) 2 2 2 5 3 2" xfId="24224" xr:uid="{00000000-0005-0000-0000-0000AF000000}"/>
    <cellStyle name="Normal GHG Numbers (0.00) 2 2 2 5 3 2 2" xfId="28813" xr:uid="{00000000-0005-0000-0000-0000AF000000}"/>
    <cellStyle name="Normal GHG Numbers (0.00) 2 2 2 5 3 2 3" xfId="38918" xr:uid="{00000000-0005-0000-0000-0000AF000000}"/>
    <cellStyle name="Normal GHG Numbers (0.00) 2 2 2 5 3 3" xfId="17236" xr:uid="{00000000-0005-0000-0000-0000AF000000}"/>
    <cellStyle name="Normal GHG Numbers (0.00) 2 2 2 5 3 4" xfId="14429" xr:uid="{00000000-0005-0000-0000-0000AF000000}"/>
    <cellStyle name="Normal GHG Numbers (0.00) 2 2 2 5 3 5" xfId="34304" xr:uid="{00000000-0005-0000-0000-0000AF000000}"/>
    <cellStyle name="Normal GHG Numbers (0.00) 2 2 2 5 4" xfId="5951" xr:uid="{00000000-0005-0000-0000-0000AF000000}"/>
    <cellStyle name="Normal GHG Numbers (0.00) 2 2 2 5 4 2" xfId="26247" xr:uid="{00000000-0005-0000-0000-0000AF000000}"/>
    <cellStyle name="Normal GHG Numbers (0.00) 2 2 2 5 4 3" xfId="11045" xr:uid="{00000000-0005-0000-0000-0000AF000000}"/>
    <cellStyle name="Normal GHG Numbers (0.00) 2 2 2 5 4 4" xfId="31717" xr:uid="{00000000-0005-0000-0000-0000AF000000}"/>
    <cellStyle name="Normal GHG Numbers (0.00) 2 2 2 5 5" xfId="4316" xr:uid="{00000000-0005-0000-0000-0000AF000000}"/>
    <cellStyle name="Normal GHG Numbers (0.00) 2 2 2 5 5 2" xfId="21665" xr:uid="{00000000-0005-0000-0000-0000AF000000}"/>
    <cellStyle name="Normal GHG Numbers (0.00) 2 2 2 5 5 3" xfId="20079" xr:uid="{00000000-0005-0000-0000-0000AF000000}"/>
    <cellStyle name="Normal GHG Numbers (0.00) 2 2 2 5 5 4" xfId="35837" xr:uid="{00000000-0005-0000-0000-0000AF000000}"/>
    <cellStyle name="Normal GHG Numbers (0.00) 2 2 2 5 6" xfId="19078" xr:uid="{00000000-0005-0000-0000-0000AF000000}"/>
    <cellStyle name="Normal GHG Numbers (0.00) 2 2 2 5 7" xfId="13533" xr:uid="{00000000-0005-0000-0000-0000AF000000}"/>
    <cellStyle name="Normal GHG Numbers (0.00) 2 2 2 5 8" xfId="30138" xr:uid="{00000000-0005-0000-0000-0000AF000000}"/>
    <cellStyle name="Normal GHG Numbers (0.00) 2 2 2 6" xfId="859" xr:uid="{00000000-0005-0000-0000-0000AF000000}"/>
    <cellStyle name="Normal GHG Numbers (0.00) 2 2 2 6 2" xfId="3334" xr:uid="{00000000-0005-0000-0000-0000AF000000}"/>
    <cellStyle name="Normal GHG Numbers (0.00) 2 2 2 6 2 2" xfId="8186" xr:uid="{00000000-0005-0000-0000-0000AF000000}"/>
    <cellStyle name="Normal GHG Numbers (0.00) 2 2 2 6 2 2 2" xfId="28475" xr:uid="{00000000-0005-0000-0000-0000AF000000}"/>
    <cellStyle name="Normal GHG Numbers (0.00) 2 2 2 6 2 2 3" xfId="23886" xr:uid="{00000000-0005-0000-0000-0000AF000000}"/>
    <cellStyle name="Normal GHG Numbers (0.00) 2 2 2 6 2 2 4" xfId="38580" xr:uid="{00000000-0005-0000-0000-0000AF000000}"/>
    <cellStyle name="Normal GHG Numbers (0.00) 2 2 2 6 2 3" xfId="15877" xr:uid="{00000000-0005-0000-0000-0000AF000000}"/>
    <cellStyle name="Normal GHG Numbers (0.00) 2 2 2 6 2 4" xfId="12875" xr:uid="{00000000-0005-0000-0000-0000AF000000}"/>
    <cellStyle name="Normal GHG Numbers (0.00) 2 2 2 6 2 5" xfId="33951" xr:uid="{00000000-0005-0000-0000-0000AF000000}"/>
    <cellStyle name="Normal GHG Numbers (0.00) 2 2 2 6 3" xfId="5608" xr:uid="{00000000-0005-0000-0000-0000AF000000}"/>
    <cellStyle name="Normal GHG Numbers (0.00) 2 2 2 6 3 2" xfId="25904" xr:uid="{00000000-0005-0000-0000-0000AF000000}"/>
    <cellStyle name="Normal GHG Numbers (0.00) 2 2 2 6 3 3" xfId="10671" xr:uid="{00000000-0005-0000-0000-0000AF000000}"/>
    <cellStyle name="Normal GHG Numbers (0.00) 2 2 2 6 3 4" xfId="31374" xr:uid="{00000000-0005-0000-0000-0000AF000000}"/>
    <cellStyle name="Normal GHG Numbers (0.00) 2 2 2 6 4" xfId="3961" xr:uid="{00000000-0005-0000-0000-0000AF000000}"/>
    <cellStyle name="Normal GHG Numbers (0.00) 2 2 2 6 4 2" xfId="17565" xr:uid="{00000000-0005-0000-0000-0000AF000000}"/>
    <cellStyle name="Normal GHG Numbers (0.00) 2 2 2 6 4 3" xfId="19747" xr:uid="{00000000-0005-0000-0000-0000AF000000}"/>
    <cellStyle name="Normal GHG Numbers (0.00) 2 2 2 6 4 4" xfId="35505" xr:uid="{00000000-0005-0000-0000-0000AF000000}"/>
    <cellStyle name="Normal GHG Numbers (0.00) 2 2 2 6 5" xfId="15893" xr:uid="{00000000-0005-0000-0000-0000AF000000}"/>
    <cellStyle name="Normal GHG Numbers (0.00) 2 2 2 6 6" xfId="12267" xr:uid="{00000000-0005-0000-0000-0000AF000000}"/>
    <cellStyle name="Normal GHG Numbers (0.00) 2 2 2 6 7" xfId="29785" xr:uid="{00000000-0005-0000-0000-0000AF000000}"/>
    <cellStyle name="Normal GHG Numbers (0.00) 2 2 2 7" xfId="2103" xr:uid="{00000000-0005-0000-0000-0000AF000000}"/>
    <cellStyle name="Normal GHG Numbers (0.00) 2 2 2 7 2" xfId="6761" xr:uid="{00000000-0005-0000-0000-0000AF000000}"/>
    <cellStyle name="Normal GHG Numbers (0.00) 2 2 2 7 2 2" xfId="27057" xr:uid="{00000000-0005-0000-0000-0000AF000000}"/>
    <cellStyle name="Normal GHG Numbers (0.00) 2 2 2 7 2 3" xfId="22467" xr:uid="{00000000-0005-0000-0000-0000AF000000}"/>
    <cellStyle name="Normal GHG Numbers (0.00) 2 2 2 7 2 4" xfId="37252" xr:uid="{00000000-0005-0000-0000-0000AF000000}"/>
    <cellStyle name="Normal GHG Numbers (0.00) 2 2 2 7 3" xfId="21042" xr:uid="{00000000-0005-0000-0000-0000AF000000}"/>
    <cellStyle name="Normal GHG Numbers (0.00) 2 2 2 7 4" xfId="11951" xr:uid="{00000000-0005-0000-0000-0000AF000000}"/>
    <cellStyle name="Normal GHG Numbers (0.00) 2 2 2 7 5" xfId="32527" xr:uid="{00000000-0005-0000-0000-0000AF000000}"/>
    <cellStyle name="Normal GHG Numbers (0.00) 2 2 2 8" xfId="8082" xr:uid="{00000000-0005-0000-0000-0000AF000000}"/>
    <cellStyle name="Normal GHG Numbers (0.00) 2 2 2 8 2" xfId="23784" xr:uid="{00000000-0005-0000-0000-0000AF000000}"/>
    <cellStyle name="Normal GHG Numbers (0.00) 2 2 2 8 2 2" xfId="28373" xr:uid="{00000000-0005-0000-0000-0000AF000000}"/>
    <cellStyle name="Normal GHG Numbers (0.00) 2 2 2 8 2 3" xfId="38478" xr:uid="{00000000-0005-0000-0000-0000AF000000}"/>
    <cellStyle name="Normal GHG Numbers (0.00) 2 2 2 8 3" xfId="21734" xr:uid="{00000000-0005-0000-0000-0000AF000000}"/>
    <cellStyle name="Normal GHG Numbers (0.00) 2 2 2 8 4" xfId="9753" xr:uid="{00000000-0005-0000-0000-0000AF000000}"/>
    <cellStyle name="Normal GHG Numbers (0.00) 2 2 2 8 5" xfId="33847" xr:uid="{00000000-0005-0000-0000-0000AF000000}"/>
    <cellStyle name="Normal GHG Numbers (0.00) 2 2 2 9" xfId="3857" xr:uid="{00000000-0005-0000-0000-0000AF000000}"/>
    <cellStyle name="Normal GHG Numbers (0.00) 2 2 2 9 2" xfId="17877" xr:uid="{00000000-0005-0000-0000-0000AF000000}"/>
    <cellStyle name="Normal GHG Numbers (0.00) 2 2 2 9 3" xfId="19646" xr:uid="{00000000-0005-0000-0000-0000AF000000}"/>
    <cellStyle name="Normal GHG Numbers (0.00) 2 2 2 9 4" xfId="35404" xr:uid="{00000000-0005-0000-0000-0000AF000000}"/>
    <cellStyle name="Normal GHG Numbers (0.00) 2 2 3" xfId="604" xr:uid="{00000000-0005-0000-0000-0000AF000000}"/>
    <cellStyle name="Normal GHG Numbers (0.00) 2 2 3 10" xfId="14203" xr:uid="{00000000-0005-0000-0000-0000AF000000}"/>
    <cellStyle name="Normal GHG Numbers (0.00) 2 2 3 11" xfId="29833" xr:uid="{00000000-0005-0000-0000-0000AF000000}"/>
    <cellStyle name="Normal GHG Numbers (0.00) 2 2 3 2" xfId="1834" xr:uid="{00000000-0005-0000-0000-0000AF000000}"/>
    <cellStyle name="Normal GHG Numbers (0.00) 2 2 3 2 2" xfId="3073" xr:uid="{00000000-0005-0000-0000-0000AF000000}"/>
    <cellStyle name="Normal GHG Numbers (0.00) 2 2 3 2 2 2" xfId="7731" xr:uid="{00000000-0005-0000-0000-0000AF000000}"/>
    <cellStyle name="Normal GHG Numbers (0.00) 2 2 3 2 2 2 2" xfId="28027" xr:uid="{00000000-0005-0000-0000-0000AF000000}"/>
    <cellStyle name="Normal GHG Numbers (0.00) 2 2 3 2 2 2 3" xfId="23437" xr:uid="{00000000-0005-0000-0000-0000AF000000}"/>
    <cellStyle name="Normal GHG Numbers (0.00) 2 2 3 2 2 2 4" xfId="38179" xr:uid="{00000000-0005-0000-0000-0000AF000000}"/>
    <cellStyle name="Normal GHG Numbers (0.00) 2 2 3 2 2 3" xfId="18784" xr:uid="{00000000-0005-0000-0000-0000AF000000}"/>
    <cellStyle name="Normal GHG Numbers (0.00) 2 2 3 2 2 4" xfId="13835" xr:uid="{00000000-0005-0000-0000-0000AF000000}"/>
    <cellStyle name="Normal GHG Numbers (0.00) 2 2 3 2 2 5" xfId="33497" xr:uid="{00000000-0005-0000-0000-0000AF000000}"/>
    <cellStyle name="Normal GHG Numbers (0.00) 2 2 3 2 3" xfId="9143" xr:uid="{00000000-0005-0000-0000-0000AF000000}"/>
    <cellStyle name="Normal GHG Numbers (0.00) 2 2 3 2 3 2" xfId="24792" xr:uid="{00000000-0005-0000-0000-0000AF000000}"/>
    <cellStyle name="Normal GHG Numbers (0.00) 2 2 3 2 3 2 2" xfId="29379" xr:uid="{00000000-0005-0000-0000-0000AF000000}"/>
    <cellStyle name="Normal GHG Numbers (0.00) 2 2 3 2 3 2 3" xfId="39484" xr:uid="{00000000-0005-0000-0000-0000AF000000}"/>
    <cellStyle name="Normal GHG Numbers (0.00) 2 2 3 2 3 3" xfId="15830" xr:uid="{00000000-0005-0000-0000-0000AF000000}"/>
    <cellStyle name="Normal GHG Numbers (0.00) 2 2 3 2 3 4" xfId="10153" xr:uid="{00000000-0005-0000-0000-0000AF000000}"/>
    <cellStyle name="Normal GHG Numbers (0.00) 2 2 3 2 3 5" xfId="34908" xr:uid="{00000000-0005-0000-0000-0000AF000000}"/>
    <cellStyle name="Normal GHG Numbers (0.00) 2 2 3 2 4" xfId="6500" xr:uid="{00000000-0005-0000-0000-0000AF000000}"/>
    <cellStyle name="Normal GHG Numbers (0.00) 2 2 3 2 4 2" xfId="26796" xr:uid="{00000000-0005-0000-0000-0000AF000000}"/>
    <cellStyle name="Normal GHG Numbers (0.00) 2 2 3 2 4 3" xfId="13854" xr:uid="{00000000-0005-0000-0000-0000AF000000}"/>
    <cellStyle name="Normal GHG Numbers (0.00) 2 2 3 2 4 4" xfId="32266" xr:uid="{00000000-0005-0000-0000-0000AF000000}"/>
    <cellStyle name="Normal GHG Numbers (0.00) 2 2 3 2 5" xfId="4922" xr:uid="{00000000-0005-0000-0000-0000AF000000}"/>
    <cellStyle name="Normal GHG Numbers (0.00) 2 2 3 2 5 2" xfId="25230" xr:uid="{00000000-0005-0000-0000-0000AF000000}"/>
    <cellStyle name="Normal GHG Numbers (0.00) 2 2 3 2 5 3" xfId="20644" xr:uid="{00000000-0005-0000-0000-0000AF000000}"/>
    <cellStyle name="Normal GHG Numbers (0.00) 2 2 3 2 5 4" xfId="36400" xr:uid="{00000000-0005-0000-0000-0000AF000000}"/>
    <cellStyle name="Normal GHG Numbers (0.00) 2 2 3 2 6" xfId="15112" xr:uid="{00000000-0005-0000-0000-0000AF000000}"/>
    <cellStyle name="Normal GHG Numbers (0.00) 2 2 3 2 7" xfId="9813" xr:uid="{00000000-0005-0000-0000-0000AF000000}"/>
    <cellStyle name="Normal GHG Numbers (0.00) 2 2 3 2 8" xfId="30742" xr:uid="{00000000-0005-0000-0000-0000AF000000}"/>
    <cellStyle name="Normal GHG Numbers (0.00) 2 2 3 3" xfId="1282" xr:uid="{00000000-0005-0000-0000-0000AF000000}"/>
    <cellStyle name="Normal GHG Numbers (0.00) 2 2 3 3 2" xfId="2523" xr:uid="{00000000-0005-0000-0000-0000AF000000}"/>
    <cellStyle name="Normal GHG Numbers (0.00) 2 2 3 3 2 2" xfId="7181" xr:uid="{00000000-0005-0000-0000-0000AF000000}"/>
    <cellStyle name="Normal GHG Numbers (0.00) 2 2 3 3 2 2 2" xfId="27477" xr:uid="{00000000-0005-0000-0000-0000AF000000}"/>
    <cellStyle name="Normal GHG Numbers (0.00) 2 2 3 3 2 2 3" xfId="22887" xr:uid="{00000000-0005-0000-0000-0000AF000000}"/>
    <cellStyle name="Normal GHG Numbers (0.00) 2 2 3 3 2 2 4" xfId="37667" xr:uid="{00000000-0005-0000-0000-0000AF000000}"/>
    <cellStyle name="Normal GHG Numbers (0.00) 2 2 3 3 2 3" xfId="18266" xr:uid="{00000000-0005-0000-0000-0000AF000000}"/>
    <cellStyle name="Normal GHG Numbers (0.00) 2 2 3 3 2 4" xfId="12791" xr:uid="{00000000-0005-0000-0000-0000AF000000}"/>
    <cellStyle name="Normal GHG Numbers (0.00) 2 2 3 3 2 5" xfId="32947" xr:uid="{00000000-0005-0000-0000-0000AF000000}"/>
    <cellStyle name="Normal GHG Numbers (0.00) 2 2 3 3 3" xfId="8601" xr:uid="{00000000-0005-0000-0000-0000AF000000}"/>
    <cellStyle name="Normal GHG Numbers (0.00) 2 2 3 3 3 2" xfId="24281" xr:uid="{00000000-0005-0000-0000-0000AF000000}"/>
    <cellStyle name="Normal GHG Numbers (0.00) 2 2 3 3 3 2 2" xfId="28870" xr:uid="{00000000-0005-0000-0000-0000AF000000}"/>
    <cellStyle name="Normal GHG Numbers (0.00) 2 2 3 3 3 2 3" xfId="38975" xr:uid="{00000000-0005-0000-0000-0000AF000000}"/>
    <cellStyle name="Normal GHG Numbers (0.00) 2 2 3 3 3 3" xfId="15233" xr:uid="{00000000-0005-0000-0000-0000AF000000}"/>
    <cellStyle name="Normal GHG Numbers (0.00) 2 2 3 3 3 4" xfId="10824" xr:uid="{00000000-0005-0000-0000-0000AF000000}"/>
    <cellStyle name="Normal GHG Numbers (0.00) 2 2 3 3 3 5" xfId="34366" xr:uid="{00000000-0005-0000-0000-0000AF000000}"/>
    <cellStyle name="Normal GHG Numbers (0.00) 2 2 3 3 4" xfId="6007" xr:uid="{00000000-0005-0000-0000-0000AF000000}"/>
    <cellStyle name="Normal GHG Numbers (0.00) 2 2 3 3 4 2" xfId="26303" xr:uid="{00000000-0005-0000-0000-0000AF000000}"/>
    <cellStyle name="Normal GHG Numbers (0.00) 2 2 3 3 4 3" xfId="11565" xr:uid="{00000000-0005-0000-0000-0000AF000000}"/>
    <cellStyle name="Normal GHG Numbers (0.00) 2 2 3 3 4 4" xfId="31773" xr:uid="{00000000-0005-0000-0000-0000AF000000}"/>
    <cellStyle name="Normal GHG Numbers (0.00) 2 2 3 3 5" xfId="4378" xr:uid="{00000000-0005-0000-0000-0000AF000000}"/>
    <cellStyle name="Normal GHG Numbers (0.00) 2 2 3 3 5 2" xfId="15532" xr:uid="{00000000-0005-0000-0000-0000AF000000}"/>
    <cellStyle name="Normal GHG Numbers (0.00) 2 2 3 3 5 3" xfId="20136" xr:uid="{00000000-0005-0000-0000-0000AF000000}"/>
    <cellStyle name="Normal GHG Numbers (0.00) 2 2 3 3 5 4" xfId="35894" xr:uid="{00000000-0005-0000-0000-0000AF000000}"/>
    <cellStyle name="Normal GHG Numbers (0.00) 2 2 3 3 6" xfId="17219" xr:uid="{00000000-0005-0000-0000-0000AF000000}"/>
    <cellStyle name="Normal GHG Numbers (0.00) 2 2 3 3 7" xfId="14011" xr:uid="{00000000-0005-0000-0000-0000AF000000}"/>
    <cellStyle name="Normal GHG Numbers (0.00) 2 2 3 3 8" xfId="30200" xr:uid="{00000000-0005-0000-0000-0000AF000000}"/>
    <cellStyle name="Normal GHG Numbers (0.00) 2 2 3 4" xfId="908" xr:uid="{00000000-0005-0000-0000-0000AF000000}"/>
    <cellStyle name="Normal GHG Numbers (0.00) 2 2 3 4 2" xfId="5656" xr:uid="{00000000-0005-0000-0000-0000AF000000}"/>
    <cellStyle name="Normal GHG Numbers (0.00) 2 2 3 4 2 2" xfId="25952" xr:uid="{00000000-0005-0000-0000-0000AF000000}"/>
    <cellStyle name="Normal GHG Numbers (0.00) 2 2 3 4 2 3" xfId="21366" xr:uid="{00000000-0005-0000-0000-0000AF000000}"/>
    <cellStyle name="Normal GHG Numbers (0.00) 2 2 3 4 2 4" xfId="36906" xr:uid="{00000000-0005-0000-0000-0000AF000000}"/>
    <cellStyle name="Normal GHG Numbers (0.00) 2 2 3 4 3" xfId="15495" xr:uid="{00000000-0005-0000-0000-0000AF000000}"/>
    <cellStyle name="Normal GHG Numbers (0.00) 2 2 3 4 4" xfId="11711" xr:uid="{00000000-0005-0000-0000-0000AF000000}"/>
    <cellStyle name="Normal GHG Numbers (0.00) 2 2 3 4 5" xfId="31422" xr:uid="{00000000-0005-0000-0000-0000AF000000}"/>
    <cellStyle name="Normal GHG Numbers (0.00) 2 2 3 5" xfId="2151" xr:uid="{00000000-0005-0000-0000-0000AF000000}"/>
    <cellStyle name="Normal GHG Numbers (0.00) 2 2 3 5 2" xfId="6809" xr:uid="{00000000-0005-0000-0000-0000AF000000}"/>
    <cellStyle name="Normal GHG Numbers (0.00) 2 2 3 5 2 2" xfId="27105" xr:uid="{00000000-0005-0000-0000-0000AF000000}"/>
    <cellStyle name="Normal GHG Numbers (0.00) 2 2 3 5 2 3" xfId="22515" xr:uid="{00000000-0005-0000-0000-0000AF000000}"/>
    <cellStyle name="Normal GHG Numbers (0.00) 2 2 3 5 2 4" xfId="37300" xr:uid="{00000000-0005-0000-0000-0000AF000000}"/>
    <cellStyle name="Normal GHG Numbers (0.00) 2 2 3 5 3" xfId="15525" xr:uid="{00000000-0005-0000-0000-0000AF000000}"/>
    <cellStyle name="Normal GHG Numbers (0.00) 2 2 3 5 4" xfId="12010" xr:uid="{00000000-0005-0000-0000-0000AF000000}"/>
    <cellStyle name="Normal GHG Numbers (0.00) 2 2 3 5 5" xfId="32575" xr:uid="{00000000-0005-0000-0000-0000AF000000}"/>
    <cellStyle name="Normal GHG Numbers (0.00) 2 2 3 6" xfId="8234" xr:uid="{00000000-0005-0000-0000-0000AF000000}"/>
    <cellStyle name="Normal GHG Numbers (0.00) 2 2 3 6 2" xfId="23934" xr:uid="{00000000-0005-0000-0000-0000AF000000}"/>
    <cellStyle name="Normal GHG Numbers (0.00) 2 2 3 6 2 2" xfId="28523" xr:uid="{00000000-0005-0000-0000-0000AF000000}"/>
    <cellStyle name="Normal GHG Numbers (0.00) 2 2 3 6 2 3" xfId="38628" xr:uid="{00000000-0005-0000-0000-0000AF000000}"/>
    <cellStyle name="Normal GHG Numbers (0.00) 2 2 3 6 3" xfId="17705" xr:uid="{00000000-0005-0000-0000-0000AF000000}"/>
    <cellStyle name="Normal GHG Numbers (0.00) 2 2 3 6 4" xfId="10269" xr:uid="{00000000-0005-0000-0000-0000AF000000}"/>
    <cellStyle name="Normal GHG Numbers (0.00) 2 2 3 6 5" xfId="33999" xr:uid="{00000000-0005-0000-0000-0000AF000000}"/>
    <cellStyle name="Normal GHG Numbers (0.00) 2 2 3 7" xfId="5390" xr:uid="{00000000-0005-0000-0000-0000AF000000}"/>
    <cellStyle name="Normal GHG Numbers (0.00) 2 2 3 7 2" xfId="21101" xr:uid="{00000000-0005-0000-0000-0000AF000000}"/>
    <cellStyle name="Normal GHG Numbers (0.00) 2 2 3 7 2 2" xfId="25686" xr:uid="{00000000-0005-0000-0000-0000AF000000}"/>
    <cellStyle name="Normal GHG Numbers (0.00) 2 2 3 7 2 3" xfId="36750" xr:uid="{00000000-0005-0000-0000-0000AF000000}"/>
    <cellStyle name="Normal GHG Numbers (0.00) 2 2 3 7 3" xfId="15090" xr:uid="{00000000-0005-0000-0000-0000AF000000}"/>
    <cellStyle name="Normal GHG Numbers (0.00) 2 2 3 7 4" xfId="12237" xr:uid="{00000000-0005-0000-0000-0000AF000000}"/>
    <cellStyle name="Normal GHG Numbers (0.00) 2 2 3 7 5" xfId="31156" xr:uid="{00000000-0005-0000-0000-0000AF000000}"/>
    <cellStyle name="Normal GHG Numbers (0.00) 2 2 3 8" xfId="4009" xr:uid="{00000000-0005-0000-0000-0000AF000000}"/>
    <cellStyle name="Normal GHG Numbers (0.00) 2 2 3 8 2" xfId="17931" xr:uid="{00000000-0005-0000-0000-0000AF000000}"/>
    <cellStyle name="Normal GHG Numbers (0.00) 2 2 3 8 3" xfId="19794" xr:uid="{00000000-0005-0000-0000-0000AF000000}"/>
    <cellStyle name="Normal GHG Numbers (0.00) 2 2 3 8 4" xfId="35552" xr:uid="{00000000-0005-0000-0000-0000AF000000}"/>
    <cellStyle name="Normal GHG Numbers (0.00) 2 2 3 9" xfId="14929" xr:uid="{00000000-0005-0000-0000-0000AF000000}"/>
    <cellStyle name="Normal GHG Numbers (0.00) 2 2 4" xfId="668" xr:uid="{00000000-0005-0000-0000-0000AF000000}"/>
    <cellStyle name="Normal GHG Numbers (0.00) 2 2 4 10" xfId="10969" xr:uid="{00000000-0005-0000-0000-0000AF000000}"/>
    <cellStyle name="Normal GHG Numbers (0.00) 2 2 4 11" xfId="29897" xr:uid="{00000000-0005-0000-0000-0000AF000000}"/>
    <cellStyle name="Normal GHG Numbers (0.00) 2 2 4 2" xfId="1898" xr:uid="{00000000-0005-0000-0000-0000AF000000}"/>
    <cellStyle name="Normal GHG Numbers (0.00) 2 2 4 2 2" xfId="3137" xr:uid="{00000000-0005-0000-0000-0000AF000000}"/>
    <cellStyle name="Normal GHG Numbers (0.00) 2 2 4 2 2 2" xfId="7795" xr:uid="{00000000-0005-0000-0000-0000AF000000}"/>
    <cellStyle name="Normal GHG Numbers (0.00) 2 2 4 2 2 2 2" xfId="28091" xr:uid="{00000000-0005-0000-0000-0000AF000000}"/>
    <cellStyle name="Normal GHG Numbers (0.00) 2 2 4 2 2 2 3" xfId="23501" xr:uid="{00000000-0005-0000-0000-0000AF000000}"/>
    <cellStyle name="Normal GHG Numbers (0.00) 2 2 4 2 2 2 4" xfId="38243" xr:uid="{00000000-0005-0000-0000-0000AF000000}"/>
    <cellStyle name="Normal GHG Numbers (0.00) 2 2 4 2 2 3" xfId="15352" xr:uid="{00000000-0005-0000-0000-0000AF000000}"/>
    <cellStyle name="Normal GHG Numbers (0.00) 2 2 4 2 2 4" xfId="10170" xr:uid="{00000000-0005-0000-0000-0000AF000000}"/>
    <cellStyle name="Normal GHG Numbers (0.00) 2 2 4 2 2 5" xfId="33561" xr:uid="{00000000-0005-0000-0000-0000AF000000}"/>
    <cellStyle name="Normal GHG Numbers (0.00) 2 2 4 2 3" xfId="9207" xr:uid="{00000000-0005-0000-0000-0000AF000000}"/>
    <cellStyle name="Normal GHG Numbers (0.00) 2 2 4 2 3 2" xfId="24852" xr:uid="{00000000-0005-0000-0000-0000AF000000}"/>
    <cellStyle name="Normal GHG Numbers (0.00) 2 2 4 2 3 2 2" xfId="29439" xr:uid="{00000000-0005-0000-0000-0000AF000000}"/>
    <cellStyle name="Normal GHG Numbers (0.00) 2 2 4 2 3 2 3" xfId="39544" xr:uid="{00000000-0005-0000-0000-0000AF000000}"/>
    <cellStyle name="Normal GHG Numbers (0.00) 2 2 4 2 3 3" xfId="15976" xr:uid="{00000000-0005-0000-0000-0000AF000000}"/>
    <cellStyle name="Normal GHG Numbers (0.00) 2 2 4 2 3 4" xfId="11787" xr:uid="{00000000-0005-0000-0000-0000AF000000}"/>
    <cellStyle name="Normal GHG Numbers (0.00) 2 2 4 2 3 5" xfId="34972" xr:uid="{00000000-0005-0000-0000-0000AF000000}"/>
    <cellStyle name="Normal GHG Numbers (0.00) 2 2 4 2 4" xfId="6560" xr:uid="{00000000-0005-0000-0000-0000AF000000}"/>
    <cellStyle name="Normal GHG Numbers (0.00) 2 2 4 2 4 2" xfId="26856" xr:uid="{00000000-0005-0000-0000-0000AF000000}"/>
    <cellStyle name="Normal GHG Numbers (0.00) 2 2 4 2 4 3" xfId="14258" xr:uid="{00000000-0005-0000-0000-0000AF000000}"/>
    <cellStyle name="Normal GHG Numbers (0.00) 2 2 4 2 4 4" xfId="32326" xr:uid="{00000000-0005-0000-0000-0000AF000000}"/>
    <cellStyle name="Normal GHG Numbers (0.00) 2 2 4 2 5" xfId="4986" xr:uid="{00000000-0005-0000-0000-0000AF000000}"/>
    <cellStyle name="Normal GHG Numbers (0.00) 2 2 4 2 5 2" xfId="25290" xr:uid="{00000000-0005-0000-0000-0000AF000000}"/>
    <cellStyle name="Normal GHG Numbers (0.00) 2 2 4 2 5 3" xfId="20704" xr:uid="{00000000-0005-0000-0000-0000AF000000}"/>
    <cellStyle name="Normal GHG Numbers (0.00) 2 2 4 2 5 4" xfId="36460" xr:uid="{00000000-0005-0000-0000-0000AF000000}"/>
    <cellStyle name="Normal GHG Numbers (0.00) 2 2 4 2 6" xfId="22052" xr:uid="{00000000-0005-0000-0000-0000AF000000}"/>
    <cellStyle name="Normal GHG Numbers (0.00) 2 2 4 2 7" xfId="10647" xr:uid="{00000000-0005-0000-0000-0000AF000000}"/>
    <cellStyle name="Normal GHG Numbers (0.00) 2 2 4 2 8" xfId="30806" xr:uid="{00000000-0005-0000-0000-0000AF000000}"/>
    <cellStyle name="Normal GHG Numbers (0.00) 2 2 4 3" xfId="1580" xr:uid="{00000000-0005-0000-0000-0000AF000000}"/>
    <cellStyle name="Normal GHG Numbers (0.00) 2 2 4 3 2" xfId="2820" xr:uid="{00000000-0005-0000-0000-0000AF000000}"/>
    <cellStyle name="Normal GHG Numbers (0.00) 2 2 4 3 2 2" xfId="7478" xr:uid="{00000000-0005-0000-0000-0000AF000000}"/>
    <cellStyle name="Normal GHG Numbers (0.00) 2 2 4 3 2 2 2" xfId="27774" xr:uid="{00000000-0005-0000-0000-0000AF000000}"/>
    <cellStyle name="Normal GHG Numbers (0.00) 2 2 4 3 2 2 3" xfId="23184" xr:uid="{00000000-0005-0000-0000-0000AF000000}"/>
    <cellStyle name="Normal GHG Numbers (0.00) 2 2 4 3 2 2 4" xfId="37950" xr:uid="{00000000-0005-0000-0000-0000AF000000}"/>
    <cellStyle name="Normal GHG Numbers (0.00) 2 2 4 3 2 3" xfId="17463" xr:uid="{00000000-0005-0000-0000-0000AF000000}"/>
    <cellStyle name="Normal GHG Numbers (0.00) 2 2 4 3 2 4" xfId="12415" xr:uid="{00000000-0005-0000-0000-0000AF000000}"/>
    <cellStyle name="Normal GHG Numbers (0.00) 2 2 4 3 2 5" xfId="33244" xr:uid="{00000000-0005-0000-0000-0000AF000000}"/>
    <cellStyle name="Normal GHG Numbers (0.00) 2 2 4 3 3" xfId="8891" xr:uid="{00000000-0005-0000-0000-0000AF000000}"/>
    <cellStyle name="Normal GHG Numbers (0.00) 2 2 4 3 3 2" xfId="24555" xr:uid="{00000000-0005-0000-0000-0000AF000000}"/>
    <cellStyle name="Normal GHG Numbers (0.00) 2 2 4 3 3 2 2" xfId="29143" xr:uid="{00000000-0005-0000-0000-0000AF000000}"/>
    <cellStyle name="Normal GHG Numbers (0.00) 2 2 4 3 3 2 3" xfId="39248" xr:uid="{00000000-0005-0000-0000-0000AF000000}"/>
    <cellStyle name="Normal GHG Numbers (0.00) 2 2 4 3 3 3" xfId="15341" xr:uid="{00000000-0005-0000-0000-0000AF000000}"/>
    <cellStyle name="Normal GHG Numbers (0.00) 2 2 4 3 3 4" xfId="10688" xr:uid="{00000000-0005-0000-0000-0000AF000000}"/>
    <cellStyle name="Normal GHG Numbers (0.00) 2 2 4 3 3 5" xfId="34656" xr:uid="{00000000-0005-0000-0000-0000AF000000}"/>
    <cellStyle name="Normal GHG Numbers (0.00) 2 2 4 3 4" xfId="6276" xr:uid="{00000000-0005-0000-0000-0000AF000000}"/>
    <cellStyle name="Normal GHG Numbers (0.00) 2 2 4 3 4 2" xfId="26572" xr:uid="{00000000-0005-0000-0000-0000AF000000}"/>
    <cellStyle name="Normal GHG Numbers (0.00) 2 2 4 3 4 3" xfId="10958" xr:uid="{00000000-0005-0000-0000-0000AF000000}"/>
    <cellStyle name="Normal GHG Numbers (0.00) 2 2 4 3 4 4" xfId="32042" xr:uid="{00000000-0005-0000-0000-0000AF000000}"/>
    <cellStyle name="Normal GHG Numbers (0.00) 2 2 4 3 5" xfId="4669" xr:uid="{00000000-0005-0000-0000-0000AF000000}"/>
    <cellStyle name="Normal GHG Numbers (0.00) 2 2 4 3 5 2" xfId="24994" xr:uid="{00000000-0005-0000-0000-0000AF000000}"/>
    <cellStyle name="Normal GHG Numbers (0.00) 2 2 4 3 5 3" xfId="20406" xr:uid="{00000000-0005-0000-0000-0000AF000000}"/>
    <cellStyle name="Normal GHG Numbers (0.00) 2 2 4 3 5 4" xfId="36164" xr:uid="{00000000-0005-0000-0000-0000AF000000}"/>
    <cellStyle name="Normal GHG Numbers (0.00) 2 2 4 3 6" xfId="21392" xr:uid="{00000000-0005-0000-0000-0000AF000000}"/>
    <cellStyle name="Normal GHG Numbers (0.00) 2 2 4 3 7" xfId="11574" xr:uid="{00000000-0005-0000-0000-0000AF000000}"/>
    <cellStyle name="Normal GHG Numbers (0.00) 2 2 4 3 8" xfId="30490" xr:uid="{00000000-0005-0000-0000-0000AF000000}"/>
    <cellStyle name="Normal GHG Numbers (0.00) 2 2 4 4" xfId="972" xr:uid="{00000000-0005-0000-0000-0000AF000000}"/>
    <cellStyle name="Normal GHG Numbers (0.00) 2 2 4 4 2" xfId="5717" xr:uid="{00000000-0005-0000-0000-0000AF000000}"/>
    <cellStyle name="Normal GHG Numbers (0.00) 2 2 4 4 2 2" xfId="26013" xr:uid="{00000000-0005-0000-0000-0000AF000000}"/>
    <cellStyle name="Normal GHG Numbers (0.00) 2 2 4 4 2 3" xfId="21427" xr:uid="{00000000-0005-0000-0000-0000AF000000}"/>
    <cellStyle name="Normal GHG Numbers (0.00) 2 2 4 4 2 4" xfId="36941" xr:uid="{00000000-0005-0000-0000-0000AF000000}"/>
    <cellStyle name="Normal GHG Numbers (0.00) 2 2 4 4 3" xfId="16500" xr:uid="{00000000-0005-0000-0000-0000AF000000}"/>
    <cellStyle name="Normal GHG Numbers (0.00) 2 2 4 4 4" xfId="12561" xr:uid="{00000000-0005-0000-0000-0000AF000000}"/>
    <cellStyle name="Normal GHG Numbers (0.00) 2 2 4 4 5" xfId="31483" xr:uid="{00000000-0005-0000-0000-0000AF000000}"/>
    <cellStyle name="Normal GHG Numbers (0.00) 2 2 4 5" xfId="2215" xr:uid="{00000000-0005-0000-0000-0000AF000000}"/>
    <cellStyle name="Normal GHG Numbers (0.00) 2 2 4 5 2" xfId="6873" xr:uid="{00000000-0005-0000-0000-0000AF000000}"/>
    <cellStyle name="Normal GHG Numbers (0.00) 2 2 4 5 2 2" xfId="27169" xr:uid="{00000000-0005-0000-0000-0000AF000000}"/>
    <cellStyle name="Normal GHG Numbers (0.00) 2 2 4 5 2 3" xfId="22579" xr:uid="{00000000-0005-0000-0000-0000AF000000}"/>
    <cellStyle name="Normal GHG Numbers (0.00) 2 2 4 5 2 4" xfId="37364" xr:uid="{00000000-0005-0000-0000-0000AF000000}"/>
    <cellStyle name="Normal GHG Numbers (0.00) 2 2 4 5 3" xfId="18620" xr:uid="{00000000-0005-0000-0000-0000AF000000}"/>
    <cellStyle name="Normal GHG Numbers (0.00) 2 2 4 5 4" xfId="10030" xr:uid="{00000000-0005-0000-0000-0000AF000000}"/>
    <cellStyle name="Normal GHG Numbers (0.00) 2 2 4 5 5" xfId="32639" xr:uid="{00000000-0005-0000-0000-0000AF000000}"/>
    <cellStyle name="Normal GHG Numbers (0.00) 2 2 4 6" xfId="8298" xr:uid="{00000000-0005-0000-0000-0000AF000000}"/>
    <cellStyle name="Normal GHG Numbers (0.00) 2 2 4 6 2" xfId="23995" xr:uid="{00000000-0005-0000-0000-0000AF000000}"/>
    <cellStyle name="Normal GHG Numbers (0.00) 2 2 4 6 2 2" xfId="28584" xr:uid="{00000000-0005-0000-0000-0000AF000000}"/>
    <cellStyle name="Normal GHG Numbers (0.00) 2 2 4 6 2 3" xfId="38689" xr:uid="{00000000-0005-0000-0000-0000AF000000}"/>
    <cellStyle name="Normal GHG Numbers (0.00) 2 2 4 6 3" xfId="22265" xr:uid="{00000000-0005-0000-0000-0000AF000000}"/>
    <cellStyle name="Normal GHG Numbers (0.00) 2 2 4 6 4" xfId="10994" xr:uid="{00000000-0005-0000-0000-0000AF000000}"/>
    <cellStyle name="Normal GHG Numbers (0.00) 2 2 4 6 5" xfId="34063" xr:uid="{00000000-0005-0000-0000-0000AF000000}"/>
    <cellStyle name="Normal GHG Numbers (0.00) 2 2 4 7" xfId="5424" xr:uid="{00000000-0005-0000-0000-0000AF000000}"/>
    <cellStyle name="Normal GHG Numbers (0.00) 2 2 4 7 2" xfId="21135" xr:uid="{00000000-0005-0000-0000-0000AF000000}"/>
    <cellStyle name="Normal GHG Numbers (0.00) 2 2 4 7 2 2" xfId="25720" xr:uid="{00000000-0005-0000-0000-0000AF000000}"/>
    <cellStyle name="Normal GHG Numbers (0.00) 2 2 4 7 2 3" xfId="36784" xr:uid="{00000000-0005-0000-0000-0000AF000000}"/>
    <cellStyle name="Normal GHG Numbers (0.00) 2 2 4 7 3" xfId="15081" xr:uid="{00000000-0005-0000-0000-0000AF000000}"/>
    <cellStyle name="Normal GHG Numbers (0.00) 2 2 4 7 4" xfId="9715" xr:uid="{00000000-0005-0000-0000-0000AF000000}"/>
    <cellStyle name="Normal GHG Numbers (0.00) 2 2 4 7 5" xfId="31190" xr:uid="{00000000-0005-0000-0000-0000AF000000}"/>
    <cellStyle name="Normal GHG Numbers (0.00) 2 2 4 8" xfId="4073" xr:uid="{00000000-0005-0000-0000-0000AF000000}"/>
    <cellStyle name="Normal GHG Numbers (0.00) 2 2 4 8 2" xfId="17704" xr:uid="{00000000-0005-0000-0000-0000AF000000}"/>
    <cellStyle name="Normal GHG Numbers (0.00) 2 2 4 8 3" xfId="19854" xr:uid="{00000000-0005-0000-0000-0000AF000000}"/>
    <cellStyle name="Normal GHG Numbers (0.00) 2 2 4 8 4" xfId="35612" xr:uid="{00000000-0005-0000-0000-0000AF000000}"/>
    <cellStyle name="Normal GHG Numbers (0.00) 2 2 4 9" xfId="18342" xr:uid="{00000000-0005-0000-0000-0000AF000000}"/>
    <cellStyle name="Normal GHG Numbers (0.00) 2 2 5" xfId="730" xr:uid="{00000000-0005-0000-0000-0000AF000000}"/>
    <cellStyle name="Normal GHG Numbers (0.00) 2 2 5 10" xfId="13574" xr:uid="{00000000-0005-0000-0000-0000AF000000}"/>
    <cellStyle name="Normal GHG Numbers (0.00) 2 2 5 11" xfId="29959" xr:uid="{00000000-0005-0000-0000-0000AF000000}"/>
    <cellStyle name="Normal GHG Numbers (0.00) 2 2 5 2" xfId="1960" xr:uid="{00000000-0005-0000-0000-0000AF000000}"/>
    <cellStyle name="Normal GHG Numbers (0.00) 2 2 5 2 2" xfId="3199" xr:uid="{00000000-0005-0000-0000-0000AF000000}"/>
    <cellStyle name="Normal GHG Numbers (0.00) 2 2 5 2 2 2" xfId="7857" xr:uid="{00000000-0005-0000-0000-0000AF000000}"/>
    <cellStyle name="Normal GHG Numbers (0.00) 2 2 5 2 2 2 2" xfId="28153" xr:uid="{00000000-0005-0000-0000-0000AF000000}"/>
    <cellStyle name="Normal GHG Numbers (0.00) 2 2 5 2 2 2 3" xfId="23563" xr:uid="{00000000-0005-0000-0000-0000AF000000}"/>
    <cellStyle name="Normal GHG Numbers (0.00) 2 2 5 2 2 2 4" xfId="38305" xr:uid="{00000000-0005-0000-0000-0000AF000000}"/>
    <cellStyle name="Normal GHG Numbers (0.00) 2 2 5 2 2 3" xfId="16988" xr:uid="{00000000-0005-0000-0000-0000AF000000}"/>
    <cellStyle name="Normal GHG Numbers (0.00) 2 2 5 2 2 4" xfId="14286" xr:uid="{00000000-0005-0000-0000-0000AF000000}"/>
    <cellStyle name="Normal GHG Numbers (0.00) 2 2 5 2 2 5" xfId="33623" xr:uid="{00000000-0005-0000-0000-0000AF000000}"/>
    <cellStyle name="Normal GHG Numbers (0.00) 2 2 5 2 3" xfId="9269" xr:uid="{00000000-0005-0000-0000-0000AF000000}"/>
    <cellStyle name="Normal GHG Numbers (0.00) 2 2 5 2 3 2" xfId="24911" xr:uid="{00000000-0005-0000-0000-0000AF000000}"/>
    <cellStyle name="Normal GHG Numbers (0.00) 2 2 5 2 3 2 2" xfId="29498" xr:uid="{00000000-0005-0000-0000-0000AF000000}"/>
    <cellStyle name="Normal GHG Numbers (0.00) 2 2 5 2 3 2 3" xfId="39603" xr:uid="{00000000-0005-0000-0000-0000AF000000}"/>
    <cellStyle name="Normal GHG Numbers (0.00) 2 2 5 2 3 3" xfId="22330" xr:uid="{00000000-0005-0000-0000-0000AF000000}"/>
    <cellStyle name="Normal GHG Numbers (0.00) 2 2 5 2 3 4" xfId="13674" xr:uid="{00000000-0005-0000-0000-0000AF000000}"/>
    <cellStyle name="Normal GHG Numbers (0.00) 2 2 5 2 3 5" xfId="35034" xr:uid="{00000000-0005-0000-0000-0000AF000000}"/>
    <cellStyle name="Normal GHG Numbers (0.00) 2 2 5 2 4" xfId="6619" xr:uid="{00000000-0005-0000-0000-0000AF000000}"/>
    <cellStyle name="Normal GHG Numbers (0.00) 2 2 5 2 4 2" xfId="26915" xr:uid="{00000000-0005-0000-0000-0000AF000000}"/>
    <cellStyle name="Normal GHG Numbers (0.00) 2 2 5 2 4 3" xfId="12936" xr:uid="{00000000-0005-0000-0000-0000AF000000}"/>
    <cellStyle name="Normal GHG Numbers (0.00) 2 2 5 2 4 4" xfId="32385" xr:uid="{00000000-0005-0000-0000-0000AF000000}"/>
    <cellStyle name="Normal GHG Numbers (0.00) 2 2 5 2 5" xfId="5048" xr:uid="{00000000-0005-0000-0000-0000AF000000}"/>
    <cellStyle name="Normal GHG Numbers (0.00) 2 2 5 2 5 2" xfId="25349" xr:uid="{00000000-0005-0000-0000-0000AF000000}"/>
    <cellStyle name="Normal GHG Numbers (0.00) 2 2 5 2 5 3" xfId="20763" xr:uid="{00000000-0005-0000-0000-0000AF000000}"/>
    <cellStyle name="Normal GHG Numbers (0.00) 2 2 5 2 5 4" xfId="36519" xr:uid="{00000000-0005-0000-0000-0000AF000000}"/>
    <cellStyle name="Normal GHG Numbers (0.00) 2 2 5 2 6" xfId="15769" xr:uid="{00000000-0005-0000-0000-0000AF000000}"/>
    <cellStyle name="Normal GHG Numbers (0.00) 2 2 5 2 7" xfId="10389" xr:uid="{00000000-0005-0000-0000-0000AF000000}"/>
    <cellStyle name="Normal GHG Numbers (0.00) 2 2 5 2 8" xfId="30868" xr:uid="{00000000-0005-0000-0000-0000AF000000}"/>
    <cellStyle name="Normal GHG Numbers (0.00) 2 2 5 3" xfId="1638" xr:uid="{00000000-0005-0000-0000-0000AF000000}"/>
    <cellStyle name="Normal GHG Numbers (0.00) 2 2 5 3 2" xfId="2877" xr:uid="{00000000-0005-0000-0000-0000AF000000}"/>
    <cellStyle name="Normal GHG Numbers (0.00) 2 2 5 3 2 2" xfId="7535" xr:uid="{00000000-0005-0000-0000-0000AF000000}"/>
    <cellStyle name="Normal GHG Numbers (0.00) 2 2 5 3 2 2 2" xfId="27831" xr:uid="{00000000-0005-0000-0000-0000AF000000}"/>
    <cellStyle name="Normal GHG Numbers (0.00) 2 2 5 3 2 2 3" xfId="23241" xr:uid="{00000000-0005-0000-0000-0000AF000000}"/>
    <cellStyle name="Normal GHG Numbers (0.00) 2 2 5 3 2 2 4" xfId="38007" xr:uid="{00000000-0005-0000-0000-0000AF000000}"/>
    <cellStyle name="Normal GHG Numbers (0.00) 2 2 5 3 2 3" xfId="21276" xr:uid="{00000000-0005-0000-0000-0000AF000000}"/>
    <cellStyle name="Normal GHG Numbers (0.00) 2 2 5 3 2 4" xfId="12506" xr:uid="{00000000-0005-0000-0000-0000AF000000}"/>
    <cellStyle name="Normal GHG Numbers (0.00) 2 2 5 3 2 5" xfId="33301" xr:uid="{00000000-0005-0000-0000-0000AF000000}"/>
    <cellStyle name="Normal GHG Numbers (0.00) 2 2 5 3 3" xfId="8947" xr:uid="{00000000-0005-0000-0000-0000AF000000}"/>
    <cellStyle name="Normal GHG Numbers (0.00) 2 2 5 3 3 2" xfId="24608" xr:uid="{00000000-0005-0000-0000-0000AF000000}"/>
    <cellStyle name="Normal GHG Numbers (0.00) 2 2 5 3 3 2 2" xfId="29196" xr:uid="{00000000-0005-0000-0000-0000AF000000}"/>
    <cellStyle name="Normal GHG Numbers (0.00) 2 2 5 3 3 2 3" xfId="39301" xr:uid="{00000000-0005-0000-0000-0000AF000000}"/>
    <cellStyle name="Normal GHG Numbers (0.00) 2 2 5 3 3 3" xfId="15107" xr:uid="{00000000-0005-0000-0000-0000AF000000}"/>
    <cellStyle name="Normal GHG Numbers (0.00) 2 2 5 3 3 4" xfId="10823" xr:uid="{00000000-0005-0000-0000-0000AF000000}"/>
    <cellStyle name="Normal GHG Numbers (0.00) 2 2 5 3 3 5" xfId="34712" xr:uid="{00000000-0005-0000-0000-0000AF000000}"/>
    <cellStyle name="Normal GHG Numbers (0.00) 2 2 5 3 4" xfId="6330" xr:uid="{00000000-0005-0000-0000-0000AF000000}"/>
    <cellStyle name="Normal GHG Numbers (0.00) 2 2 5 3 4 2" xfId="26626" xr:uid="{00000000-0005-0000-0000-0000AF000000}"/>
    <cellStyle name="Normal GHG Numbers (0.00) 2 2 5 3 4 3" xfId="10553" xr:uid="{00000000-0005-0000-0000-0000AF000000}"/>
    <cellStyle name="Normal GHG Numbers (0.00) 2 2 5 3 4 4" xfId="32096" xr:uid="{00000000-0005-0000-0000-0000AF000000}"/>
    <cellStyle name="Normal GHG Numbers (0.00) 2 2 5 3 5" xfId="4726" xr:uid="{00000000-0005-0000-0000-0000AF000000}"/>
    <cellStyle name="Normal GHG Numbers (0.00) 2 2 5 3 5 2" xfId="25047" xr:uid="{00000000-0005-0000-0000-0000AF000000}"/>
    <cellStyle name="Normal GHG Numbers (0.00) 2 2 5 3 5 3" xfId="20459" xr:uid="{00000000-0005-0000-0000-0000AF000000}"/>
    <cellStyle name="Normal GHG Numbers (0.00) 2 2 5 3 5 4" xfId="36217" xr:uid="{00000000-0005-0000-0000-0000AF000000}"/>
    <cellStyle name="Normal GHG Numbers (0.00) 2 2 5 3 6" xfId="16228" xr:uid="{00000000-0005-0000-0000-0000AF000000}"/>
    <cellStyle name="Normal GHG Numbers (0.00) 2 2 5 3 7" xfId="11685" xr:uid="{00000000-0005-0000-0000-0000AF000000}"/>
    <cellStyle name="Normal GHG Numbers (0.00) 2 2 5 3 8" xfId="30546" xr:uid="{00000000-0005-0000-0000-0000AF000000}"/>
    <cellStyle name="Normal GHG Numbers (0.00) 2 2 5 4" xfId="1034" xr:uid="{00000000-0005-0000-0000-0000AF000000}"/>
    <cellStyle name="Normal GHG Numbers (0.00) 2 2 5 4 2" xfId="5779" xr:uid="{00000000-0005-0000-0000-0000AF000000}"/>
    <cellStyle name="Normal GHG Numbers (0.00) 2 2 5 4 2 2" xfId="26075" xr:uid="{00000000-0005-0000-0000-0000AF000000}"/>
    <cellStyle name="Normal GHG Numbers (0.00) 2 2 5 4 2 3" xfId="21489" xr:uid="{00000000-0005-0000-0000-0000AF000000}"/>
    <cellStyle name="Normal GHG Numbers (0.00) 2 2 5 4 2 4" xfId="37003" xr:uid="{00000000-0005-0000-0000-0000AF000000}"/>
    <cellStyle name="Normal GHG Numbers (0.00) 2 2 5 4 3" xfId="18339" xr:uid="{00000000-0005-0000-0000-0000AF000000}"/>
    <cellStyle name="Normal GHG Numbers (0.00) 2 2 5 4 4" xfId="10011" xr:uid="{00000000-0005-0000-0000-0000AF000000}"/>
    <cellStyle name="Normal GHG Numbers (0.00) 2 2 5 4 5" xfId="31545" xr:uid="{00000000-0005-0000-0000-0000AF000000}"/>
    <cellStyle name="Normal GHG Numbers (0.00) 2 2 5 5" xfId="2277" xr:uid="{00000000-0005-0000-0000-0000AF000000}"/>
    <cellStyle name="Normal GHG Numbers (0.00) 2 2 5 5 2" xfId="6935" xr:uid="{00000000-0005-0000-0000-0000AF000000}"/>
    <cellStyle name="Normal GHG Numbers (0.00) 2 2 5 5 2 2" xfId="27231" xr:uid="{00000000-0005-0000-0000-0000AF000000}"/>
    <cellStyle name="Normal GHG Numbers (0.00) 2 2 5 5 2 3" xfId="22641" xr:uid="{00000000-0005-0000-0000-0000AF000000}"/>
    <cellStyle name="Normal GHG Numbers (0.00) 2 2 5 5 2 4" xfId="37426" xr:uid="{00000000-0005-0000-0000-0000AF000000}"/>
    <cellStyle name="Normal GHG Numbers (0.00) 2 2 5 5 3" xfId="16539" xr:uid="{00000000-0005-0000-0000-0000AF000000}"/>
    <cellStyle name="Normal GHG Numbers (0.00) 2 2 5 5 4" xfId="12283" xr:uid="{00000000-0005-0000-0000-0000AF000000}"/>
    <cellStyle name="Normal GHG Numbers (0.00) 2 2 5 5 5" xfId="32701" xr:uid="{00000000-0005-0000-0000-0000AF000000}"/>
    <cellStyle name="Normal GHG Numbers (0.00) 2 2 5 6" xfId="8360" xr:uid="{00000000-0005-0000-0000-0000AF000000}"/>
    <cellStyle name="Normal GHG Numbers (0.00) 2 2 5 6 2" xfId="24057" xr:uid="{00000000-0005-0000-0000-0000AF000000}"/>
    <cellStyle name="Normal GHG Numbers (0.00) 2 2 5 6 2 2" xfId="28646" xr:uid="{00000000-0005-0000-0000-0000AF000000}"/>
    <cellStyle name="Normal GHG Numbers (0.00) 2 2 5 6 2 3" xfId="38751" xr:uid="{00000000-0005-0000-0000-0000AF000000}"/>
    <cellStyle name="Normal GHG Numbers (0.00) 2 2 5 6 3" xfId="16763" xr:uid="{00000000-0005-0000-0000-0000AF000000}"/>
    <cellStyle name="Normal GHG Numbers (0.00) 2 2 5 6 4" xfId="14533" xr:uid="{00000000-0005-0000-0000-0000AF000000}"/>
    <cellStyle name="Normal GHG Numbers (0.00) 2 2 5 6 5" xfId="34125" xr:uid="{00000000-0005-0000-0000-0000AF000000}"/>
    <cellStyle name="Normal GHG Numbers (0.00) 2 2 5 7" xfId="5483" xr:uid="{00000000-0005-0000-0000-0000AF000000}"/>
    <cellStyle name="Normal GHG Numbers (0.00) 2 2 5 7 2" xfId="21194" xr:uid="{00000000-0005-0000-0000-0000AF000000}"/>
    <cellStyle name="Normal GHG Numbers (0.00) 2 2 5 7 2 2" xfId="25779" xr:uid="{00000000-0005-0000-0000-0000AF000000}"/>
    <cellStyle name="Normal GHG Numbers (0.00) 2 2 5 7 2 3" xfId="36843" xr:uid="{00000000-0005-0000-0000-0000AF000000}"/>
    <cellStyle name="Normal GHG Numbers (0.00) 2 2 5 7 3" xfId="17840" xr:uid="{00000000-0005-0000-0000-0000AF000000}"/>
    <cellStyle name="Normal GHG Numbers (0.00) 2 2 5 7 4" xfId="14353" xr:uid="{00000000-0005-0000-0000-0000AF000000}"/>
    <cellStyle name="Normal GHG Numbers (0.00) 2 2 5 7 5" xfId="31249" xr:uid="{00000000-0005-0000-0000-0000AF000000}"/>
    <cellStyle name="Normal GHG Numbers (0.00) 2 2 5 8" xfId="4135" xr:uid="{00000000-0005-0000-0000-0000AF000000}"/>
    <cellStyle name="Normal GHG Numbers (0.00) 2 2 5 8 2" xfId="15406" xr:uid="{00000000-0005-0000-0000-0000AF000000}"/>
    <cellStyle name="Normal GHG Numbers (0.00) 2 2 5 8 3" xfId="19913" xr:uid="{00000000-0005-0000-0000-0000AF000000}"/>
    <cellStyle name="Normal GHG Numbers (0.00) 2 2 5 8 4" xfId="35671" xr:uid="{00000000-0005-0000-0000-0000AF000000}"/>
    <cellStyle name="Normal GHG Numbers (0.00) 2 2 5 9" xfId="22160" xr:uid="{00000000-0005-0000-0000-0000AF000000}"/>
    <cellStyle name="Normal GHG Numbers (0.00) 2 2 6" xfId="535" xr:uid="{00000000-0005-0000-0000-0000AF000000}"/>
    <cellStyle name="Normal GHG Numbers (0.00) 2 2 6 2" xfId="1462" xr:uid="{00000000-0005-0000-0000-0000AF000000}"/>
    <cellStyle name="Normal GHG Numbers (0.00) 2 2 6 2 2" xfId="6160" xr:uid="{00000000-0005-0000-0000-0000AF000000}"/>
    <cellStyle name="Normal GHG Numbers (0.00) 2 2 6 2 2 2" xfId="26456" xr:uid="{00000000-0005-0000-0000-0000AF000000}"/>
    <cellStyle name="Normal GHG Numbers (0.00) 2 2 6 2 2 3" xfId="21868" xr:uid="{00000000-0005-0000-0000-0000AF000000}"/>
    <cellStyle name="Normal GHG Numbers (0.00) 2 2 6 2 2 4" xfId="37089" xr:uid="{00000000-0005-0000-0000-0000AF000000}"/>
    <cellStyle name="Normal GHG Numbers (0.00) 2 2 6 2 3" xfId="16292" xr:uid="{00000000-0005-0000-0000-0000AF000000}"/>
    <cellStyle name="Normal GHG Numbers (0.00) 2 2 6 2 4" xfId="12209" xr:uid="{00000000-0005-0000-0000-0000AF000000}"/>
    <cellStyle name="Normal GHG Numbers (0.00) 2 2 6 2 5" xfId="31926" xr:uid="{00000000-0005-0000-0000-0000AF000000}"/>
    <cellStyle name="Normal GHG Numbers (0.00) 2 2 6 3" xfId="2702" xr:uid="{00000000-0005-0000-0000-0000AF000000}"/>
    <cellStyle name="Normal GHG Numbers (0.00) 2 2 6 3 2" xfId="7360" xr:uid="{00000000-0005-0000-0000-0000AF000000}"/>
    <cellStyle name="Normal GHG Numbers (0.00) 2 2 6 3 2 2" xfId="27656" xr:uid="{00000000-0005-0000-0000-0000AF000000}"/>
    <cellStyle name="Normal GHG Numbers (0.00) 2 2 6 3 2 3" xfId="23066" xr:uid="{00000000-0005-0000-0000-0000AF000000}"/>
    <cellStyle name="Normal GHG Numbers (0.00) 2 2 6 3 2 4" xfId="37832" xr:uid="{00000000-0005-0000-0000-0000AF000000}"/>
    <cellStyle name="Normal GHG Numbers (0.00) 2 2 6 3 3" xfId="17610" xr:uid="{00000000-0005-0000-0000-0000AF000000}"/>
    <cellStyle name="Normal GHG Numbers (0.00) 2 2 6 3 4" xfId="10556" xr:uid="{00000000-0005-0000-0000-0000AF000000}"/>
    <cellStyle name="Normal GHG Numbers (0.00) 2 2 6 3 5" xfId="33126" xr:uid="{00000000-0005-0000-0000-0000AF000000}"/>
    <cellStyle name="Normal GHG Numbers (0.00) 2 2 6 4" xfId="8774" xr:uid="{00000000-0005-0000-0000-0000AF000000}"/>
    <cellStyle name="Normal GHG Numbers (0.00) 2 2 6 4 2" xfId="24442" xr:uid="{00000000-0005-0000-0000-0000AF000000}"/>
    <cellStyle name="Normal GHG Numbers (0.00) 2 2 6 4 2 2" xfId="29030" xr:uid="{00000000-0005-0000-0000-0000AF000000}"/>
    <cellStyle name="Normal GHG Numbers (0.00) 2 2 6 4 2 3" xfId="39135" xr:uid="{00000000-0005-0000-0000-0000AF000000}"/>
    <cellStyle name="Normal GHG Numbers (0.00) 2 2 6 4 3" xfId="22162" xr:uid="{00000000-0005-0000-0000-0000AF000000}"/>
    <cellStyle name="Normal GHG Numbers (0.00) 2 2 6 4 4" xfId="13621" xr:uid="{00000000-0005-0000-0000-0000AF000000}"/>
    <cellStyle name="Normal GHG Numbers (0.00) 2 2 6 4 5" xfId="34539" xr:uid="{00000000-0005-0000-0000-0000AF000000}"/>
    <cellStyle name="Normal GHG Numbers (0.00) 2 2 6 5" xfId="5323" xr:uid="{00000000-0005-0000-0000-0000AF000000}"/>
    <cellStyle name="Normal GHG Numbers (0.00) 2 2 6 5 2" xfId="25619" xr:uid="{00000000-0005-0000-0000-0000AF000000}"/>
    <cellStyle name="Normal GHG Numbers (0.00) 2 2 6 5 3" xfId="9987" xr:uid="{00000000-0005-0000-0000-0000AF000000}"/>
    <cellStyle name="Normal GHG Numbers (0.00) 2 2 6 5 4" xfId="31089" xr:uid="{00000000-0005-0000-0000-0000AF000000}"/>
    <cellStyle name="Normal GHG Numbers (0.00) 2 2 6 6" xfId="4552" xr:uid="{00000000-0005-0000-0000-0000AF000000}"/>
    <cellStyle name="Normal GHG Numbers (0.00) 2 2 6 6 2" xfId="18889" xr:uid="{00000000-0005-0000-0000-0000AF000000}"/>
    <cellStyle name="Normal GHG Numbers (0.00) 2 2 6 6 3" xfId="20295" xr:uid="{00000000-0005-0000-0000-0000AF000000}"/>
    <cellStyle name="Normal GHG Numbers (0.00) 2 2 6 6 4" xfId="36053" xr:uid="{00000000-0005-0000-0000-0000AF000000}"/>
    <cellStyle name="Normal GHG Numbers (0.00) 2 2 6 7" xfId="19105" xr:uid="{00000000-0005-0000-0000-0000AF000000}"/>
    <cellStyle name="Normal GHG Numbers (0.00) 2 2 6 8" xfId="14542" xr:uid="{00000000-0005-0000-0000-0000AF000000}"/>
    <cellStyle name="Normal GHG Numbers (0.00) 2 2 6 9" xfId="30373" xr:uid="{00000000-0005-0000-0000-0000AF000000}"/>
    <cellStyle name="Normal GHG Numbers (0.00) 2 2 7" xfId="1261" xr:uid="{00000000-0005-0000-0000-0000AF000000}"/>
    <cellStyle name="Normal GHG Numbers (0.00) 2 2 7 2" xfId="2502" xr:uid="{00000000-0005-0000-0000-0000AF000000}"/>
    <cellStyle name="Normal GHG Numbers (0.00) 2 2 7 2 2" xfId="7160" xr:uid="{00000000-0005-0000-0000-0000AF000000}"/>
    <cellStyle name="Normal GHG Numbers (0.00) 2 2 7 2 2 2" xfId="27456" xr:uid="{00000000-0005-0000-0000-0000AF000000}"/>
    <cellStyle name="Normal GHG Numbers (0.00) 2 2 7 2 2 3" xfId="22866" xr:uid="{00000000-0005-0000-0000-0000AF000000}"/>
    <cellStyle name="Normal GHG Numbers (0.00) 2 2 7 2 2 4" xfId="37647" xr:uid="{00000000-0005-0000-0000-0000AF000000}"/>
    <cellStyle name="Normal GHG Numbers (0.00) 2 2 7 2 3" xfId="18848" xr:uid="{00000000-0005-0000-0000-0000AF000000}"/>
    <cellStyle name="Normal GHG Numbers (0.00) 2 2 7 2 4" xfId="10006" xr:uid="{00000000-0005-0000-0000-0000AF000000}"/>
    <cellStyle name="Normal GHG Numbers (0.00) 2 2 7 2 5" xfId="32926" xr:uid="{00000000-0005-0000-0000-0000AF000000}"/>
    <cellStyle name="Normal GHG Numbers (0.00) 2 2 7 3" xfId="8580" xr:uid="{00000000-0005-0000-0000-0000AF000000}"/>
    <cellStyle name="Normal GHG Numbers (0.00) 2 2 7 3 2" xfId="24260" xr:uid="{00000000-0005-0000-0000-0000AF000000}"/>
    <cellStyle name="Normal GHG Numbers (0.00) 2 2 7 3 2 2" xfId="28849" xr:uid="{00000000-0005-0000-0000-0000AF000000}"/>
    <cellStyle name="Normal GHG Numbers (0.00) 2 2 7 3 2 3" xfId="38954" xr:uid="{00000000-0005-0000-0000-0000AF000000}"/>
    <cellStyle name="Normal GHG Numbers (0.00) 2 2 7 3 3" xfId="15905" xr:uid="{00000000-0005-0000-0000-0000AF000000}"/>
    <cellStyle name="Normal GHG Numbers (0.00) 2 2 7 3 4" xfId="9708" xr:uid="{00000000-0005-0000-0000-0000AF000000}"/>
    <cellStyle name="Normal GHG Numbers (0.00) 2 2 7 3 5" xfId="34345" xr:uid="{00000000-0005-0000-0000-0000AF000000}"/>
    <cellStyle name="Normal GHG Numbers (0.00) 2 2 7 4" xfId="5986" xr:uid="{00000000-0005-0000-0000-0000AF000000}"/>
    <cellStyle name="Normal GHG Numbers (0.00) 2 2 7 4 2" xfId="26282" xr:uid="{00000000-0005-0000-0000-0000AF000000}"/>
    <cellStyle name="Normal GHG Numbers (0.00) 2 2 7 4 3" xfId="13527" xr:uid="{00000000-0005-0000-0000-0000AF000000}"/>
    <cellStyle name="Normal GHG Numbers (0.00) 2 2 7 4 4" xfId="31752" xr:uid="{00000000-0005-0000-0000-0000AF000000}"/>
    <cellStyle name="Normal GHG Numbers (0.00) 2 2 7 5" xfId="4357" xr:uid="{00000000-0005-0000-0000-0000AF000000}"/>
    <cellStyle name="Normal GHG Numbers (0.00) 2 2 7 5 2" xfId="14955" xr:uid="{00000000-0005-0000-0000-0000AF000000}"/>
    <cellStyle name="Normal GHG Numbers (0.00) 2 2 7 5 3" xfId="20115" xr:uid="{00000000-0005-0000-0000-0000AF000000}"/>
    <cellStyle name="Normal GHG Numbers (0.00) 2 2 7 5 4" xfId="35873" xr:uid="{00000000-0005-0000-0000-0000AF000000}"/>
    <cellStyle name="Normal GHG Numbers (0.00) 2 2 7 6" xfId="16535" xr:uid="{00000000-0005-0000-0000-0000AF000000}"/>
    <cellStyle name="Normal GHG Numbers (0.00) 2 2 7 7" xfId="10596" xr:uid="{00000000-0005-0000-0000-0000AF000000}"/>
    <cellStyle name="Normal GHG Numbers (0.00) 2 2 7 8" xfId="30179" xr:uid="{00000000-0005-0000-0000-0000AF000000}"/>
    <cellStyle name="Normal GHG Numbers (0.00) 2 2 8" xfId="836" xr:uid="{00000000-0005-0000-0000-0000AF000000}"/>
    <cellStyle name="Normal GHG Numbers (0.00) 2 2 8 2" xfId="3292" xr:uid="{00000000-0005-0000-0000-0000AF000000}"/>
    <cellStyle name="Normal GHG Numbers (0.00) 2 2 8 2 2" xfId="7984" xr:uid="{00000000-0005-0000-0000-0000AF000000}"/>
    <cellStyle name="Normal GHG Numbers (0.00) 2 2 8 2 2 2" xfId="28277" xr:uid="{00000000-0005-0000-0000-0000AF000000}"/>
    <cellStyle name="Normal GHG Numbers (0.00) 2 2 8 2 2 3" xfId="23688" xr:uid="{00000000-0005-0000-0000-0000AF000000}"/>
    <cellStyle name="Normal GHG Numbers (0.00) 2 2 8 2 2 4" xfId="38429" xr:uid="{00000000-0005-0000-0000-0000AF000000}"/>
    <cellStyle name="Normal GHG Numbers (0.00) 2 2 8 2 3" xfId="16172" xr:uid="{00000000-0005-0000-0000-0000AF000000}"/>
    <cellStyle name="Normal GHG Numbers (0.00) 2 2 8 2 4" xfId="3530" xr:uid="{00000000-0005-0000-0000-0000AF000000}"/>
    <cellStyle name="Normal GHG Numbers (0.00) 2 2 8 2 5" xfId="33749" xr:uid="{00000000-0005-0000-0000-0000AF000000}"/>
    <cellStyle name="Normal GHG Numbers (0.00) 2 2 8 3" xfId="5585" xr:uid="{00000000-0005-0000-0000-0000AF000000}"/>
    <cellStyle name="Normal GHG Numbers (0.00) 2 2 8 3 2" xfId="25881" xr:uid="{00000000-0005-0000-0000-0000AF000000}"/>
    <cellStyle name="Normal GHG Numbers (0.00) 2 2 8 3 3" xfId="13965" xr:uid="{00000000-0005-0000-0000-0000AF000000}"/>
    <cellStyle name="Normal GHG Numbers (0.00) 2 2 8 3 4" xfId="31351" xr:uid="{00000000-0005-0000-0000-0000AF000000}"/>
    <cellStyle name="Normal GHG Numbers (0.00) 2 2 8 4" xfId="3738" xr:uid="{00000000-0005-0000-0000-0000AF000000}"/>
    <cellStyle name="Normal GHG Numbers (0.00) 2 2 8 4 2" xfId="17556" xr:uid="{00000000-0005-0000-0000-0000AF000000}"/>
    <cellStyle name="Normal GHG Numbers (0.00) 2 2 8 4 3" xfId="19533" xr:uid="{00000000-0005-0000-0000-0000AF000000}"/>
    <cellStyle name="Normal GHG Numbers (0.00) 2 2 8 4 4" xfId="35292" xr:uid="{00000000-0005-0000-0000-0000AF000000}"/>
    <cellStyle name="Normal GHG Numbers (0.00) 2 2 8 5" xfId="16352" xr:uid="{00000000-0005-0000-0000-0000AF000000}"/>
    <cellStyle name="Normal GHG Numbers (0.00) 2 2 8 6" xfId="11960" xr:uid="{00000000-0005-0000-0000-0000AF000000}"/>
    <cellStyle name="Normal GHG Numbers (0.00) 2 2 8 7" xfId="29565" xr:uid="{00000000-0005-0000-0000-0000AF000000}"/>
    <cellStyle name="Normal GHG Numbers (0.00) 2 2 9" xfId="2080" xr:uid="{00000000-0005-0000-0000-0000AF000000}"/>
    <cellStyle name="Normal GHG Numbers (0.00) 2 2 9 2" xfId="6738" xr:uid="{00000000-0005-0000-0000-0000AF000000}"/>
    <cellStyle name="Normal GHG Numbers (0.00) 2 2 9 2 2" xfId="27034" xr:uid="{00000000-0005-0000-0000-0000AF000000}"/>
    <cellStyle name="Normal GHG Numbers (0.00) 2 2 9 2 3" xfId="22444" xr:uid="{00000000-0005-0000-0000-0000AF000000}"/>
    <cellStyle name="Normal GHG Numbers (0.00) 2 2 9 2 4" xfId="37229" xr:uid="{00000000-0005-0000-0000-0000AF000000}"/>
    <cellStyle name="Normal GHG Numbers (0.00) 2 2 9 3" xfId="16724" xr:uid="{00000000-0005-0000-0000-0000AF000000}"/>
    <cellStyle name="Normal GHG Numbers (0.00) 2 2 9 4" xfId="10110" xr:uid="{00000000-0005-0000-0000-0000AF000000}"/>
    <cellStyle name="Normal GHG Numbers (0.00) 2 2 9 5" xfId="32504" xr:uid="{00000000-0005-0000-0000-0000AF000000}"/>
    <cellStyle name="Normal GHG Numbers (0.00) 2 3" xfId="327" xr:uid="{00000000-0005-0000-0000-0000B1000000}"/>
    <cellStyle name="Normal GHG Numbers (0.00) 2 3 10" xfId="2031" xr:uid="{00000000-0005-0000-0000-0000B1000000}"/>
    <cellStyle name="Normal GHG Numbers (0.00) 2 3 10 2" xfId="6689" xr:uid="{00000000-0005-0000-0000-0000B1000000}"/>
    <cellStyle name="Normal GHG Numbers (0.00) 2 3 10 2 2" xfId="26985" xr:uid="{00000000-0005-0000-0000-0000B1000000}"/>
    <cellStyle name="Normal GHG Numbers (0.00) 2 3 10 2 3" xfId="22395" xr:uid="{00000000-0005-0000-0000-0000B1000000}"/>
    <cellStyle name="Normal GHG Numbers (0.00) 2 3 10 2 4" xfId="37180" xr:uid="{00000000-0005-0000-0000-0000B1000000}"/>
    <cellStyle name="Normal GHG Numbers (0.00) 2 3 10 3" xfId="17825" xr:uid="{00000000-0005-0000-0000-0000B1000000}"/>
    <cellStyle name="Normal GHG Numbers (0.00) 2 3 10 4" xfId="10400" xr:uid="{00000000-0005-0000-0000-0000B1000000}"/>
    <cellStyle name="Normal GHG Numbers (0.00) 2 3 10 5" xfId="32455" xr:uid="{00000000-0005-0000-0000-0000B1000000}"/>
    <cellStyle name="Normal GHG Numbers (0.00) 2 3 11" xfId="5190" xr:uid="{00000000-0005-0000-0000-0000B1000000}"/>
    <cellStyle name="Normal GHG Numbers (0.00) 2 3 11 2" xfId="20903" xr:uid="{00000000-0005-0000-0000-0000B1000000}"/>
    <cellStyle name="Normal GHG Numbers (0.00) 2 3 11 2 2" xfId="25488" xr:uid="{00000000-0005-0000-0000-0000B1000000}"/>
    <cellStyle name="Normal GHG Numbers (0.00) 2 3 11 2 3" xfId="36643" xr:uid="{00000000-0005-0000-0000-0000B1000000}"/>
    <cellStyle name="Normal GHG Numbers (0.00) 2 3 11 3" xfId="22010" xr:uid="{00000000-0005-0000-0000-0000B1000000}"/>
    <cellStyle name="Normal GHG Numbers (0.00) 2 3 11 4" xfId="13497" xr:uid="{00000000-0005-0000-0000-0000B1000000}"/>
    <cellStyle name="Normal GHG Numbers (0.00) 2 3 11 5" xfId="30958" xr:uid="{00000000-0005-0000-0000-0000B1000000}"/>
    <cellStyle name="Normal GHG Numbers (0.00) 2 3 12" xfId="8028" xr:uid="{00000000-0005-0000-0000-0000B1000000}"/>
    <cellStyle name="Normal GHG Numbers (0.00) 2 3 12 2" xfId="28319" xr:uid="{00000000-0005-0000-0000-0000B1000000}"/>
    <cellStyle name="Normal GHG Numbers (0.00) 2 3 12 3" xfId="13171" xr:uid="{00000000-0005-0000-0000-0000B1000000}"/>
    <cellStyle name="Normal GHG Numbers (0.00) 2 3 12 4" xfId="33793" xr:uid="{00000000-0005-0000-0000-0000B1000000}"/>
    <cellStyle name="Normal GHG Numbers (0.00) 2 3 13" xfId="3797" xr:uid="{00000000-0005-0000-0000-0000B1000000}"/>
    <cellStyle name="Normal GHG Numbers (0.00) 2 3 13 2" xfId="22161" xr:uid="{00000000-0005-0000-0000-0000B1000000}"/>
    <cellStyle name="Normal GHG Numbers (0.00) 2 3 13 3" xfId="19588" xr:uid="{00000000-0005-0000-0000-0000B1000000}"/>
    <cellStyle name="Normal GHG Numbers (0.00) 2 3 13 4" xfId="35347" xr:uid="{00000000-0005-0000-0000-0000B1000000}"/>
    <cellStyle name="Normal GHG Numbers (0.00) 2 3 14" xfId="15478" xr:uid="{00000000-0005-0000-0000-0000AF000000}"/>
    <cellStyle name="Normal GHG Numbers (0.00) 2 3 15" xfId="11272" xr:uid="{00000000-0005-0000-0000-0000B1000000}"/>
    <cellStyle name="Normal GHG Numbers (0.00) 2 3 16" xfId="29624" xr:uid="{00000000-0005-0000-0000-0000B1000000}"/>
    <cellStyle name="Normal GHG Numbers (0.00) 2 3 2" xfId="427" xr:uid="{00000000-0005-0000-0000-0000B1000000}"/>
    <cellStyle name="Normal GHG Numbers (0.00) 2 3 2 10" xfId="11205" xr:uid="{00000000-0005-0000-0000-0000B1000000}"/>
    <cellStyle name="Normal GHG Numbers (0.00) 2 3 2 11" xfId="29716" xr:uid="{00000000-0005-0000-0000-0000B1000000}"/>
    <cellStyle name="Normal GHG Numbers (0.00) 2 3 2 2" xfId="576" xr:uid="{00000000-0005-0000-0000-0000B1000000}"/>
    <cellStyle name="Normal GHG Numbers (0.00) 2 3 2 2 2" xfId="1502" xr:uid="{00000000-0005-0000-0000-0000B1000000}"/>
    <cellStyle name="Normal GHG Numbers (0.00) 2 3 2 2 2 2" xfId="6200" xr:uid="{00000000-0005-0000-0000-0000B1000000}"/>
    <cellStyle name="Normal GHG Numbers (0.00) 2 3 2 2 2 2 2" xfId="26496" xr:uid="{00000000-0005-0000-0000-0000B1000000}"/>
    <cellStyle name="Normal GHG Numbers (0.00) 2 3 2 2 2 2 3" xfId="21908" xr:uid="{00000000-0005-0000-0000-0000B1000000}"/>
    <cellStyle name="Normal GHG Numbers (0.00) 2 3 2 2 2 2 4" xfId="37127" xr:uid="{00000000-0005-0000-0000-0000B1000000}"/>
    <cellStyle name="Normal GHG Numbers (0.00) 2 3 2 2 2 3" xfId="17275" xr:uid="{00000000-0005-0000-0000-0000B1000000}"/>
    <cellStyle name="Normal GHG Numbers (0.00) 2 3 2 2 2 4" xfId="11550" xr:uid="{00000000-0005-0000-0000-0000B1000000}"/>
    <cellStyle name="Normal GHG Numbers (0.00) 2 3 2 2 2 5" xfId="31966" xr:uid="{00000000-0005-0000-0000-0000B1000000}"/>
    <cellStyle name="Normal GHG Numbers (0.00) 2 3 2 2 3" xfId="2742" xr:uid="{00000000-0005-0000-0000-0000B1000000}"/>
    <cellStyle name="Normal GHG Numbers (0.00) 2 3 2 2 3 2" xfId="7400" xr:uid="{00000000-0005-0000-0000-0000B1000000}"/>
    <cellStyle name="Normal GHG Numbers (0.00) 2 3 2 2 3 2 2" xfId="27696" xr:uid="{00000000-0005-0000-0000-0000B1000000}"/>
    <cellStyle name="Normal GHG Numbers (0.00) 2 3 2 2 3 2 3" xfId="23106" xr:uid="{00000000-0005-0000-0000-0000B1000000}"/>
    <cellStyle name="Normal GHG Numbers (0.00) 2 3 2 2 3 2 4" xfId="37872" xr:uid="{00000000-0005-0000-0000-0000B1000000}"/>
    <cellStyle name="Normal GHG Numbers (0.00) 2 3 2 2 3 3" xfId="16846" xr:uid="{00000000-0005-0000-0000-0000B1000000}"/>
    <cellStyle name="Normal GHG Numbers (0.00) 2 3 2 2 3 4" xfId="13775" xr:uid="{00000000-0005-0000-0000-0000B1000000}"/>
    <cellStyle name="Normal GHG Numbers (0.00) 2 3 2 2 3 5" xfId="33166" xr:uid="{00000000-0005-0000-0000-0000B1000000}"/>
    <cellStyle name="Normal GHG Numbers (0.00) 2 3 2 2 4" xfId="8814" xr:uid="{00000000-0005-0000-0000-0000B1000000}"/>
    <cellStyle name="Normal GHG Numbers (0.00) 2 3 2 2 4 2" xfId="24481" xr:uid="{00000000-0005-0000-0000-0000B1000000}"/>
    <cellStyle name="Normal GHG Numbers (0.00) 2 3 2 2 4 2 2" xfId="29069" xr:uid="{00000000-0005-0000-0000-0000B1000000}"/>
    <cellStyle name="Normal GHG Numbers (0.00) 2 3 2 2 4 2 3" xfId="39174" xr:uid="{00000000-0005-0000-0000-0000B1000000}"/>
    <cellStyle name="Normal GHG Numbers (0.00) 2 3 2 2 4 3" xfId="19041" xr:uid="{00000000-0005-0000-0000-0000B1000000}"/>
    <cellStyle name="Normal GHG Numbers (0.00) 2 3 2 2 4 4" xfId="11065" xr:uid="{00000000-0005-0000-0000-0000B1000000}"/>
    <cellStyle name="Normal GHG Numbers (0.00) 2 3 2 2 4 5" xfId="34579" xr:uid="{00000000-0005-0000-0000-0000B1000000}"/>
    <cellStyle name="Normal GHG Numbers (0.00) 2 3 2 2 5" xfId="5362" xr:uid="{00000000-0005-0000-0000-0000B1000000}"/>
    <cellStyle name="Normal GHG Numbers (0.00) 2 3 2 2 5 2" xfId="25658" xr:uid="{00000000-0005-0000-0000-0000B1000000}"/>
    <cellStyle name="Normal GHG Numbers (0.00) 2 3 2 2 5 3" xfId="14207" xr:uid="{00000000-0005-0000-0000-0000B1000000}"/>
    <cellStyle name="Normal GHG Numbers (0.00) 2 3 2 2 5 4" xfId="31128" xr:uid="{00000000-0005-0000-0000-0000B1000000}"/>
    <cellStyle name="Normal GHG Numbers (0.00) 2 3 2 2 6" xfId="4592" xr:uid="{00000000-0005-0000-0000-0000B1000000}"/>
    <cellStyle name="Normal GHG Numbers (0.00) 2 3 2 2 6 2" xfId="19237" xr:uid="{00000000-0005-0000-0000-0000B1000000}"/>
    <cellStyle name="Normal GHG Numbers (0.00) 2 3 2 2 6 3" xfId="20334" xr:uid="{00000000-0005-0000-0000-0000B1000000}"/>
    <cellStyle name="Normal GHG Numbers (0.00) 2 3 2 2 6 4" xfId="36092" xr:uid="{00000000-0005-0000-0000-0000B1000000}"/>
    <cellStyle name="Normal GHG Numbers (0.00) 2 3 2 2 7" xfId="15371" xr:uid="{00000000-0005-0000-0000-0000B1000000}"/>
    <cellStyle name="Normal GHG Numbers (0.00) 2 3 2 2 8" xfId="12823" xr:uid="{00000000-0005-0000-0000-0000B1000000}"/>
    <cellStyle name="Normal GHG Numbers (0.00) 2 3 2 2 9" xfId="30413" xr:uid="{00000000-0005-0000-0000-0000B1000000}"/>
    <cellStyle name="Normal GHG Numbers (0.00) 2 3 2 3" xfId="1706" xr:uid="{00000000-0005-0000-0000-0000B1000000}"/>
    <cellStyle name="Normal GHG Numbers (0.00) 2 3 2 3 2" xfId="2945" xr:uid="{00000000-0005-0000-0000-0000B1000000}"/>
    <cellStyle name="Normal GHG Numbers (0.00) 2 3 2 3 2 2" xfId="7603" xr:uid="{00000000-0005-0000-0000-0000B1000000}"/>
    <cellStyle name="Normal GHG Numbers (0.00) 2 3 2 3 2 2 2" xfId="27899" xr:uid="{00000000-0005-0000-0000-0000B1000000}"/>
    <cellStyle name="Normal GHG Numbers (0.00) 2 3 2 3 2 2 3" xfId="23309" xr:uid="{00000000-0005-0000-0000-0000B1000000}"/>
    <cellStyle name="Normal GHG Numbers (0.00) 2 3 2 3 2 2 4" xfId="38075" xr:uid="{00000000-0005-0000-0000-0000B1000000}"/>
    <cellStyle name="Normal GHG Numbers (0.00) 2 3 2 3 2 3" xfId="16328" xr:uid="{00000000-0005-0000-0000-0000B1000000}"/>
    <cellStyle name="Normal GHG Numbers (0.00) 2 3 2 3 2 4" xfId="10782" xr:uid="{00000000-0005-0000-0000-0000B1000000}"/>
    <cellStyle name="Normal GHG Numbers (0.00) 2 3 2 3 2 5" xfId="33369" xr:uid="{00000000-0005-0000-0000-0000B1000000}"/>
    <cellStyle name="Normal GHG Numbers (0.00) 2 3 2 3 3" xfId="9015" xr:uid="{00000000-0005-0000-0000-0000B1000000}"/>
    <cellStyle name="Normal GHG Numbers (0.00) 2 3 2 3 3 2" xfId="24673" xr:uid="{00000000-0005-0000-0000-0000B1000000}"/>
    <cellStyle name="Normal GHG Numbers (0.00) 2 3 2 3 3 2 2" xfId="29261" xr:uid="{00000000-0005-0000-0000-0000B1000000}"/>
    <cellStyle name="Normal GHG Numbers (0.00) 2 3 2 3 3 2 3" xfId="39366" xr:uid="{00000000-0005-0000-0000-0000B1000000}"/>
    <cellStyle name="Normal GHG Numbers (0.00) 2 3 2 3 3 3" xfId="17545" xr:uid="{00000000-0005-0000-0000-0000B1000000}"/>
    <cellStyle name="Normal GHG Numbers (0.00) 2 3 2 3 3 4" xfId="11702" xr:uid="{00000000-0005-0000-0000-0000B1000000}"/>
    <cellStyle name="Normal GHG Numbers (0.00) 2 3 2 3 3 5" xfId="34780" xr:uid="{00000000-0005-0000-0000-0000B1000000}"/>
    <cellStyle name="Normal GHG Numbers (0.00) 2 3 2 3 4" xfId="6395" xr:uid="{00000000-0005-0000-0000-0000B1000000}"/>
    <cellStyle name="Normal GHG Numbers (0.00) 2 3 2 3 4 2" xfId="26691" xr:uid="{00000000-0005-0000-0000-0000B1000000}"/>
    <cellStyle name="Normal GHG Numbers (0.00) 2 3 2 3 4 3" xfId="12797" xr:uid="{00000000-0005-0000-0000-0000B1000000}"/>
    <cellStyle name="Normal GHG Numbers (0.00) 2 3 2 3 4 4" xfId="32161" xr:uid="{00000000-0005-0000-0000-0000B1000000}"/>
    <cellStyle name="Normal GHG Numbers (0.00) 2 3 2 3 5" xfId="4794" xr:uid="{00000000-0005-0000-0000-0000B1000000}"/>
    <cellStyle name="Normal GHG Numbers (0.00) 2 3 2 3 5 2" xfId="25112" xr:uid="{00000000-0005-0000-0000-0000B1000000}"/>
    <cellStyle name="Normal GHG Numbers (0.00) 2 3 2 3 5 3" xfId="20524" xr:uid="{00000000-0005-0000-0000-0000B1000000}"/>
    <cellStyle name="Normal GHG Numbers (0.00) 2 3 2 3 5 4" xfId="36282" xr:uid="{00000000-0005-0000-0000-0000B1000000}"/>
    <cellStyle name="Normal GHG Numbers (0.00) 2 3 2 3 6" xfId="18068" xr:uid="{00000000-0005-0000-0000-0000B1000000}"/>
    <cellStyle name="Normal GHG Numbers (0.00) 2 3 2 3 7" xfId="3494" xr:uid="{00000000-0005-0000-0000-0000B1000000}"/>
    <cellStyle name="Normal GHG Numbers (0.00) 2 3 2 3 8" xfId="30614" xr:uid="{00000000-0005-0000-0000-0000B1000000}"/>
    <cellStyle name="Normal GHG Numbers (0.00) 2 3 2 4" xfId="1255" xr:uid="{00000000-0005-0000-0000-0000B1000000}"/>
    <cellStyle name="Normal GHG Numbers (0.00) 2 3 2 4 2" xfId="2496" xr:uid="{00000000-0005-0000-0000-0000B1000000}"/>
    <cellStyle name="Normal GHG Numbers (0.00) 2 3 2 4 2 2" xfId="7154" xr:uid="{00000000-0005-0000-0000-0000B1000000}"/>
    <cellStyle name="Normal GHG Numbers (0.00) 2 3 2 4 2 2 2" xfId="27450" xr:uid="{00000000-0005-0000-0000-0000B1000000}"/>
    <cellStyle name="Normal GHG Numbers (0.00) 2 3 2 4 2 2 3" xfId="22860" xr:uid="{00000000-0005-0000-0000-0000B1000000}"/>
    <cellStyle name="Normal GHG Numbers (0.00) 2 3 2 4 2 2 4" xfId="37641" xr:uid="{00000000-0005-0000-0000-0000B1000000}"/>
    <cellStyle name="Normal GHG Numbers (0.00) 2 3 2 4 2 3" xfId="16249" xr:uid="{00000000-0005-0000-0000-0000B1000000}"/>
    <cellStyle name="Normal GHG Numbers (0.00) 2 3 2 4 2 4" xfId="11236" xr:uid="{00000000-0005-0000-0000-0000B1000000}"/>
    <cellStyle name="Normal GHG Numbers (0.00) 2 3 2 4 2 5" xfId="32920" xr:uid="{00000000-0005-0000-0000-0000B1000000}"/>
    <cellStyle name="Normal GHG Numbers (0.00) 2 3 2 4 3" xfId="8574" xr:uid="{00000000-0005-0000-0000-0000B1000000}"/>
    <cellStyle name="Normal GHG Numbers (0.00) 2 3 2 4 3 2" xfId="24255" xr:uid="{00000000-0005-0000-0000-0000B1000000}"/>
    <cellStyle name="Normal GHG Numbers (0.00) 2 3 2 4 3 2 2" xfId="28844" xr:uid="{00000000-0005-0000-0000-0000B1000000}"/>
    <cellStyle name="Normal GHG Numbers (0.00) 2 3 2 4 3 2 3" xfId="38949" xr:uid="{00000000-0005-0000-0000-0000B1000000}"/>
    <cellStyle name="Normal GHG Numbers (0.00) 2 3 2 4 3 3" xfId="16815" xr:uid="{00000000-0005-0000-0000-0000B1000000}"/>
    <cellStyle name="Normal GHG Numbers (0.00) 2 3 2 4 3 4" xfId="12980" xr:uid="{00000000-0005-0000-0000-0000B1000000}"/>
    <cellStyle name="Normal GHG Numbers (0.00) 2 3 2 4 3 5" xfId="34339" xr:uid="{00000000-0005-0000-0000-0000B1000000}"/>
    <cellStyle name="Normal GHG Numbers (0.00) 2 3 2 4 4" xfId="5981" xr:uid="{00000000-0005-0000-0000-0000B1000000}"/>
    <cellStyle name="Normal GHG Numbers (0.00) 2 3 2 4 4 2" xfId="26277" xr:uid="{00000000-0005-0000-0000-0000B1000000}"/>
    <cellStyle name="Normal GHG Numbers (0.00) 2 3 2 4 4 3" xfId="14603" xr:uid="{00000000-0005-0000-0000-0000B1000000}"/>
    <cellStyle name="Normal GHG Numbers (0.00) 2 3 2 4 4 4" xfId="31747" xr:uid="{00000000-0005-0000-0000-0000B1000000}"/>
    <cellStyle name="Normal GHG Numbers (0.00) 2 3 2 4 5" xfId="4351" xr:uid="{00000000-0005-0000-0000-0000B1000000}"/>
    <cellStyle name="Normal GHG Numbers (0.00) 2 3 2 4 5 2" xfId="14993" xr:uid="{00000000-0005-0000-0000-0000B1000000}"/>
    <cellStyle name="Normal GHG Numbers (0.00) 2 3 2 4 5 3" xfId="20110" xr:uid="{00000000-0005-0000-0000-0000B1000000}"/>
    <cellStyle name="Normal GHG Numbers (0.00) 2 3 2 4 5 4" xfId="35868" xr:uid="{00000000-0005-0000-0000-0000B1000000}"/>
    <cellStyle name="Normal GHG Numbers (0.00) 2 3 2 4 6" xfId="18967" xr:uid="{00000000-0005-0000-0000-0000B1000000}"/>
    <cellStyle name="Normal GHG Numbers (0.00) 2 3 2 4 7" xfId="14342" xr:uid="{00000000-0005-0000-0000-0000B1000000}"/>
    <cellStyle name="Normal GHG Numbers (0.00) 2 3 2 4 8" xfId="30173" xr:uid="{00000000-0005-0000-0000-0000B1000000}"/>
    <cellStyle name="Normal GHG Numbers (0.00) 2 3 2 5" xfId="880" xr:uid="{00000000-0005-0000-0000-0000B1000000}"/>
    <cellStyle name="Normal GHG Numbers (0.00) 2 3 2 5 2" xfId="3354" xr:uid="{00000000-0005-0000-0000-0000B1000000}"/>
    <cellStyle name="Normal GHG Numbers (0.00) 2 3 2 5 2 2" xfId="8207" xr:uid="{00000000-0005-0000-0000-0000B1000000}"/>
    <cellStyle name="Normal GHG Numbers (0.00) 2 3 2 5 2 2 2" xfId="28496" xr:uid="{00000000-0005-0000-0000-0000B1000000}"/>
    <cellStyle name="Normal GHG Numbers (0.00) 2 3 2 5 2 2 3" xfId="23907" xr:uid="{00000000-0005-0000-0000-0000B1000000}"/>
    <cellStyle name="Normal GHG Numbers (0.00) 2 3 2 5 2 2 4" xfId="38601" xr:uid="{00000000-0005-0000-0000-0000B1000000}"/>
    <cellStyle name="Normal GHG Numbers (0.00) 2 3 2 5 2 3" xfId="16929" xr:uid="{00000000-0005-0000-0000-0000B1000000}"/>
    <cellStyle name="Normal GHG Numbers (0.00) 2 3 2 5 2 4" xfId="14374" xr:uid="{00000000-0005-0000-0000-0000B1000000}"/>
    <cellStyle name="Normal GHG Numbers (0.00) 2 3 2 5 2 5" xfId="33972" xr:uid="{00000000-0005-0000-0000-0000B1000000}"/>
    <cellStyle name="Normal GHG Numbers (0.00) 2 3 2 5 3" xfId="5629" xr:uid="{00000000-0005-0000-0000-0000B1000000}"/>
    <cellStyle name="Normal GHG Numbers (0.00) 2 3 2 5 3 2" xfId="25925" xr:uid="{00000000-0005-0000-0000-0000B1000000}"/>
    <cellStyle name="Normal GHG Numbers (0.00) 2 3 2 5 3 3" xfId="14096" xr:uid="{00000000-0005-0000-0000-0000B1000000}"/>
    <cellStyle name="Normal GHG Numbers (0.00) 2 3 2 5 3 4" xfId="31395" xr:uid="{00000000-0005-0000-0000-0000B1000000}"/>
    <cellStyle name="Normal GHG Numbers (0.00) 2 3 2 5 4" xfId="3982" xr:uid="{00000000-0005-0000-0000-0000B1000000}"/>
    <cellStyle name="Normal GHG Numbers (0.00) 2 3 2 5 4 2" xfId="15843" xr:uid="{00000000-0005-0000-0000-0000B1000000}"/>
    <cellStyle name="Normal GHG Numbers (0.00) 2 3 2 5 4 3" xfId="19767" xr:uid="{00000000-0005-0000-0000-0000B1000000}"/>
    <cellStyle name="Normal GHG Numbers (0.00) 2 3 2 5 4 4" xfId="35525" xr:uid="{00000000-0005-0000-0000-0000B1000000}"/>
    <cellStyle name="Normal GHG Numbers (0.00) 2 3 2 5 5" xfId="17843" xr:uid="{00000000-0005-0000-0000-0000B1000000}"/>
    <cellStyle name="Normal GHG Numbers (0.00) 2 3 2 5 6" xfId="9934" xr:uid="{00000000-0005-0000-0000-0000B1000000}"/>
    <cellStyle name="Normal GHG Numbers (0.00) 2 3 2 5 7" xfId="29806" xr:uid="{00000000-0005-0000-0000-0000B1000000}"/>
    <cellStyle name="Normal GHG Numbers (0.00) 2 3 2 6" xfId="2124" xr:uid="{00000000-0005-0000-0000-0000B1000000}"/>
    <cellStyle name="Normal GHG Numbers (0.00) 2 3 2 6 2" xfId="6782" xr:uid="{00000000-0005-0000-0000-0000B1000000}"/>
    <cellStyle name="Normal GHG Numbers (0.00) 2 3 2 6 2 2" xfId="27078" xr:uid="{00000000-0005-0000-0000-0000B1000000}"/>
    <cellStyle name="Normal GHG Numbers (0.00) 2 3 2 6 2 3" xfId="22488" xr:uid="{00000000-0005-0000-0000-0000B1000000}"/>
    <cellStyle name="Normal GHG Numbers (0.00) 2 3 2 6 2 4" xfId="37273" xr:uid="{00000000-0005-0000-0000-0000B1000000}"/>
    <cellStyle name="Normal GHG Numbers (0.00) 2 3 2 6 3" xfId="16014" xr:uid="{00000000-0005-0000-0000-0000B1000000}"/>
    <cellStyle name="Normal GHG Numbers (0.00) 2 3 2 6 4" xfId="9775" xr:uid="{00000000-0005-0000-0000-0000B1000000}"/>
    <cellStyle name="Normal GHG Numbers (0.00) 2 3 2 6 5" xfId="32548" xr:uid="{00000000-0005-0000-0000-0000B1000000}"/>
    <cellStyle name="Normal GHG Numbers (0.00) 2 3 2 7" xfId="8117" xr:uid="{00000000-0005-0000-0000-0000B1000000}"/>
    <cellStyle name="Normal GHG Numbers (0.00) 2 3 2 7 2" xfId="23819" xr:uid="{00000000-0005-0000-0000-0000B1000000}"/>
    <cellStyle name="Normal GHG Numbers (0.00) 2 3 2 7 2 2" xfId="28408" xr:uid="{00000000-0005-0000-0000-0000B1000000}"/>
    <cellStyle name="Normal GHG Numbers (0.00) 2 3 2 7 2 3" xfId="38513" xr:uid="{00000000-0005-0000-0000-0000B1000000}"/>
    <cellStyle name="Normal GHG Numbers (0.00) 2 3 2 7 3" xfId="22263" xr:uid="{00000000-0005-0000-0000-0000B1000000}"/>
    <cellStyle name="Normal GHG Numbers (0.00) 2 3 2 7 4" xfId="11721" xr:uid="{00000000-0005-0000-0000-0000B1000000}"/>
    <cellStyle name="Normal GHG Numbers (0.00) 2 3 2 7 5" xfId="33882" xr:uid="{00000000-0005-0000-0000-0000B1000000}"/>
    <cellStyle name="Normal GHG Numbers (0.00) 2 3 2 8" xfId="3892" xr:uid="{00000000-0005-0000-0000-0000B1000000}"/>
    <cellStyle name="Normal GHG Numbers (0.00) 2 3 2 8 2" xfId="21298" xr:uid="{00000000-0005-0000-0000-0000B1000000}"/>
    <cellStyle name="Normal GHG Numbers (0.00) 2 3 2 8 3" xfId="19681" xr:uid="{00000000-0005-0000-0000-0000B1000000}"/>
    <cellStyle name="Normal GHG Numbers (0.00) 2 3 2 8 4" xfId="35439" xr:uid="{00000000-0005-0000-0000-0000B1000000}"/>
    <cellStyle name="Normal GHG Numbers (0.00) 2 3 2 9" xfId="23043" xr:uid="{00000000-0005-0000-0000-0000B1000000}"/>
    <cellStyle name="Normal GHG Numbers (0.00) 2 3 3" xfId="625" xr:uid="{00000000-0005-0000-0000-0000B1000000}"/>
    <cellStyle name="Normal GHG Numbers (0.00) 2 3 3 10" xfId="16068" xr:uid="{00000000-0005-0000-0000-0000B1000000}"/>
    <cellStyle name="Normal GHG Numbers (0.00) 2 3 3 11" xfId="11883" xr:uid="{00000000-0005-0000-0000-0000B1000000}"/>
    <cellStyle name="Normal GHG Numbers (0.00) 2 3 3 12" xfId="29854" xr:uid="{00000000-0005-0000-0000-0000B1000000}"/>
    <cellStyle name="Normal GHG Numbers (0.00) 2 3 3 2" xfId="1540" xr:uid="{00000000-0005-0000-0000-0000B1000000}"/>
    <cellStyle name="Normal GHG Numbers (0.00) 2 3 3 2 2" xfId="1855" xr:uid="{00000000-0005-0000-0000-0000B1000000}"/>
    <cellStyle name="Normal GHG Numbers (0.00) 2 3 3 2 2 2" xfId="3094" xr:uid="{00000000-0005-0000-0000-0000B1000000}"/>
    <cellStyle name="Normal GHG Numbers (0.00) 2 3 3 2 2 2 2" xfId="7752" xr:uid="{00000000-0005-0000-0000-0000B1000000}"/>
    <cellStyle name="Normal GHG Numbers (0.00) 2 3 3 2 2 2 2 2" xfId="28048" xr:uid="{00000000-0005-0000-0000-0000B1000000}"/>
    <cellStyle name="Normal GHG Numbers (0.00) 2 3 3 2 2 2 2 3" xfId="23458" xr:uid="{00000000-0005-0000-0000-0000B1000000}"/>
    <cellStyle name="Normal GHG Numbers (0.00) 2 3 3 2 2 2 2 4" xfId="38200" xr:uid="{00000000-0005-0000-0000-0000B1000000}"/>
    <cellStyle name="Normal GHG Numbers (0.00) 2 3 3 2 2 2 3" xfId="22137" xr:uid="{00000000-0005-0000-0000-0000B1000000}"/>
    <cellStyle name="Normal GHG Numbers (0.00) 2 3 3 2 2 2 4" xfId="12127" xr:uid="{00000000-0005-0000-0000-0000B1000000}"/>
    <cellStyle name="Normal GHG Numbers (0.00) 2 3 3 2 2 2 5" xfId="33518" xr:uid="{00000000-0005-0000-0000-0000B1000000}"/>
    <cellStyle name="Normal GHG Numbers (0.00) 2 3 3 2 2 3" xfId="9164" xr:uid="{00000000-0005-0000-0000-0000B1000000}"/>
    <cellStyle name="Normal GHG Numbers (0.00) 2 3 3 2 2 3 2" xfId="24812" xr:uid="{00000000-0005-0000-0000-0000B1000000}"/>
    <cellStyle name="Normal GHG Numbers (0.00) 2 3 3 2 2 3 2 2" xfId="29399" xr:uid="{00000000-0005-0000-0000-0000B1000000}"/>
    <cellStyle name="Normal GHG Numbers (0.00) 2 3 3 2 2 3 2 3" xfId="39504" xr:uid="{00000000-0005-0000-0000-0000B1000000}"/>
    <cellStyle name="Normal GHG Numbers (0.00) 2 3 3 2 2 3 3" xfId="15859" xr:uid="{00000000-0005-0000-0000-0000B1000000}"/>
    <cellStyle name="Normal GHG Numbers (0.00) 2 3 3 2 2 3 4" xfId="10320" xr:uid="{00000000-0005-0000-0000-0000B1000000}"/>
    <cellStyle name="Normal GHG Numbers (0.00) 2 3 3 2 2 3 5" xfId="34929" xr:uid="{00000000-0005-0000-0000-0000B1000000}"/>
    <cellStyle name="Normal GHG Numbers (0.00) 2 3 3 2 2 4" xfId="6520" xr:uid="{00000000-0005-0000-0000-0000B1000000}"/>
    <cellStyle name="Normal GHG Numbers (0.00) 2 3 3 2 2 4 2" xfId="26816" xr:uid="{00000000-0005-0000-0000-0000B1000000}"/>
    <cellStyle name="Normal GHG Numbers (0.00) 2 3 3 2 2 4 3" xfId="12147" xr:uid="{00000000-0005-0000-0000-0000B1000000}"/>
    <cellStyle name="Normal GHG Numbers (0.00) 2 3 3 2 2 4 4" xfId="32286" xr:uid="{00000000-0005-0000-0000-0000B1000000}"/>
    <cellStyle name="Normal GHG Numbers (0.00) 2 3 3 2 2 5" xfId="4943" xr:uid="{00000000-0005-0000-0000-0000B1000000}"/>
    <cellStyle name="Normal GHG Numbers (0.00) 2 3 3 2 2 5 2" xfId="25250" xr:uid="{00000000-0005-0000-0000-0000B1000000}"/>
    <cellStyle name="Normal GHG Numbers (0.00) 2 3 3 2 2 5 3" xfId="20664" xr:uid="{00000000-0005-0000-0000-0000B1000000}"/>
    <cellStyle name="Normal GHG Numbers (0.00) 2 3 3 2 2 5 4" xfId="36420" xr:uid="{00000000-0005-0000-0000-0000B1000000}"/>
    <cellStyle name="Normal GHG Numbers (0.00) 2 3 3 2 2 6" xfId="19182" xr:uid="{00000000-0005-0000-0000-0000B1000000}"/>
    <cellStyle name="Normal GHG Numbers (0.00) 2 3 3 2 2 7" xfId="12755" xr:uid="{00000000-0005-0000-0000-0000B1000000}"/>
    <cellStyle name="Normal GHG Numbers (0.00) 2 3 3 2 2 8" xfId="30763" xr:uid="{00000000-0005-0000-0000-0000B1000000}"/>
    <cellStyle name="Normal GHG Numbers (0.00) 2 3 3 2 3" xfId="2780" xr:uid="{00000000-0005-0000-0000-0000B1000000}"/>
    <cellStyle name="Normal GHG Numbers (0.00) 2 3 3 2 3 2" xfId="7438" xr:uid="{00000000-0005-0000-0000-0000B1000000}"/>
    <cellStyle name="Normal GHG Numbers (0.00) 2 3 3 2 3 2 2" xfId="27734" xr:uid="{00000000-0005-0000-0000-0000B1000000}"/>
    <cellStyle name="Normal GHG Numbers (0.00) 2 3 3 2 3 2 3" xfId="23144" xr:uid="{00000000-0005-0000-0000-0000B1000000}"/>
    <cellStyle name="Normal GHG Numbers (0.00) 2 3 3 2 3 2 4" xfId="37910" xr:uid="{00000000-0005-0000-0000-0000B1000000}"/>
    <cellStyle name="Normal GHG Numbers (0.00) 2 3 3 2 3 3" xfId="18584" xr:uid="{00000000-0005-0000-0000-0000B1000000}"/>
    <cellStyle name="Normal GHG Numbers (0.00) 2 3 3 2 3 4" xfId="13905" xr:uid="{00000000-0005-0000-0000-0000B1000000}"/>
    <cellStyle name="Normal GHG Numbers (0.00) 2 3 3 2 3 5" xfId="33204" xr:uid="{00000000-0005-0000-0000-0000B1000000}"/>
    <cellStyle name="Normal GHG Numbers (0.00) 2 3 3 2 4" xfId="8851" xr:uid="{00000000-0005-0000-0000-0000B1000000}"/>
    <cellStyle name="Normal GHG Numbers (0.00) 2 3 3 2 4 2" xfId="24516" xr:uid="{00000000-0005-0000-0000-0000B1000000}"/>
    <cellStyle name="Normal GHG Numbers (0.00) 2 3 3 2 4 2 2" xfId="29104" xr:uid="{00000000-0005-0000-0000-0000B1000000}"/>
    <cellStyle name="Normal GHG Numbers (0.00) 2 3 3 2 4 2 3" xfId="39209" xr:uid="{00000000-0005-0000-0000-0000B1000000}"/>
    <cellStyle name="Normal GHG Numbers (0.00) 2 3 3 2 4 3" xfId="16282" xr:uid="{00000000-0005-0000-0000-0000B1000000}"/>
    <cellStyle name="Normal GHG Numbers (0.00) 2 3 3 2 4 4" xfId="14156" xr:uid="{00000000-0005-0000-0000-0000B1000000}"/>
    <cellStyle name="Normal GHG Numbers (0.00) 2 3 3 2 4 5" xfId="34616" xr:uid="{00000000-0005-0000-0000-0000B1000000}"/>
    <cellStyle name="Normal GHG Numbers (0.00) 2 3 3 2 5" xfId="6236" xr:uid="{00000000-0005-0000-0000-0000B1000000}"/>
    <cellStyle name="Normal GHG Numbers (0.00) 2 3 3 2 5 2" xfId="26532" xr:uid="{00000000-0005-0000-0000-0000B1000000}"/>
    <cellStyle name="Normal GHG Numbers (0.00) 2 3 3 2 5 3" xfId="10737" xr:uid="{00000000-0005-0000-0000-0000B1000000}"/>
    <cellStyle name="Normal GHG Numbers (0.00) 2 3 3 2 5 4" xfId="32002" xr:uid="{00000000-0005-0000-0000-0000B1000000}"/>
    <cellStyle name="Normal GHG Numbers (0.00) 2 3 3 2 6" xfId="4629" xr:uid="{00000000-0005-0000-0000-0000B1000000}"/>
    <cellStyle name="Normal GHG Numbers (0.00) 2 3 3 2 6 2" xfId="15639" xr:uid="{00000000-0005-0000-0000-0000B1000000}"/>
    <cellStyle name="Normal GHG Numbers (0.00) 2 3 3 2 6 3" xfId="20369" xr:uid="{00000000-0005-0000-0000-0000B1000000}"/>
    <cellStyle name="Normal GHG Numbers (0.00) 2 3 3 2 6 4" xfId="36127" xr:uid="{00000000-0005-0000-0000-0000B1000000}"/>
    <cellStyle name="Normal GHG Numbers (0.00) 2 3 3 2 7" xfId="18593" xr:uid="{00000000-0005-0000-0000-0000B1000000}"/>
    <cellStyle name="Normal GHG Numbers (0.00) 2 3 3 2 8" xfId="11478" xr:uid="{00000000-0005-0000-0000-0000B1000000}"/>
    <cellStyle name="Normal GHG Numbers (0.00) 2 3 3 2 9" xfId="30450" xr:uid="{00000000-0005-0000-0000-0000B1000000}"/>
    <cellStyle name="Normal GHG Numbers (0.00) 2 3 3 3" xfId="1149" xr:uid="{00000000-0005-0000-0000-0000B1000000}"/>
    <cellStyle name="Normal GHG Numbers (0.00) 2 3 3 3 2" xfId="2391" xr:uid="{00000000-0005-0000-0000-0000B1000000}"/>
    <cellStyle name="Normal GHG Numbers (0.00) 2 3 3 3 2 2" xfId="7049" xr:uid="{00000000-0005-0000-0000-0000B1000000}"/>
    <cellStyle name="Normal GHG Numbers (0.00) 2 3 3 3 2 2 2" xfId="27345" xr:uid="{00000000-0005-0000-0000-0000B1000000}"/>
    <cellStyle name="Normal GHG Numbers (0.00) 2 3 3 3 2 2 3" xfId="22755" xr:uid="{00000000-0005-0000-0000-0000B1000000}"/>
    <cellStyle name="Normal GHG Numbers (0.00) 2 3 3 3 2 2 4" xfId="37538" xr:uid="{00000000-0005-0000-0000-0000B1000000}"/>
    <cellStyle name="Normal GHG Numbers (0.00) 2 3 3 3 2 3" xfId="15987" xr:uid="{00000000-0005-0000-0000-0000B1000000}"/>
    <cellStyle name="Normal GHG Numbers (0.00) 2 3 3 3 2 4" xfId="13348" xr:uid="{00000000-0005-0000-0000-0000B1000000}"/>
    <cellStyle name="Normal GHG Numbers (0.00) 2 3 3 3 2 5" xfId="32815" xr:uid="{00000000-0005-0000-0000-0000B1000000}"/>
    <cellStyle name="Normal GHG Numbers (0.00) 2 3 3 3 3" xfId="8473" xr:uid="{00000000-0005-0000-0000-0000B1000000}"/>
    <cellStyle name="Normal GHG Numbers (0.00) 2 3 3 3 3 2" xfId="24165" xr:uid="{00000000-0005-0000-0000-0000B1000000}"/>
    <cellStyle name="Normal GHG Numbers (0.00) 2 3 3 3 3 2 2" xfId="28754" xr:uid="{00000000-0005-0000-0000-0000B1000000}"/>
    <cellStyle name="Normal GHG Numbers (0.00) 2 3 3 3 3 2 3" xfId="38859" xr:uid="{00000000-0005-0000-0000-0000B1000000}"/>
    <cellStyle name="Normal GHG Numbers (0.00) 2 3 3 3 3 3" xfId="17768" xr:uid="{00000000-0005-0000-0000-0000B1000000}"/>
    <cellStyle name="Normal GHG Numbers (0.00) 2 3 3 3 3 4" xfId="14389" xr:uid="{00000000-0005-0000-0000-0000B1000000}"/>
    <cellStyle name="Normal GHG Numbers (0.00) 2 3 3 3 3 5" xfId="34238" xr:uid="{00000000-0005-0000-0000-0000B1000000}"/>
    <cellStyle name="Normal GHG Numbers (0.00) 2 3 3 3 4" xfId="5887" xr:uid="{00000000-0005-0000-0000-0000B1000000}"/>
    <cellStyle name="Normal GHG Numbers (0.00) 2 3 3 3 4 2" xfId="26183" xr:uid="{00000000-0005-0000-0000-0000B1000000}"/>
    <cellStyle name="Normal GHG Numbers (0.00) 2 3 3 3 4 3" xfId="9841" xr:uid="{00000000-0005-0000-0000-0000B1000000}"/>
    <cellStyle name="Normal GHG Numbers (0.00) 2 3 3 3 4 4" xfId="31653" xr:uid="{00000000-0005-0000-0000-0000B1000000}"/>
    <cellStyle name="Normal GHG Numbers (0.00) 2 3 3 3 5" xfId="4249" xr:uid="{00000000-0005-0000-0000-0000B1000000}"/>
    <cellStyle name="Normal GHG Numbers (0.00) 2 3 3 3 5 2" xfId="17024" xr:uid="{00000000-0005-0000-0000-0000B1000000}"/>
    <cellStyle name="Normal GHG Numbers (0.00) 2 3 3 3 5 3" xfId="20020" xr:uid="{00000000-0005-0000-0000-0000B1000000}"/>
    <cellStyle name="Normal GHG Numbers (0.00) 2 3 3 3 5 4" xfId="35778" xr:uid="{00000000-0005-0000-0000-0000B1000000}"/>
    <cellStyle name="Normal GHG Numbers (0.00) 2 3 3 3 6" xfId="14914" xr:uid="{00000000-0005-0000-0000-0000B1000000}"/>
    <cellStyle name="Normal GHG Numbers (0.00) 2 3 3 3 7" xfId="10157" xr:uid="{00000000-0005-0000-0000-0000B1000000}"/>
    <cellStyle name="Normal GHG Numbers (0.00) 2 3 3 3 8" xfId="30072" xr:uid="{00000000-0005-0000-0000-0000B1000000}"/>
    <cellStyle name="Normal GHG Numbers (0.00) 2 3 3 4" xfId="1313" xr:uid="{00000000-0005-0000-0000-0000B1000000}"/>
    <cellStyle name="Normal GHG Numbers (0.00) 2 3 3 4 2" xfId="2554" xr:uid="{00000000-0005-0000-0000-0000B1000000}"/>
    <cellStyle name="Normal GHG Numbers (0.00) 2 3 3 4 2 2" xfId="7212" xr:uid="{00000000-0005-0000-0000-0000B1000000}"/>
    <cellStyle name="Normal GHG Numbers (0.00) 2 3 3 4 2 2 2" xfId="27508" xr:uid="{00000000-0005-0000-0000-0000B1000000}"/>
    <cellStyle name="Normal GHG Numbers (0.00) 2 3 3 4 2 2 3" xfId="22918" xr:uid="{00000000-0005-0000-0000-0000B1000000}"/>
    <cellStyle name="Normal GHG Numbers (0.00) 2 3 3 4 2 2 4" xfId="37698" xr:uid="{00000000-0005-0000-0000-0000B1000000}"/>
    <cellStyle name="Normal GHG Numbers (0.00) 2 3 3 4 2 3" xfId="21335" xr:uid="{00000000-0005-0000-0000-0000B1000000}"/>
    <cellStyle name="Normal GHG Numbers (0.00) 2 3 3 4 2 4" xfId="10599" xr:uid="{00000000-0005-0000-0000-0000B1000000}"/>
    <cellStyle name="Normal GHG Numbers (0.00) 2 3 3 4 2 5" xfId="32978" xr:uid="{00000000-0005-0000-0000-0000B1000000}"/>
    <cellStyle name="Normal GHG Numbers (0.00) 2 3 3 4 3" xfId="8632" xr:uid="{00000000-0005-0000-0000-0000B1000000}"/>
    <cellStyle name="Normal GHG Numbers (0.00) 2 3 3 4 3 2" xfId="24310" xr:uid="{00000000-0005-0000-0000-0000B1000000}"/>
    <cellStyle name="Normal GHG Numbers (0.00) 2 3 3 4 3 2 2" xfId="28899" xr:uid="{00000000-0005-0000-0000-0000B1000000}"/>
    <cellStyle name="Normal GHG Numbers (0.00) 2 3 3 4 3 2 3" xfId="39004" xr:uid="{00000000-0005-0000-0000-0000B1000000}"/>
    <cellStyle name="Normal GHG Numbers (0.00) 2 3 3 4 3 3" xfId="18796" xr:uid="{00000000-0005-0000-0000-0000B1000000}"/>
    <cellStyle name="Normal GHG Numbers (0.00) 2 3 3 4 3 4" xfId="12442" xr:uid="{00000000-0005-0000-0000-0000B1000000}"/>
    <cellStyle name="Normal GHG Numbers (0.00) 2 3 3 4 3 5" xfId="34397" xr:uid="{00000000-0005-0000-0000-0000B1000000}"/>
    <cellStyle name="Normal GHG Numbers (0.00) 2 3 3 4 4" xfId="6036" xr:uid="{00000000-0005-0000-0000-0000B1000000}"/>
    <cellStyle name="Normal GHG Numbers (0.00) 2 3 3 4 4 2" xfId="26332" xr:uid="{00000000-0005-0000-0000-0000B1000000}"/>
    <cellStyle name="Normal GHG Numbers (0.00) 2 3 3 4 4 3" xfId="10291" xr:uid="{00000000-0005-0000-0000-0000B1000000}"/>
    <cellStyle name="Normal GHG Numbers (0.00) 2 3 3 4 4 4" xfId="31802" xr:uid="{00000000-0005-0000-0000-0000B1000000}"/>
    <cellStyle name="Normal GHG Numbers (0.00) 2 3 3 4 5" xfId="4409" xr:uid="{00000000-0005-0000-0000-0000B1000000}"/>
    <cellStyle name="Normal GHG Numbers (0.00) 2 3 3 4 5 2" xfId="20923" xr:uid="{00000000-0005-0000-0000-0000B1000000}"/>
    <cellStyle name="Normal GHG Numbers (0.00) 2 3 3 4 5 3" xfId="20165" xr:uid="{00000000-0005-0000-0000-0000B1000000}"/>
    <cellStyle name="Normal GHG Numbers (0.00) 2 3 3 4 5 4" xfId="35923" xr:uid="{00000000-0005-0000-0000-0000B1000000}"/>
    <cellStyle name="Normal GHG Numbers (0.00) 2 3 3 4 6" xfId="16561" xr:uid="{00000000-0005-0000-0000-0000B1000000}"/>
    <cellStyle name="Normal GHG Numbers (0.00) 2 3 3 4 7" xfId="10858" xr:uid="{00000000-0005-0000-0000-0000B1000000}"/>
    <cellStyle name="Normal GHG Numbers (0.00) 2 3 3 4 8" xfId="30231" xr:uid="{00000000-0005-0000-0000-0000B1000000}"/>
    <cellStyle name="Normal GHG Numbers (0.00) 2 3 3 5" xfId="929" xr:uid="{00000000-0005-0000-0000-0000B1000000}"/>
    <cellStyle name="Normal GHG Numbers (0.00) 2 3 3 5 2" xfId="5677" xr:uid="{00000000-0005-0000-0000-0000B1000000}"/>
    <cellStyle name="Normal GHG Numbers (0.00) 2 3 3 5 2 2" xfId="25973" xr:uid="{00000000-0005-0000-0000-0000B1000000}"/>
    <cellStyle name="Normal GHG Numbers (0.00) 2 3 3 5 2 3" xfId="21387" xr:uid="{00000000-0005-0000-0000-0000B1000000}"/>
    <cellStyle name="Normal GHG Numbers (0.00) 2 3 3 5 2 4" xfId="36919" xr:uid="{00000000-0005-0000-0000-0000B1000000}"/>
    <cellStyle name="Normal GHG Numbers (0.00) 2 3 3 5 3" xfId="16592" xr:uid="{00000000-0005-0000-0000-0000B1000000}"/>
    <cellStyle name="Normal GHG Numbers (0.00) 2 3 3 5 4" xfId="11302" xr:uid="{00000000-0005-0000-0000-0000B1000000}"/>
    <cellStyle name="Normal GHG Numbers (0.00) 2 3 3 5 5" xfId="31443" xr:uid="{00000000-0005-0000-0000-0000B1000000}"/>
    <cellStyle name="Normal GHG Numbers (0.00) 2 3 3 6" xfId="2172" xr:uid="{00000000-0005-0000-0000-0000B1000000}"/>
    <cellStyle name="Normal GHG Numbers (0.00) 2 3 3 6 2" xfId="6830" xr:uid="{00000000-0005-0000-0000-0000B1000000}"/>
    <cellStyle name="Normal GHG Numbers (0.00) 2 3 3 6 2 2" xfId="27126" xr:uid="{00000000-0005-0000-0000-0000B1000000}"/>
    <cellStyle name="Normal GHG Numbers (0.00) 2 3 3 6 2 3" xfId="22536" xr:uid="{00000000-0005-0000-0000-0000B1000000}"/>
    <cellStyle name="Normal GHG Numbers (0.00) 2 3 3 6 2 4" xfId="37321" xr:uid="{00000000-0005-0000-0000-0000B1000000}"/>
    <cellStyle name="Normal GHG Numbers (0.00) 2 3 3 6 3" xfId="15235" xr:uid="{00000000-0005-0000-0000-0000B1000000}"/>
    <cellStyle name="Normal GHG Numbers (0.00) 2 3 3 6 4" xfId="9397" xr:uid="{00000000-0005-0000-0000-0000B1000000}"/>
    <cellStyle name="Normal GHG Numbers (0.00) 2 3 3 6 5" xfId="32596" xr:uid="{00000000-0005-0000-0000-0000B1000000}"/>
    <cellStyle name="Normal GHG Numbers (0.00) 2 3 3 7" xfId="8255" xr:uid="{00000000-0005-0000-0000-0000B1000000}"/>
    <cellStyle name="Normal GHG Numbers (0.00) 2 3 3 7 2" xfId="23955" xr:uid="{00000000-0005-0000-0000-0000B1000000}"/>
    <cellStyle name="Normal GHG Numbers (0.00) 2 3 3 7 2 2" xfId="28544" xr:uid="{00000000-0005-0000-0000-0000B1000000}"/>
    <cellStyle name="Normal GHG Numbers (0.00) 2 3 3 7 2 3" xfId="38649" xr:uid="{00000000-0005-0000-0000-0000B1000000}"/>
    <cellStyle name="Normal GHG Numbers (0.00) 2 3 3 7 3" xfId="18942" xr:uid="{00000000-0005-0000-0000-0000B1000000}"/>
    <cellStyle name="Normal GHG Numbers (0.00) 2 3 3 7 4" xfId="13534" xr:uid="{00000000-0005-0000-0000-0000B1000000}"/>
    <cellStyle name="Normal GHG Numbers (0.00) 2 3 3 7 5" xfId="34020" xr:uid="{00000000-0005-0000-0000-0000B1000000}"/>
    <cellStyle name="Normal GHG Numbers (0.00) 2 3 3 8" xfId="5402" xr:uid="{00000000-0005-0000-0000-0000B1000000}"/>
    <cellStyle name="Normal GHG Numbers (0.00) 2 3 3 8 2" xfId="21113" xr:uid="{00000000-0005-0000-0000-0000B1000000}"/>
    <cellStyle name="Normal GHG Numbers (0.00) 2 3 3 8 2 2" xfId="25698" xr:uid="{00000000-0005-0000-0000-0000B1000000}"/>
    <cellStyle name="Normal GHG Numbers (0.00) 2 3 3 8 2 3" xfId="36762" xr:uid="{00000000-0005-0000-0000-0000B1000000}"/>
    <cellStyle name="Normal GHG Numbers (0.00) 2 3 3 8 3" xfId="16481" xr:uid="{00000000-0005-0000-0000-0000B1000000}"/>
    <cellStyle name="Normal GHG Numbers (0.00) 2 3 3 8 4" xfId="10337" xr:uid="{00000000-0005-0000-0000-0000B1000000}"/>
    <cellStyle name="Normal GHG Numbers (0.00) 2 3 3 8 5" xfId="31168" xr:uid="{00000000-0005-0000-0000-0000B1000000}"/>
    <cellStyle name="Normal GHG Numbers (0.00) 2 3 3 9" xfId="4030" xr:uid="{00000000-0005-0000-0000-0000B1000000}"/>
    <cellStyle name="Normal GHG Numbers (0.00) 2 3 3 9 2" xfId="17668" xr:uid="{00000000-0005-0000-0000-0000B1000000}"/>
    <cellStyle name="Normal GHG Numbers (0.00) 2 3 3 9 3" xfId="19814" xr:uid="{00000000-0005-0000-0000-0000B1000000}"/>
    <cellStyle name="Normal GHG Numbers (0.00) 2 3 3 9 4" xfId="35572" xr:uid="{00000000-0005-0000-0000-0000B1000000}"/>
    <cellStyle name="Normal GHG Numbers (0.00) 2 3 4" xfId="689" xr:uid="{00000000-0005-0000-0000-0000B1000000}"/>
    <cellStyle name="Normal GHG Numbers (0.00) 2 3 4 10" xfId="11742" xr:uid="{00000000-0005-0000-0000-0000B1000000}"/>
    <cellStyle name="Normal GHG Numbers (0.00) 2 3 4 11" xfId="29918" xr:uid="{00000000-0005-0000-0000-0000B1000000}"/>
    <cellStyle name="Normal GHG Numbers (0.00) 2 3 4 2" xfId="1919" xr:uid="{00000000-0005-0000-0000-0000B1000000}"/>
    <cellStyle name="Normal GHG Numbers (0.00) 2 3 4 2 2" xfId="3158" xr:uid="{00000000-0005-0000-0000-0000B1000000}"/>
    <cellStyle name="Normal GHG Numbers (0.00) 2 3 4 2 2 2" xfId="7816" xr:uid="{00000000-0005-0000-0000-0000B1000000}"/>
    <cellStyle name="Normal GHG Numbers (0.00) 2 3 4 2 2 2 2" xfId="28112" xr:uid="{00000000-0005-0000-0000-0000B1000000}"/>
    <cellStyle name="Normal GHG Numbers (0.00) 2 3 4 2 2 2 3" xfId="23522" xr:uid="{00000000-0005-0000-0000-0000B1000000}"/>
    <cellStyle name="Normal GHG Numbers (0.00) 2 3 4 2 2 2 4" xfId="38264" xr:uid="{00000000-0005-0000-0000-0000B1000000}"/>
    <cellStyle name="Normal GHG Numbers (0.00) 2 3 4 2 2 3" xfId="16305" xr:uid="{00000000-0005-0000-0000-0000B1000000}"/>
    <cellStyle name="Normal GHG Numbers (0.00) 2 3 4 2 2 4" xfId="10332" xr:uid="{00000000-0005-0000-0000-0000B1000000}"/>
    <cellStyle name="Normal GHG Numbers (0.00) 2 3 4 2 2 5" xfId="33582" xr:uid="{00000000-0005-0000-0000-0000B1000000}"/>
    <cellStyle name="Normal GHG Numbers (0.00) 2 3 4 2 3" xfId="9228" xr:uid="{00000000-0005-0000-0000-0000B1000000}"/>
    <cellStyle name="Normal GHG Numbers (0.00) 2 3 4 2 3 2" xfId="24872" xr:uid="{00000000-0005-0000-0000-0000B1000000}"/>
    <cellStyle name="Normal GHG Numbers (0.00) 2 3 4 2 3 2 2" xfId="29459" xr:uid="{00000000-0005-0000-0000-0000B1000000}"/>
    <cellStyle name="Normal GHG Numbers (0.00) 2 3 4 2 3 2 3" xfId="39564" xr:uid="{00000000-0005-0000-0000-0000B1000000}"/>
    <cellStyle name="Normal GHG Numbers (0.00) 2 3 4 2 3 3" xfId="18370" xr:uid="{00000000-0005-0000-0000-0000B1000000}"/>
    <cellStyle name="Normal GHG Numbers (0.00) 2 3 4 2 3 4" xfId="13843" xr:uid="{00000000-0005-0000-0000-0000B1000000}"/>
    <cellStyle name="Normal GHG Numbers (0.00) 2 3 4 2 3 5" xfId="34993" xr:uid="{00000000-0005-0000-0000-0000B1000000}"/>
    <cellStyle name="Normal GHG Numbers (0.00) 2 3 4 2 4" xfId="6580" xr:uid="{00000000-0005-0000-0000-0000B1000000}"/>
    <cellStyle name="Normal GHG Numbers (0.00) 2 3 4 2 4 2" xfId="26876" xr:uid="{00000000-0005-0000-0000-0000B1000000}"/>
    <cellStyle name="Normal GHG Numbers (0.00) 2 3 4 2 4 3" xfId="11715" xr:uid="{00000000-0005-0000-0000-0000B1000000}"/>
    <cellStyle name="Normal GHG Numbers (0.00) 2 3 4 2 4 4" xfId="32346" xr:uid="{00000000-0005-0000-0000-0000B1000000}"/>
    <cellStyle name="Normal GHG Numbers (0.00) 2 3 4 2 5" xfId="5007" xr:uid="{00000000-0005-0000-0000-0000B1000000}"/>
    <cellStyle name="Normal GHG Numbers (0.00) 2 3 4 2 5 2" xfId="25310" xr:uid="{00000000-0005-0000-0000-0000B1000000}"/>
    <cellStyle name="Normal GHG Numbers (0.00) 2 3 4 2 5 3" xfId="20724" xr:uid="{00000000-0005-0000-0000-0000B1000000}"/>
    <cellStyle name="Normal GHG Numbers (0.00) 2 3 4 2 5 4" xfId="36480" xr:uid="{00000000-0005-0000-0000-0000B1000000}"/>
    <cellStyle name="Normal GHG Numbers (0.00) 2 3 4 2 6" xfId="15296" xr:uid="{00000000-0005-0000-0000-0000B1000000}"/>
    <cellStyle name="Normal GHG Numbers (0.00) 2 3 4 2 7" xfId="10587" xr:uid="{00000000-0005-0000-0000-0000B1000000}"/>
    <cellStyle name="Normal GHG Numbers (0.00) 2 3 4 2 8" xfId="30827" xr:uid="{00000000-0005-0000-0000-0000B1000000}"/>
    <cellStyle name="Normal GHG Numbers (0.00) 2 3 4 3" xfId="1601" xr:uid="{00000000-0005-0000-0000-0000B1000000}"/>
    <cellStyle name="Normal GHG Numbers (0.00) 2 3 4 3 2" xfId="2841" xr:uid="{00000000-0005-0000-0000-0000B1000000}"/>
    <cellStyle name="Normal GHG Numbers (0.00) 2 3 4 3 2 2" xfId="7499" xr:uid="{00000000-0005-0000-0000-0000B1000000}"/>
    <cellStyle name="Normal GHG Numbers (0.00) 2 3 4 3 2 2 2" xfId="27795" xr:uid="{00000000-0005-0000-0000-0000B1000000}"/>
    <cellStyle name="Normal GHG Numbers (0.00) 2 3 4 3 2 2 3" xfId="23205" xr:uid="{00000000-0005-0000-0000-0000B1000000}"/>
    <cellStyle name="Normal GHG Numbers (0.00) 2 3 4 3 2 2 4" xfId="37971" xr:uid="{00000000-0005-0000-0000-0000B1000000}"/>
    <cellStyle name="Normal GHG Numbers (0.00) 2 3 4 3 2 3" xfId="19119" xr:uid="{00000000-0005-0000-0000-0000B1000000}"/>
    <cellStyle name="Normal GHG Numbers (0.00) 2 3 4 3 2 4" xfId="11238" xr:uid="{00000000-0005-0000-0000-0000B1000000}"/>
    <cellStyle name="Normal GHG Numbers (0.00) 2 3 4 3 2 5" xfId="33265" xr:uid="{00000000-0005-0000-0000-0000B1000000}"/>
    <cellStyle name="Normal GHG Numbers (0.00) 2 3 4 3 3" xfId="8912" xr:uid="{00000000-0005-0000-0000-0000B1000000}"/>
    <cellStyle name="Normal GHG Numbers (0.00) 2 3 4 3 3 2" xfId="24575" xr:uid="{00000000-0005-0000-0000-0000B1000000}"/>
    <cellStyle name="Normal GHG Numbers (0.00) 2 3 4 3 3 2 2" xfId="29163" xr:uid="{00000000-0005-0000-0000-0000B1000000}"/>
    <cellStyle name="Normal GHG Numbers (0.00) 2 3 4 3 3 2 3" xfId="39268" xr:uid="{00000000-0005-0000-0000-0000B1000000}"/>
    <cellStyle name="Normal GHG Numbers (0.00) 2 3 4 3 3 3" xfId="16294" xr:uid="{00000000-0005-0000-0000-0000B1000000}"/>
    <cellStyle name="Normal GHG Numbers (0.00) 2 3 4 3 3 4" xfId="12769" xr:uid="{00000000-0005-0000-0000-0000B1000000}"/>
    <cellStyle name="Normal GHG Numbers (0.00) 2 3 4 3 3 5" xfId="34677" xr:uid="{00000000-0005-0000-0000-0000B1000000}"/>
    <cellStyle name="Normal GHG Numbers (0.00) 2 3 4 3 4" xfId="6296" xr:uid="{00000000-0005-0000-0000-0000B1000000}"/>
    <cellStyle name="Normal GHG Numbers (0.00) 2 3 4 3 4 2" xfId="26592" xr:uid="{00000000-0005-0000-0000-0000B1000000}"/>
    <cellStyle name="Normal GHG Numbers (0.00) 2 3 4 3 4 3" xfId="10672" xr:uid="{00000000-0005-0000-0000-0000B1000000}"/>
    <cellStyle name="Normal GHG Numbers (0.00) 2 3 4 3 4 4" xfId="32062" xr:uid="{00000000-0005-0000-0000-0000B1000000}"/>
    <cellStyle name="Normal GHG Numbers (0.00) 2 3 4 3 5" xfId="4690" xr:uid="{00000000-0005-0000-0000-0000B1000000}"/>
    <cellStyle name="Normal GHG Numbers (0.00) 2 3 4 3 5 2" xfId="25014" xr:uid="{00000000-0005-0000-0000-0000B1000000}"/>
    <cellStyle name="Normal GHG Numbers (0.00) 2 3 4 3 5 3" xfId="20426" xr:uid="{00000000-0005-0000-0000-0000B1000000}"/>
    <cellStyle name="Normal GHG Numbers (0.00) 2 3 4 3 5 4" xfId="36184" xr:uid="{00000000-0005-0000-0000-0000B1000000}"/>
    <cellStyle name="Normal GHG Numbers (0.00) 2 3 4 3 6" xfId="15543" xr:uid="{00000000-0005-0000-0000-0000B1000000}"/>
    <cellStyle name="Normal GHG Numbers (0.00) 2 3 4 3 7" xfId="9793" xr:uid="{00000000-0005-0000-0000-0000B1000000}"/>
    <cellStyle name="Normal GHG Numbers (0.00) 2 3 4 3 8" xfId="30511" xr:uid="{00000000-0005-0000-0000-0000B1000000}"/>
    <cellStyle name="Normal GHG Numbers (0.00) 2 3 4 4" xfId="993" xr:uid="{00000000-0005-0000-0000-0000B1000000}"/>
    <cellStyle name="Normal GHG Numbers (0.00) 2 3 4 4 2" xfId="5738" xr:uid="{00000000-0005-0000-0000-0000B1000000}"/>
    <cellStyle name="Normal GHG Numbers (0.00) 2 3 4 4 2 2" xfId="26034" xr:uid="{00000000-0005-0000-0000-0000B1000000}"/>
    <cellStyle name="Normal GHG Numbers (0.00) 2 3 4 4 2 3" xfId="21448" xr:uid="{00000000-0005-0000-0000-0000B1000000}"/>
    <cellStyle name="Normal GHG Numbers (0.00) 2 3 4 4 2 4" xfId="36962" xr:uid="{00000000-0005-0000-0000-0000B1000000}"/>
    <cellStyle name="Normal GHG Numbers (0.00) 2 3 4 4 3" xfId="15778" xr:uid="{00000000-0005-0000-0000-0000B1000000}"/>
    <cellStyle name="Normal GHG Numbers (0.00) 2 3 4 4 4" xfId="13400" xr:uid="{00000000-0005-0000-0000-0000B1000000}"/>
    <cellStyle name="Normal GHG Numbers (0.00) 2 3 4 4 5" xfId="31504" xr:uid="{00000000-0005-0000-0000-0000B1000000}"/>
    <cellStyle name="Normal GHG Numbers (0.00) 2 3 4 5" xfId="2236" xr:uid="{00000000-0005-0000-0000-0000B1000000}"/>
    <cellStyle name="Normal GHG Numbers (0.00) 2 3 4 5 2" xfId="6894" xr:uid="{00000000-0005-0000-0000-0000B1000000}"/>
    <cellStyle name="Normal GHG Numbers (0.00) 2 3 4 5 2 2" xfId="27190" xr:uid="{00000000-0005-0000-0000-0000B1000000}"/>
    <cellStyle name="Normal GHG Numbers (0.00) 2 3 4 5 2 3" xfId="22600" xr:uid="{00000000-0005-0000-0000-0000B1000000}"/>
    <cellStyle name="Normal GHG Numbers (0.00) 2 3 4 5 2 4" xfId="37385" xr:uid="{00000000-0005-0000-0000-0000B1000000}"/>
    <cellStyle name="Normal GHG Numbers (0.00) 2 3 4 5 3" xfId="19082" xr:uid="{00000000-0005-0000-0000-0000B1000000}"/>
    <cellStyle name="Normal GHG Numbers (0.00) 2 3 4 5 4" xfId="13122" xr:uid="{00000000-0005-0000-0000-0000B1000000}"/>
    <cellStyle name="Normal GHG Numbers (0.00) 2 3 4 5 5" xfId="32660" xr:uid="{00000000-0005-0000-0000-0000B1000000}"/>
    <cellStyle name="Normal GHG Numbers (0.00) 2 3 4 6" xfId="8319" xr:uid="{00000000-0005-0000-0000-0000B1000000}"/>
    <cellStyle name="Normal GHG Numbers (0.00) 2 3 4 6 2" xfId="24016" xr:uid="{00000000-0005-0000-0000-0000B1000000}"/>
    <cellStyle name="Normal GHG Numbers (0.00) 2 3 4 6 2 2" xfId="28605" xr:uid="{00000000-0005-0000-0000-0000B1000000}"/>
    <cellStyle name="Normal GHG Numbers (0.00) 2 3 4 6 2 3" xfId="38710" xr:uid="{00000000-0005-0000-0000-0000B1000000}"/>
    <cellStyle name="Normal GHG Numbers (0.00) 2 3 4 6 3" xfId="18337" xr:uid="{00000000-0005-0000-0000-0000B1000000}"/>
    <cellStyle name="Normal GHG Numbers (0.00) 2 3 4 6 4" xfId="9967" xr:uid="{00000000-0005-0000-0000-0000B1000000}"/>
    <cellStyle name="Normal GHG Numbers (0.00) 2 3 4 6 5" xfId="34084" xr:uid="{00000000-0005-0000-0000-0000B1000000}"/>
    <cellStyle name="Normal GHG Numbers (0.00) 2 3 4 7" xfId="5444" xr:uid="{00000000-0005-0000-0000-0000B1000000}"/>
    <cellStyle name="Normal GHG Numbers (0.00) 2 3 4 7 2" xfId="21155" xr:uid="{00000000-0005-0000-0000-0000B1000000}"/>
    <cellStyle name="Normal GHG Numbers (0.00) 2 3 4 7 2 2" xfId="25740" xr:uid="{00000000-0005-0000-0000-0000B1000000}"/>
    <cellStyle name="Normal GHG Numbers (0.00) 2 3 4 7 2 3" xfId="36804" xr:uid="{00000000-0005-0000-0000-0000B1000000}"/>
    <cellStyle name="Normal GHG Numbers (0.00) 2 3 4 7 3" xfId="19224" xr:uid="{00000000-0005-0000-0000-0000B1000000}"/>
    <cellStyle name="Normal GHG Numbers (0.00) 2 3 4 7 4" xfId="13233" xr:uid="{00000000-0005-0000-0000-0000B1000000}"/>
    <cellStyle name="Normal GHG Numbers (0.00) 2 3 4 7 5" xfId="31210" xr:uid="{00000000-0005-0000-0000-0000B1000000}"/>
    <cellStyle name="Normal GHG Numbers (0.00) 2 3 4 8" xfId="4094" xr:uid="{00000000-0005-0000-0000-0000B1000000}"/>
    <cellStyle name="Normal GHG Numbers (0.00) 2 3 4 8 2" xfId="18995" xr:uid="{00000000-0005-0000-0000-0000B1000000}"/>
    <cellStyle name="Normal GHG Numbers (0.00) 2 3 4 8 3" xfId="19874" xr:uid="{00000000-0005-0000-0000-0000B1000000}"/>
    <cellStyle name="Normal GHG Numbers (0.00) 2 3 4 8 4" xfId="35632" xr:uid="{00000000-0005-0000-0000-0000B1000000}"/>
    <cellStyle name="Normal GHG Numbers (0.00) 2 3 4 9" xfId="16781" xr:uid="{00000000-0005-0000-0000-0000B1000000}"/>
    <cellStyle name="Normal GHG Numbers (0.00) 2 3 5" xfId="751" xr:uid="{00000000-0005-0000-0000-0000B1000000}"/>
    <cellStyle name="Normal GHG Numbers (0.00) 2 3 5 10" xfId="12046" xr:uid="{00000000-0005-0000-0000-0000B1000000}"/>
    <cellStyle name="Normal GHG Numbers (0.00) 2 3 5 11" xfId="29980" xr:uid="{00000000-0005-0000-0000-0000B1000000}"/>
    <cellStyle name="Normal GHG Numbers (0.00) 2 3 5 2" xfId="1981" xr:uid="{00000000-0005-0000-0000-0000B1000000}"/>
    <cellStyle name="Normal GHG Numbers (0.00) 2 3 5 2 2" xfId="3220" xr:uid="{00000000-0005-0000-0000-0000B1000000}"/>
    <cellStyle name="Normal GHG Numbers (0.00) 2 3 5 2 2 2" xfId="7878" xr:uid="{00000000-0005-0000-0000-0000B1000000}"/>
    <cellStyle name="Normal GHG Numbers (0.00) 2 3 5 2 2 2 2" xfId="28174" xr:uid="{00000000-0005-0000-0000-0000B1000000}"/>
    <cellStyle name="Normal GHG Numbers (0.00) 2 3 5 2 2 2 3" xfId="23584" xr:uid="{00000000-0005-0000-0000-0000B1000000}"/>
    <cellStyle name="Normal GHG Numbers (0.00) 2 3 5 2 2 2 4" xfId="38326" xr:uid="{00000000-0005-0000-0000-0000B1000000}"/>
    <cellStyle name="Normal GHG Numbers (0.00) 2 3 5 2 2 3" xfId="21588" xr:uid="{00000000-0005-0000-0000-0000B1000000}"/>
    <cellStyle name="Normal GHG Numbers (0.00) 2 3 5 2 2 4" xfId="10182" xr:uid="{00000000-0005-0000-0000-0000B1000000}"/>
    <cellStyle name="Normal GHG Numbers (0.00) 2 3 5 2 2 5" xfId="33644" xr:uid="{00000000-0005-0000-0000-0000B1000000}"/>
    <cellStyle name="Normal GHG Numbers (0.00) 2 3 5 2 3" xfId="9290" xr:uid="{00000000-0005-0000-0000-0000B1000000}"/>
    <cellStyle name="Normal GHG Numbers (0.00) 2 3 5 2 3 2" xfId="24931" xr:uid="{00000000-0005-0000-0000-0000B1000000}"/>
    <cellStyle name="Normal GHG Numbers (0.00) 2 3 5 2 3 2 2" xfId="29518" xr:uid="{00000000-0005-0000-0000-0000B1000000}"/>
    <cellStyle name="Normal GHG Numbers (0.00) 2 3 5 2 3 2 3" xfId="39623" xr:uid="{00000000-0005-0000-0000-0000B1000000}"/>
    <cellStyle name="Normal GHG Numbers (0.00) 2 3 5 2 3 3" xfId="15951" xr:uid="{00000000-0005-0000-0000-0000B1000000}"/>
    <cellStyle name="Normal GHG Numbers (0.00) 2 3 5 2 3 4" xfId="10501" xr:uid="{00000000-0005-0000-0000-0000B1000000}"/>
    <cellStyle name="Normal GHG Numbers (0.00) 2 3 5 2 3 5" xfId="35055" xr:uid="{00000000-0005-0000-0000-0000B1000000}"/>
    <cellStyle name="Normal GHG Numbers (0.00) 2 3 5 2 4" xfId="6639" xr:uid="{00000000-0005-0000-0000-0000B1000000}"/>
    <cellStyle name="Normal GHG Numbers (0.00) 2 3 5 2 4 2" xfId="26935" xr:uid="{00000000-0005-0000-0000-0000B1000000}"/>
    <cellStyle name="Normal GHG Numbers (0.00) 2 3 5 2 4 3" xfId="11046" xr:uid="{00000000-0005-0000-0000-0000B1000000}"/>
    <cellStyle name="Normal GHG Numbers (0.00) 2 3 5 2 4 4" xfId="32405" xr:uid="{00000000-0005-0000-0000-0000B1000000}"/>
    <cellStyle name="Normal GHG Numbers (0.00) 2 3 5 2 5" xfId="5069" xr:uid="{00000000-0005-0000-0000-0000B1000000}"/>
    <cellStyle name="Normal GHG Numbers (0.00) 2 3 5 2 5 2" xfId="25369" xr:uid="{00000000-0005-0000-0000-0000B1000000}"/>
    <cellStyle name="Normal GHG Numbers (0.00) 2 3 5 2 5 3" xfId="20783" xr:uid="{00000000-0005-0000-0000-0000B1000000}"/>
    <cellStyle name="Normal GHG Numbers (0.00) 2 3 5 2 5 4" xfId="36539" xr:uid="{00000000-0005-0000-0000-0000B1000000}"/>
    <cellStyle name="Normal GHG Numbers (0.00) 2 3 5 2 6" xfId="21583" xr:uid="{00000000-0005-0000-0000-0000B1000000}"/>
    <cellStyle name="Normal GHG Numbers (0.00) 2 3 5 2 7" xfId="12416" xr:uid="{00000000-0005-0000-0000-0000B1000000}"/>
    <cellStyle name="Normal GHG Numbers (0.00) 2 3 5 2 8" xfId="30889" xr:uid="{00000000-0005-0000-0000-0000B1000000}"/>
    <cellStyle name="Normal GHG Numbers (0.00) 2 3 5 3" xfId="1659" xr:uid="{00000000-0005-0000-0000-0000B1000000}"/>
    <cellStyle name="Normal GHG Numbers (0.00) 2 3 5 3 2" xfId="2898" xr:uid="{00000000-0005-0000-0000-0000B1000000}"/>
    <cellStyle name="Normal GHG Numbers (0.00) 2 3 5 3 2 2" xfId="7556" xr:uid="{00000000-0005-0000-0000-0000B1000000}"/>
    <cellStyle name="Normal GHG Numbers (0.00) 2 3 5 3 2 2 2" xfId="27852" xr:uid="{00000000-0005-0000-0000-0000B1000000}"/>
    <cellStyle name="Normal GHG Numbers (0.00) 2 3 5 3 2 2 3" xfId="23262" xr:uid="{00000000-0005-0000-0000-0000B1000000}"/>
    <cellStyle name="Normal GHG Numbers (0.00) 2 3 5 3 2 2 4" xfId="38028" xr:uid="{00000000-0005-0000-0000-0000B1000000}"/>
    <cellStyle name="Normal GHG Numbers (0.00) 2 3 5 3 2 3" xfId="21933" xr:uid="{00000000-0005-0000-0000-0000B1000000}"/>
    <cellStyle name="Normal GHG Numbers (0.00) 2 3 5 3 2 4" xfId="13308" xr:uid="{00000000-0005-0000-0000-0000B1000000}"/>
    <cellStyle name="Normal GHG Numbers (0.00) 2 3 5 3 2 5" xfId="33322" xr:uid="{00000000-0005-0000-0000-0000B1000000}"/>
    <cellStyle name="Normal GHG Numbers (0.00) 2 3 5 3 3" xfId="8968" xr:uid="{00000000-0005-0000-0000-0000B1000000}"/>
    <cellStyle name="Normal GHG Numbers (0.00) 2 3 5 3 3 2" xfId="24628" xr:uid="{00000000-0005-0000-0000-0000B1000000}"/>
    <cellStyle name="Normal GHG Numbers (0.00) 2 3 5 3 3 2 2" xfId="29216" xr:uid="{00000000-0005-0000-0000-0000B1000000}"/>
    <cellStyle name="Normal GHG Numbers (0.00) 2 3 5 3 3 2 3" xfId="39321" xr:uid="{00000000-0005-0000-0000-0000B1000000}"/>
    <cellStyle name="Normal GHG Numbers (0.00) 2 3 5 3 3 3" xfId="14989" xr:uid="{00000000-0005-0000-0000-0000B1000000}"/>
    <cellStyle name="Normal GHG Numbers (0.00) 2 3 5 3 3 4" xfId="14401" xr:uid="{00000000-0005-0000-0000-0000B1000000}"/>
    <cellStyle name="Normal GHG Numbers (0.00) 2 3 5 3 3 5" xfId="34733" xr:uid="{00000000-0005-0000-0000-0000B1000000}"/>
    <cellStyle name="Normal GHG Numbers (0.00) 2 3 5 3 4" xfId="6350" xr:uid="{00000000-0005-0000-0000-0000B1000000}"/>
    <cellStyle name="Normal GHG Numbers (0.00) 2 3 5 3 4 2" xfId="26646" xr:uid="{00000000-0005-0000-0000-0000B1000000}"/>
    <cellStyle name="Normal GHG Numbers (0.00) 2 3 5 3 4 3" xfId="11071" xr:uid="{00000000-0005-0000-0000-0000B1000000}"/>
    <cellStyle name="Normal GHG Numbers (0.00) 2 3 5 3 4 4" xfId="32116" xr:uid="{00000000-0005-0000-0000-0000B1000000}"/>
    <cellStyle name="Normal GHG Numbers (0.00) 2 3 5 3 5" xfId="4747" xr:uid="{00000000-0005-0000-0000-0000B1000000}"/>
    <cellStyle name="Normal GHG Numbers (0.00) 2 3 5 3 5 2" xfId="25067" xr:uid="{00000000-0005-0000-0000-0000B1000000}"/>
    <cellStyle name="Normal GHG Numbers (0.00) 2 3 5 3 5 3" xfId="20479" xr:uid="{00000000-0005-0000-0000-0000B1000000}"/>
    <cellStyle name="Normal GHG Numbers (0.00) 2 3 5 3 5 4" xfId="36237" xr:uid="{00000000-0005-0000-0000-0000B1000000}"/>
    <cellStyle name="Normal GHG Numbers (0.00) 2 3 5 3 6" xfId="17829" xr:uid="{00000000-0005-0000-0000-0000B1000000}"/>
    <cellStyle name="Normal GHG Numbers (0.00) 2 3 5 3 7" xfId="10738" xr:uid="{00000000-0005-0000-0000-0000B1000000}"/>
    <cellStyle name="Normal GHG Numbers (0.00) 2 3 5 3 8" xfId="30567" xr:uid="{00000000-0005-0000-0000-0000B1000000}"/>
    <cellStyle name="Normal GHG Numbers (0.00) 2 3 5 4" xfId="1055" xr:uid="{00000000-0005-0000-0000-0000B1000000}"/>
    <cellStyle name="Normal GHG Numbers (0.00) 2 3 5 4 2" xfId="5800" xr:uid="{00000000-0005-0000-0000-0000B1000000}"/>
    <cellStyle name="Normal GHG Numbers (0.00) 2 3 5 4 2 2" xfId="26096" xr:uid="{00000000-0005-0000-0000-0000B1000000}"/>
    <cellStyle name="Normal GHG Numbers (0.00) 2 3 5 4 2 3" xfId="21510" xr:uid="{00000000-0005-0000-0000-0000B1000000}"/>
    <cellStyle name="Normal GHG Numbers (0.00) 2 3 5 4 2 4" xfId="37024" xr:uid="{00000000-0005-0000-0000-0000B1000000}"/>
    <cellStyle name="Normal GHG Numbers (0.00) 2 3 5 4 3" xfId="16778" xr:uid="{00000000-0005-0000-0000-0000B1000000}"/>
    <cellStyle name="Normal GHG Numbers (0.00) 2 3 5 4 4" xfId="13458" xr:uid="{00000000-0005-0000-0000-0000B1000000}"/>
    <cellStyle name="Normal GHG Numbers (0.00) 2 3 5 4 5" xfId="31566" xr:uid="{00000000-0005-0000-0000-0000B1000000}"/>
    <cellStyle name="Normal GHG Numbers (0.00) 2 3 5 5" xfId="2298" xr:uid="{00000000-0005-0000-0000-0000B1000000}"/>
    <cellStyle name="Normal GHG Numbers (0.00) 2 3 5 5 2" xfId="6956" xr:uid="{00000000-0005-0000-0000-0000B1000000}"/>
    <cellStyle name="Normal GHG Numbers (0.00) 2 3 5 5 2 2" xfId="27252" xr:uid="{00000000-0005-0000-0000-0000B1000000}"/>
    <cellStyle name="Normal GHG Numbers (0.00) 2 3 5 5 2 3" xfId="22662" xr:uid="{00000000-0005-0000-0000-0000B1000000}"/>
    <cellStyle name="Normal GHG Numbers (0.00) 2 3 5 5 2 4" xfId="37447" xr:uid="{00000000-0005-0000-0000-0000B1000000}"/>
    <cellStyle name="Normal GHG Numbers (0.00) 2 3 5 5 3" xfId="17224" xr:uid="{00000000-0005-0000-0000-0000B1000000}"/>
    <cellStyle name="Normal GHG Numbers (0.00) 2 3 5 5 4" xfId="11532" xr:uid="{00000000-0005-0000-0000-0000B1000000}"/>
    <cellStyle name="Normal GHG Numbers (0.00) 2 3 5 5 5" xfId="32722" xr:uid="{00000000-0005-0000-0000-0000B1000000}"/>
    <cellStyle name="Normal GHG Numbers (0.00) 2 3 5 6" xfId="8381" xr:uid="{00000000-0005-0000-0000-0000B1000000}"/>
    <cellStyle name="Normal GHG Numbers (0.00) 2 3 5 6 2" xfId="24078" xr:uid="{00000000-0005-0000-0000-0000B1000000}"/>
    <cellStyle name="Normal GHG Numbers (0.00) 2 3 5 6 2 2" xfId="28667" xr:uid="{00000000-0005-0000-0000-0000B1000000}"/>
    <cellStyle name="Normal GHG Numbers (0.00) 2 3 5 6 2 3" xfId="38772" xr:uid="{00000000-0005-0000-0000-0000B1000000}"/>
    <cellStyle name="Normal GHG Numbers (0.00) 2 3 5 6 3" xfId="18353" xr:uid="{00000000-0005-0000-0000-0000B1000000}"/>
    <cellStyle name="Normal GHG Numbers (0.00) 2 3 5 6 4" xfId="11631" xr:uid="{00000000-0005-0000-0000-0000B1000000}"/>
    <cellStyle name="Normal GHG Numbers (0.00) 2 3 5 6 5" xfId="34146" xr:uid="{00000000-0005-0000-0000-0000B1000000}"/>
    <cellStyle name="Normal GHG Numbers (0.00) 2 3 5 7" xfId="5503" xr:uid="{00000000-0005-0000-0000-0000B1000000}"/>
    <cellStyle name="Normal GHG Numbers (0.00) 2 3 5 7 2" xfId="21214" xr:uid="{00000000-0005-0000-0000-0000B1000000}"/>
    <cellStyle name="Normal GHG Numbers (0.00) 2 3 5 7 2 2" xfId="25799" xr:uid="{00000000-0005-0000-0000-0000B1000000}"/>
    <cellStyle name="Normal GHG Numbers (0.00) 2 3 5 7 2 3" xfId="36863" xr:uid="{00000000-0005-0000-0000-0000B1000000}"/>
    <cellStyle name="Normal GHG Numbers (0.00) 2 3 5 7 3" xfId="17546" xr:uid="{00000000-0005-0000-0000-0000B1000000}"/>
    <cellStyle name="Normal GHG Numbers (0.00) 2 3 5 7 4" xfId="12089" xr:uid="{00000000-0005-0000-0000-0000B1000000}"/>
    <cellStyle name="Normal GHG Numbers (0.00) 2 3 5 7 5" xfId="31269" xr:uid="{00000000-0005-0000-0000-0000B1000000}"/>
    <cellStyle name="Normal GHG Numbers (0.00) 2 3 5 8" xfId="4156" xr:uid="{00000000-0005-0000-0000-0000B1000000}"/>
    <cellStyle name="Normal GHG Numbers (0.00) 2 3 5 8 2" xfId="16734" xr:uid="{00000000-0005-0000-0000-0000B1000000}"/>
    <cellStyle name="Normal GHG Numbers (0.00) 2 3 5 8 3" xfId="19933" xr:uid="{00000000-0005-0000-0000-0000B1000000}"/>
    <cellStyle name="Normal GHG Numbers (0.00) 2 3 5 8 4" xfId="35691" xr:uid="{00000000-0005-0000-0000-0000B1000000}"/>
    <cellStyle name="Normal GHG Numbers (0.00) 2 3 5 9" xfId="20913" xr:uid="{00000000-0005-0000-0000-0000B1000000}"/>
    <cellStyle name="Normal GHG Numbers (0.00) 2 3 6" xfId="431" xr:uid="{00000000-0005-0000-0000-0000B1000000}"/>
    <cellStyle name="Normal GHG Numbers (0.00) 2 3 6 2" xfId="1385" xr:uid="{00000000-0005-0000-0000-0000B1000000}"/>
    <cellStyle name="Normal GHG Numbers (0.00) 2 3 6 2 2" xfId="6100" xr:uid="{00000000-0005-0000-0000-0000B1000000}"/>
    <cellStyle name="Normal GHG Numbers (0.00) 2 3 6 2 2 2" xfId="26396" xr:uid="{00000000-0005-0000-0000-0000B1000000}"/>
    <cellStyle name="Normal GHG Numbers (0.00) 2 3 6 2 2 3" xfId="21809" xr:uid="{00000000-0005-0000-0000-0000B1000000}"/>
    <cellStyle name="Normal GHG Numbers (0.00) 2 3 6 2 2 4" xfId="37062" xr:uid="{00000000-0005-0000-0000-0000B1000000}"/>
    <cellStyle name="Normal GHG Numbers (0.00) 2 3 6 2 3" xfId="18985" xr:uid="{00000000-0005-0000-0000-0000B1000000}"/>
    <cellStyle name="Normal GHG Numbers (0.00) 2 3 6 2 4" xfId="14125" xr:uid="{00000000-0005-0000-0000-0000B1000000}"/>
    <cellStyle name="Normal GHG Numbers (0.00) 2 3 6 2 5" xfId="31866" xr:uid="{00000000-0005-0000-0000-0000B1000000}"/>
    <cellStyle name="Normal GHG Numbers (0.00) 2 3 6 3" xfId="2626" xr:uid="{00000000-0005-0000-0000-0000B1000000}"/>
    <cellStyle name="Normal GHG Numbers (0.00) 2 3 6 3 2" xfId="7284" xr:uid="{00000000-0005-0000-0000-0000B1000000}"/>
    <cellStyle name="Normal GHG Numbers (0.00) 2 3 6 3 2 2" xfId="27580" xr:uid="{00000000-0005-0000-0000-0000B1000000}"/>
    <cellStyle name="Normal GHG Numbers (0.00) 2 3 6 3 2 3" xfId="22990" xr:uid="{00000000-0005-0000-0000-0000B1000000}"/>
    <cellStyle name="Normal GHG Numbers (0.00) 2 3 6 3 2 4" xfId="37766" xr:uid="{00000000-0005-0000-0000-0000B1000000}"/>
    <cellStyle name="Normal GHG Numbers (0.00) 2 3 6 3 3" xfId="15433" xr:uid="{00000000-0005-0000-0000-0000B1000000}"/>
    <cellStyle name="Normal GHG Numbers (0.00) 2 3 6 3 4" xfId="11500" xr:uid="{00000000-0005-0000-0000-0000B1000000}"/>
    <cellStyle name="Normal GHG Numbers (0.00) 2 3 6 3 5" xfId="33050" xr:uid="{00000000-0005-0000-0000-0000B1000000}"/>
    <cellStyle name="Normal GHG Numbers (0.00) 2 3 6 4" xfId="8701" xr:uid="{00000000-0005-0000-0000-0000B1000000}"/>
    <cellStyle name="Normal GHG Numbers (0.00) 2 3 6 4 2" xfId="24375" xr:uid="{00000000-0005-0000-0000-0000B1000000}"/>
    <cellStyle name="Normal GHG Numbers (0.00) 2 3 6 4 2 2" xfId="28964" xr:uid="{00000000-0005-0000-0000-0000B1000000}"/>
    <cellStyle name="Normal GHG Numbers (0.00) 2 3 6 4 2 3" xfId="39069" xr:uid="{00000000-0005-0000-0000-0000B1000000}"/>
    <cellStyle name="Normal GHG Numbers (0.00) 2 3 6 4 3" xfId="18598" xr:uid="{00000000-0005-0000-0000-0000B1000000}"/>
    <cellStyle name="Normal GHG Numbers (0.00) 2 3 6 4 4" xfId="12958" xr:uid="{00000000-0005-0000-0000-0000B1000000}"/>
    <cellStyle name="Normal GHG Numbers (0.00) 2 3 6 4 5" xfId="34466" xr:uid="{00000000-0005-0000-0000-0000B1000000}"/>
    <cellStyle name="Normal GHG Numbers (0.00) 2 3 6 5" xfId="5259" xr:uid="{00000000-0005-0000-0000-0000B1000000}"/>
    <cellStyle name="Normal GHG Numbers (0.00) 2 3 6 5 2" xfId="25557" xr:uid="{00000000-0005-0000-0000-0000B1000000}"/>
    <cellStyle name="Normal GHG Numbers (0.00) 2 3 6 5 3" xfId="12223" xr:uid="{00000000-0005-0000-0000-0000B1000000}"/>
    <cellStyle name="Normal GHG Numbers (0.00) 2 3 6 5 4" xfId="31025" xr:uid="{00000000-0005-0000-0000-0000B1000000}"/>
    <cellStyle name="Normal GHG Numbers (0.00) 2 3 6 6" xfId="4478" xr:uid="{00000000-0005-0000-0000-0000B1000000}"/>
    <cellStyle name="Normal GHG Numbers (0.00) 2 3 6 6 2" xfId="18471" xr:uid="{00000000-0005-0000-0000-0000B1000000}"/>
    <cellStyle name="Normal GHG Numbers (0.00) 2 3 6 6 3" xfId="20229" xr:uid="{00000000-0005-0000-0000-0000B1000000}"/>
    <cellStyle name="Normal GHG Numbers (0.00) 2 3 6 6 4" xfId="35987" xr:uid="{00000000-0005-0000-0000-0000B1000000}"/>
    <cellStyle name="Normal GHG Numbers (0.00) 2 3 6 7" xfId="15278" xr:uid="{00000000-0005-0000-0000-0000B1000000}"/>
    <cellStyle name="Normal GHG Numbers (0.00) 2 3 6 8" xfId="12454" xr:uid="{00000000-0005-0000-0000-0000B1000000}"/>
    <cellStyle name="Normal GHG Numbers (0.00) 2 3 6 9" xfId="30300" xr:uid="{00000000-0005-0000-0000-0000B1000000}"/>
    <cellStyle name="Normal GHG Numbers (0.00) 2 3 7" xfId="1526" xr:uid="{00000000-0005-0000-0000-0000AF000000}"/>
    <cellStyle name="Normal GHG Numbers (0.00) 2 3 7 2" xfId="2766" xr:uid="{00000000-0005-0000-0000-0000AF000000}"/>
    <cellStyle name="Normal GHG Numbers (0.00) 2 3 7 2 2" xfId="7424" xr:uid="{00000000-0005-0000-0000-0000AF000000}"/>
    <cellStyle name="Normal GHG Numbers (0.00) 2 3 7 2 2 2" xfId="27720" xr:uid="{00000000-0005-0000-0000-0000AF000000}"/>
    <cellStyle name="Normal GHG Numbers (0.00) 2 3 7 2 2 3" xfId="23130" xr:uid="{00000000-0005-0000-0000-0000AF000000}"/>
    <cellStyle name="Normal GHG Numbers (0.00) 2 3 7 2 2 4" xfId="37896" xr:uid="{00000000-0005-0000-0000-0000AF000000}"/>
    <cellStyle name="Normal GHG Numbers (0.00) 2 3 7 2 3" xfId="19232" xr:uid="{00000000-0005-0000-0000-0000AF000000}"/>
    <cellStyle name="Normal GHG Numbers (0.00) 2 3 7 2 4" xfId="13623" xr:uid="{00000000-0005-0000-0000-0000AF000000}"/>
    <cellStyle name="Normal GHG Numbers (0.00) 2 3 7 2 5" xfId="33190" xr:uid="{00000000-0005-0000-0000-0000AF000000}"/>
    <cellStyle name="Normal GHG Numbers (0.00) 2 3 7 3" xfId="8838" xr:uid="{00000000-0005-0000-0000-0000AF000000}"/>
    <cellStyle name="Normal GHG Numbers (0.00) 2 3 7 3 2" xfId="24505" xr:uid="{00000000-0005-0000-0000-0000AF000000}"/>
    <cellStyle name="Normal GHG Numbers (0.00) 2 3 7 3 2 2" xfId="29093" xr:uid="{00000000-0005-0000-0000-0000AF000000}"/>
    <cellStyle name="Normal GHG Numbers (0.00) 2 3 7 3 2 3" xfId="39198" xr:uid="{00000000-0005-0000-0000-0000AF000000}"/>
    <cellStyle name="Normal GHG Numbers (0.00) 2 3 7 3 3" xfId="19276" xr:uid="{00000000-0005-0000-0000-0000AF000000}"/>
    <cellStyle name="Normal GHG Numbers (0.00) 2 3 7 3 4" xfId="13287" xr:uid="{00000000-0005-0000-0000-0000AF000000}"/>
    <cellStyle name="Normal GHG Numbers (0.00) 2 3 7 3 5" xfId="34603" xr:uid="{00000000-0005-0000-0000-0000AF000000}"/>
    <cellStyle name="Normal GHG Numbers (0.00) 2 3 7 4" xfId="6224" xr:uid="{00000000-0005-0000-0000-0000AF000000}"/>
    <cellStyle name="Normal GHG Numbers (0.00) 2 3 7 4 2" xfId="26520" xr:uid="{00000000-0005-0000-0000-0000AF000000}"/>
    <cellStyle name="Normal GHG Numbers (0.00) 2 3 7 4 3" xfId="3525" xr:uid="{00000000-0005-0000-0000-0000AF000000}"/>
    <cellStyle name="Normal GHG Numbers (0.00) 2 3 7 4 4" xfId="31990" xr:uid="{00000000-0005-0000-0000-0000AF000000}"/>
    <cellStyle name="Normal GHG Numbers (0.00) 2 3 7 5" xfId="4616" xr:uid="{00000000-0005-0000-0000-0000AF000000}"/>
    <cellStyle name="Normal GHG Numbers (0.00) 2 3 7 5 2" xfId="16475" xr:uid="{00000000-0005-0000-0000-0000AF000000}"/>
    <cellStyle name="Normal GHG Numbers (0.00) 2 3 7 5 3" xfId="20358" xr:uid="{00000000-0005-0000-0000-0000AF000000}"/>
    <cellStyle name="Normal GHG Numbers (0.00) 2 3 7 5 4" xfId="36116" xr:uid="{00000000-0005-0000-0000-0000AF000000}"/>
    <cellStyle name="Normal GHG Numbers (0.00) 2 3 7 6" xfId="23384" xr:uid="{00000000-0005-0000-0000-0000AF000000}"/>
    <cellStyle name="Normal GHG Numbers (0.00) 2 3 7 7" xfId="12159" xr:uid="{00000000-0005-0000-0000-0000AF000000}"/>
    <cellStyle name="Normal GHG Numbers (0.00) 2 3 7 8" xfId="30437" xr:uid="{00000000-0005-0000-0000-0000AF000000}"/>
    <cellStyle name="Normal GHG Numbers (0.00) 2 3 8" xfId="1085" xr:uid="{00000000-0005-0000-0000-0000B1000000}"/>
    <cellStyle name="Normal GHG Numbers (0.00) 2 3 8 2" xfId="2328" xr:uid="{00000000-0005-0000-0000-0000B1000000}"/>
    <cellStyle name="Normal GHG Numbers (0.00) 2 3 8 2 2" xfId="6986" xr:uid="{00000000-0005-0000-0000-0000B1000000}"/>
    <cellStyle name="Normal GHG Numbers (0.00) 2 3 8 2 2 2" xfId="27282" xr:uid="{00000000-0005-0000-0000-0000B1000000}"/>
    <cellStyle name="Normal GHG Numbers (0.00) 2 3 8 2 2 3" xfId="22692" xr:uid="{00000000-0005-0000-0000-0000B1000000}"/>
    <cellStyle name="Normal GHG Numbers (0.00) 2 3 8 2 2 4" xfId="37477" xr:uid="{00000000-0005-0000-0000-0000B1000000}"/>
    <cellStyle name="Normal GHG Numbers (0.00) 2 3 8 2 3" xfId="16863" xr:uid="{00000000-0005-0000-0000-0000B1000000}"/>
    <cellStyle name="Normal GHG Numbers (0.00) 2 3 8 2 4" xfId="11038" xr:uid="{00000000-0005-0000-0000-0000B1000000}"/>
    <cellStyle name="Normal GHG Numbers (0.00) 2 3 8 2 5" xfId="32752" xr:uid="{00000000-0005-0000-0000-0000B1000000}"/>
    <cellStyle name="Normal GHG Numbers (0.00) 2 3 8 3" xfId="8411" xr:uid="{00000000-0005-0000-0000-0000B1000000}"/>
    <cellStyle name="Normal GHG Numbers (0.00) 2 3 8 3 2" xfId="24107" xr:uid="{00000000-0005-0000-0000-0000B1000000}"/>
    <cellStyle name="Normal GHG Numbers (0.00) 2 3 8 3 2 2" xfId="28696" xr:uid="{00000000-0005-0000-0000-0000B1000000}"/>
    <cellStyle name="Normal GHG Numbers (0.00) 2 3 8 3 2 3" xfId="38801" xr:uid="{00000000-0005-0000-0000-0000B1000000}"/>
    <cellStyle name="Normal GHG Numbers (0.00) 2 3 8 3 3" xfId="19290" xr:uid="{00000000-0005-0000-0000-0000B1000000}"/>
    <cellStyle name="Normal GHG Numbers (0.00) 2 3 8 3 4" xfId="14727" xr:uid="{00000000-0005-0000-0000-0000B1000000}"/>
    <cellStyle name="Normal GHG Numbers (0.00) 2 3 8 3 5" xfId="34176" xr:uid="{00000000-0005-0000-0000-0000B1000000}"/>
    <cellStyle name="Normal GHG Numbers (0.00) 2 3 8 4" xfId="5829" xr:uid="{00000000-0005-0000-0000-0000B1000000}"/>
    <cellStyle name="Normal GHG Numbers (0.00) 2 3 8 4 2" xfId="26125" xr:uid="{00000000-0005-0000-0000-0000B1000000}"/>
    <cellStyle name="Normal GHG Numbers (0.00) 2 3 8 4 3" xfId="14352" xr:uid="{00000000-0005-0000-0000-0000B1000000}"/>
    <cellStyle name="Normal GHG Numbers (0.00) 2 3 8 4 4" xfId="31595" xr:uid="{00000000-0005-0000-0000-0000B1000000}"/>
    <cellStyle name="Normal GHG Numbers (0.00) 2 3 8 5" xfId="4186" xr:uid="{00000000-0005-0000-0000-0000B1000000}"/>
    <cellStyle name="Normal GHG Numbers (0.00) 2 3 8 5 2" xfId="18119" xr:uid="{00000000-0005-0000-0000-0000B1000000}"/>
    <cellStyle name="Normal GHG Numbers (0.00) 2 3 8 5 3" xfId="19962" xr:uid="{00000000-0005-0000-0000-0000B1000000}"/>
    <cellStyle name="Normal GHG Numbers (0.00) 2 3 8 5 4" xfId="35720" xr:uid="{00000000-0005-0000-0000-0000B1000000}"/>
    <cellStyle name="Normal GHG Numbers (0.00) 2 3 8 6" xfId="14849" xr:uid="{00000000-0005-0000-0000-0000B1000000}"/>
    <cellStyle name="Normal GHG Numbers (0.00) 2 3 8 7" xfId="12324" xr:uid="{00000000-0005-0000-0000-0000B1000000}"/>
    <cellStyle name="Normal GHG Numbers (0.00) 2 3 8 8" xfId="30010" xr:uid="{00000000-0005-0000-0000-0000B1000000}"/>
    <cellStyle name="Normal GHG Numbers (0.00) 2 3 9" xfId="783" xr:uid="{00000000-0005-0000-0000-0000B1000000}"/>
    <cellStyle name="Normal GHG Numbers (0.00) 2 3 9 2" xfId="3270" xr:uid="{00000000-0005-0000-0000-0000B1000000}"/>
    <cellStyle name="Normal GHG Numbers (0.00) 2 3 9 2 2" xfId="7954" xr:uid="{00000000-0005-0000-0000-0000B1000000}"/>
    <cellStyle name="Normal GHG Numbers (0.00) 2 3 9 2 2 2" xfId="28247" xr:uid="{00000000-0005-0000-0000-0000B1000000}"/>
    <cellStyle name="Normal GHG Numbers (0.00) 2 3 9 2 2 3" xfId="23658" xr:uid="{00000000-0005-0000-0000-0000B1000000}"/>
    <cellStyle name="Normal GHG Numbers (0.00) 2 3 9 2 2 4" xfId="38399" xr:uid="{00000000-0005-0000-0000-0000B1000000}"/>
    <cellStyle name="Normal GHG Numbers (0.00) 2 3 9 2 3" xfId="18993" xr:uid="{00000000-0005-0000-0000-0000B1000000}"/>
    <cellStyle name="Normal GHG Numbers (0.00) 2 3 9 2 4" xfId="14759" xr:uid="{00000000-0005-0000-0000-0000B1000000}"/>
    <cellStyle name="Normal GHG Numbers (0.00) 2 3 9 2 5" xfId="33719" xr:uid="{00000000-0005-0000-0000-0000B1000000}"/>
    <cellStyle name="Normal GHG Numbers (0.00) 2 3 9 3" xfId="5535" xr:uid="{00000000-0005-0000-0000-0000B1000000}"/>
    <cellStyle name="Normal GHG Numbers (0.00) 2 3 9 3 2" xfId="25831" xr:uid="{00000000-0005-0000-0000-0000B1000000}"/>
    <cellStyle name="Normal GHG Numbers (0.00) 2 3 9 3 3" xfId="3571" xr:uid="{00000000-0005-0000-0000-0000B1000000}"/>
    <cellStyle name="Normal GHG Numbers (0.00) 2 3 9 3 4" xfId="31301" xr:uid="{00000000-0005-0000-0000-0000B1000000}"/>
    <cellStyle name="Normal GHG Numbers (0.00) 2 3 9 4" xfId="3708" xr:uid="{00000000-0005-0000-0000-0000B1000000}"/>
    <cellStyle name="Normal GHG Numbers (0.00) 2 3 9 4 2" xfId="15309" xr:uid="{00000000-0005-0000-0000-0000B1000000}"/>
    <cellStyle name="Normal GHG Numbers (0.00) 2 3 9 4 3" xfId="19504" xr:uid="{00000000-0005-0000-0000-0000B1000000}"/>
    <cellStyle name="Normal GHG Numbers (0.00) 2 3 9 4 4" xfId="35263" xr:uid="{00000000-0005-0000-0000-0000B1000000}"/>
    <cellStyle name="Normal GHG Numbers (0.00) 2 3 9 5" xfId="19374" xr:uid="{00000000-0005-0000-0000-0000B1000000}"/>
    <cellStyle name="Normal GHG Numbers (0.00) 2 3 9 6" xfId="12786" xr:uid="{00000000-0005-0000-0000-0000B1000000}"/>
    <cellStyle name="Normal GHG Numbers (0.00) 2 3 9 7" xfId="11214" xr:uid="{00000000-0005-0000-0000-0000B1000000}"/>
    <cellStyle name="Normal GHG Numbers (0.00) 2 4" xfId="529" xr:uid="{00000000-0005-0000-0000-0000B1000000}"/>
    <cellStyle name="Normal GHG Numbers (0.00) 2 4 10" xfId="15005" xr:uid="{00000000-0005-0000-0000-0000B1000000}"/>
    <cellStyle name="Normal GHG Numbers (0.00) 2 4 11" xfId="11977" xr:uid="{00000000-0005-0000-0000-0000B1000000}"/>
    <cellStyle name="Normal GHG Numbers (0.00) 2 4 12" xfId="29649" xr:uid="{00000000-0005-0000-0000-0000B1000000}"/>
    <cellStyle name="Normal GHG Numbers (0.00) 2 4 2" xfId="1456" xr:uid="{00000000-0005-0000-0000-0000B1000000}"/>
    <cellStyle name="Normal GHG Numbers (0.00) 2 4 2 2" xfId="1788" xr:uid="{00000000-0005-0000-0000-0000B1000000}"/>
    <cellStyle name="Normal GHG Numbers (0.00) 2 4 2 2 2" xfId="3027" xr:uid="{00000000-0005-0000-0000-0000B1000000}"/>
    <cellStyle name="Normal GHG Numbers (0.00) 2 4 2 2 2 2" xfId="7685" xr:uid="{00000000-0005-0000-0000-0000B1000000}"/>
    <cellStyle name="Normal GHG Numbers (0.00) 2 4 2 2 2 2 2" xfId="27981" xr:uid="{00000000-0005-0000-0000-0000B1000000}"/>
    <cellStyle name="Normal GHG Numbers (0.00) 2 4 2 2 2 2 3" xfId="23391" xr:uid="{00000000-0005-0000-0000-0000B1000000}"/>
    <cellStyle name="Normal GHG Numbers (0.00) 2 4 2 2 2 2 4" xfId="38137" xr:uid="{00000000-0005-0000-0000-0000B1000000}"/>
    <cellStyle name="Normal GHG Numbers (0.00) 2 4 2 2 2 3" xfId="18195" xr:uid="{00000000-0005-0000-0000-0000B1000000}"/>
    <cellStyle name="Normal GHG Numbers (0.00) 2 4 2 2 2 4" xfId="12152" xr:uid="{00000000-0005-0000-0000-0000B1000000}"/>
    <cellStyle name="Normal GHG Numbers (0.00) 2 4 2 2 2 5" xfId="33451" xr:uid="{00000000-0005-0000-0000-0000B1000000}"/>
    <cellStyle name="Normal GHG Numbers (0.00) 2 4 2 2 3" xfId="9097" xr:uid="{00000000-0005-0000-0000-0000B1000000}"/>
    <cellStyle name="Normal GHG Numbers (0.00) 2 4 2 2 3 2" xfId="24748" xr:uid="{00000000-0005-0000-0000-0000B1000000}"/>
    <cellStyle name="Normal GHG Numbers (0.00) 2 4 2 2 3 2 2" xfId="29335" xr:uid="{00000000-0005-0000-0000-0000B1000000}"/>
    <cellStyle name="Normal GHG Numbers (0.00) 2 4 2 2 3 2 3" xfId="39440" xr:uid="{00000000-0005-0000-0000-0000B1000000}"/>
    <cellStyle name="Normal GHG Numbers (0.00) 2 4 2 2 3 3" xfId="18305" xr:uid="{00000000-0005-0000-0000-0000B1000000}"/>
    <cellStyle name="Normal GHG Numbers (0.00) 2 4 2 2 3 4" xfId="13966" xr:uid="{00000000-0005-0000-0000-0000B1000000}"/>
    <cellStyle name="Normal GHG Numbers (0.00) 2 4 2 2 3 5" xfId="34862" xr:uid="{00000000-0005-0000-0000-0000B1000000}"/>
    <cellStyle name="Normal GHG Numbers (0.00) 2 4 2 2 4" xfId="6458" xr:uid="{00000000-0005-0000-0000-0000B1000000}"/>
    <cellStyle name="Normal GHG Numbers (0.00) 2 4 2 2 4 2" xfId="26754" xr:uid="{00000000-0005-0000-0000-0000B1000000}"/>
    <cellStyle name="Normal GHG Numbers (0.00) 2 4 2 2 4 3" xfId="9713" xr:uid="{00000000-0005-0000-0000-0000B1000000}"/>
    <cellStyle name="Normal GHG Numbers (0.00) 2 4 2 2 4 4" xfId="32224" xr:uid="{00000000-0005-0000-0000-0000B1000000}"/>
    <cellStyle name="Normal GHG Numbers (0.00) 2 4 2 2 5" xfId="4876" xr:uid="{00000000-0005-0000-0000-0000B1000000}"/>
    <cellStyle name="Normal GHG Numbers (0.00) 2 4 2 2 5 2" xfId="25186" xr:uid="{00000000-0005-0000-0000-0000B1000000}"/>
    <cellStyle name="Normal GHG Numbers (0.00) 2 4 2 2 5 3" xfId="20600" xr:uid="{00000000-0005-0000-0000-0000B1000000}"/>
    <cellStyle name="Normal GHG Numbers (0.00) 2 4 2 2 5 4" xfId="36356" xr:uid="{00000000-0005-0000-0000-0000B1000000}"/>
    <cellStyle name="Normal GHG Numbers (0.00) 2 4 2 2 6" xfId="19311" xr:uid="{00000000-0005-0000-0000-0000B1000000}"/>
    <cellStyle name="Normal GHG Numbers (0.00) 2 4 2 2 7" xfId="11191" xr:uid="{00000000-0005-0000-0000-0000B1000000}"/>
    <cellStyle name="Normal GHG Numbers (0.00) 2 4 2 2 8" xfId="30696" xr:uid="{00000000-0005-0000-0000-0000B1000000}"/>
    <cellStyle name="Normal GHG Numbers (0.00) 2 4 2 3" xfId="2696" xr:uid="{00000000-0005-0000-0000-0000B1000000}"/>
    <cellStyle name="Normal GHG Numbers (0.00) 2 4 2 3 2" xfId="8768" xr:uid="{00000000-0005-0000-0000-0000B1000000}"/>
    <cellStyle name="Normal GHG Numbers (0.00) 2 4 2 3 2 2" xfId="24436" xr:uid="{00000000-0005-0000-0000-0000B1000000}"/>
    <cellStyle name="Normal GHG Numbers (0.00) 2 4 2 3 2 2 2" xfId="29024" xr:uid="{00000000-0005-0000-0000-0000B1000000}"/>
    <cellStyle name="Normal GHG Numbers (0.00) 2 4 2 3 2 2 3" xfId="39129" xr:uid="{00000000-0005-0000-0000-0000B1000000}"/>
    <cellStyle name="Normal GHG Numbers (0.00) 2 4 2 3 2 3" xfId="17868" xr:uid="{00000000-0005-0000-0000-0000B1000000}"/>
    <cellStyle name="Normal GHG Numbers (0.00) 2 4 2 3 2 4" xfId="10326" xr:uid="{00000000-0005-0000-0000-0000B1000000}"/>
    <cellStyle name="Normal GHG Numbers (0.00) 2 4 2 3 2 5" xfId="34533" xr:uid="{00000000-0005-0000-0000-0000B1000000}"/>
    <cellStyle name="Normal GHG Numbers (0.00) 2 4 2 3 3" xfId="7354" xr:uid="{00000000-0005-0000-0000-0000B1000000}"/>
    <cellStyle name="Normal GHG Numbers (0.00) 2 4 2 3 3 2" xfId="27650" xr:uid="{00000000-0005-0000-0000-0000B1000000}"/>
    <cellStyle name="Normal GHG Numbers (0.00) 2 4 2 3 3 3" xfId="14451" xr:uid="{00000000-0005-0000-0000-0000B1000000}"/>
    <cellStyle name="Normal GHG Numbers (0.00) 2 4 2 3 3 4" xfId="33120" xr:uid="{00000000-0005-0000-0000-0000B1000000}"/>
    <cellStyle name="Normal GHG Numbers (0.00) 2 4 2 3 4" xfId="4546" xr:uid="{00000000-0005-0000-0000-0000B1000000}"/>
    <cellStyle name="Normal GHG Numbers (0.00) 2 4 2 3 4 2" xfId="15871" xr:uid="{00000000-0005-0000-0000-0000B1000000}"/>
    <cellStyle name="Normal GHG Numbers (0.00) 2 4 2 3 4 3" xfId="20289" xr:uid="{00000000-0005-0000-0000-0000B1000000}"/>
    <cellStyle name="Normal GHG Numbers (0.00) 2 4 2 3 4 4" xfId="36047" xr:uid="{00000000-0005-0000-0000-0000B1000000}"/>
    <cellStyle name="Normal GHG Numbers (0.00) 2 4 2 3 5" xfId="21589" xr:uid="{00000000-0005-0000-0000-0000B1000000}"/>
    <cellStyle name="Normal GHG Numbers (0.00) 2 4 2 3 6" xfId="9622" xr:uid="{00000000-0005-0000-0000-0000B1000000}"/>
    <cellStyle name="Normal GHG Numbers (0.00) 2 4 2 3 7" xfId="30367" xr:uid="{00000000-0005-0000-0000-0000B1000000}"/>
    <cellStyle name="Normal GHG Numbers (0.00) 2 4 2 4" xfId="8143" xr:uid="{00000000-0005-0000-0000-0000B1000000}"/>
    <cellStyle name="Normal GHG Numbers (0.00) 2 4 2 4 2" xfId="23844" xr:uid="{00000000-0005-0000-0000-0000B1000000}"/>
    <cellStyle name="Normal GHG Numbers (0.00) 2 4 2 4 2 2" xfId="28433" xr:uid="{00000000-0005-0000-0000-0000B1000000}"/>
    <cellStyle name="Normal GHG Numbers (0.00) 2 4 2 4 2 3" xfId="38538" xr:uid="{00000000-0005-0000-0000-0000B1000000}"/>
    <cellStyle name="Normal GHG Numbers (0.00) 2 4 2 4 3" xfId="21761" xr:uid="{00000000-0005-0000-0000-0000B1000000}"/>
    <cellStyle name="Normal GHG Numbers (0.00) 2 4 2 4 4" xfId="12684" xr:uid="{00000000-0005-0000-0000-0000B1000000}"/>
    <cellStyle name="Normal GHG Numbers (0.00) 2 4 2 4 5" xfId="33908" xr:uid="{00000000-0005-0000-0000-0000B1000000}"/>
    <cellStyle name="Normal GHG Numbers (0.00) 2 4 2 5" xfId="3918" xr:uid="{00000000-0005-0000-0000-0000B1000000}"/>
    <cellStyle name="Normal GHG Numbers (0.00) 2 4 2 5 2" xfId="18450" xr:uid="{00000000-0005-0000-0000-0000B1000000}"/>
    <cellStyle name="Normal GHG Numbers (0.00) 2 4 2 5 3" xfId="19706" xr:uid="{00000000-0005-0000-0000-0000B1000000}"/>
    <cellStyle name="Normal GHG Numbers (0.00) 2 4 2 5 4" xfId="35464" xr:uid="{00000000-0005-0000-0000-0000B1000000}"/>
    <cellStyle name="Normal GHG Numbers (0.00) 2 4 2 6" xfId="15655" xr:uid="{00000000-0005-0000-0000-0000B1000000}"/>
    <cellStyle name="Normal GHG Numbers (0.00) 2 4 2 7" xfId="10842" xr:uid="{00000000-0005-0000-0000-0000B1000000}"/>
    <cellStyle name="Normal GHG Numbers (0.00) 2 4 2 8" xfId="29742" xr:uid="{00000000-0005-0000-0000-0000B1000000}"/>
    <cellStyle name="Normal GHG Numbers (0.00) 2 4 3" xfId="1697" xr:uid="{00000000-0005-0000-0000-0000B1000000}"/>
    <cellStyle name="Normal GHG Numbers (0.00) 2 4 3 2" xfId="2936" xr:uid="{00000000-0005-0000-0000-0000B1000000}"/>
    <cellStyle name="Normal GHG Numbers (0.00) 2 4 3 2 2" xfId="7594" xr:uid="{00000000-0005-0000-0000-0000B1000000}"/>
    <cellStyle name="Normal GHG Numbers (0.00) 2 4 3 2 2 2" xfId="27890" xr:uid="{00000000-0005-0000-0000-0000B1000000}"/>
    <cellStyle name="Normal GHG Numbers (0.00) 2 4 3 2 2 3" xfId="23300" xr:uid="{00000000-0005-0000-0000-0000B1000000}"/>
    <cellStyle name="Normal GHG Numbers (0.00) 2 4 3 2 2 4" xfId="38066" xr:uid="{00000000-0005-0000-0000-0000B1000000}"/>
    <cellStyle name="Normal GHG Numbers (0.00) 2 4 3 2 3" xfId="15306" xr:uid="{00000000-0005-0000-0000-0000B1000000}"/>
    <cellStyle name="Normal GHG Numbers (0.00) 2 4 3 2 4" xfId="14553" xr:uid="{00000000-0005-0000-0000-0000B1000000}"/>
    <cellStyle name="Normal GHG Numbers (0.00) 2 4 3 2 5" xfId="33360" xr:uid="{00000000-0005-0000-0000-0000B1000000}"/>
    <cellStyle name="Normal GHG Numbers (0.00) 2 4 3 3" xfId="9006" xr:uid="{00000000-0005-0000-0000-0000B1000000}"/>
    <cellStyle name="Normal GHG Numbers (0.00) 2 4 3 3 2" xfId="24665" xr:uid="{00000000-0005-0000-0000-0000B1000000}"/>
    <cellStyle name="Normal GHG Numbers (0.00) 2 4 3 3 2 2" xfId="29253" xr:uid="{00000000-0005-0000-0000-0000B1000000}"/>
    <cellStyle name="Normal GHG Numbers (0.00) 2 4 3 3 2 3" xfId="39358" xr:uid="{00000000-0005-0000-0000-0000B1000000}"/>
    <cellStyle name="Normal GHG Numbers (0.00) 2 4 3 3 3" xfId="17907" xr:uid="{00000000-0005-0000-0000-0000B1000000}"/>
    <cellStyle name="Normal GHG Numbers (0.00) 2 4 3 3 4" xfId="9632" xr:uid="{00000000-0005-0000-0000-0000B1000000}"/>
    <cellStyle name="Normal GHG Numbers (0.00) 2 4 3 3 5" xfId="34771" xr:uid="{00000000-0005-0000-0000-0000B1000000}"/>
    <cellStyle name="Normal GHG Numbers (0.00) 2 4 3 4" xfId="6387" xr:uid="{00000000-0005-0000-0000-0000B1000000}"/>
    <cellStyle name="Normal GHG Numbers (0.00) 2 4 3 4 2" xfId="26683" xr:uid="{00000000-0005-0000-0000-0000B1000000}"/>
    <cellStyle name="Normal GHG Numbers (0.00) 2 4 3 4 3" xfId="10790" xr:uid="{00000000-0005-0000-0000-0000B1000000}"/>
    <cellStyle name="Normal GHG Numbers (0.00) 2 4 3 4 4" xfId="32153" xr:uid="{00000000-0005-0000-0000-0000B1000000}"/>
    <cellStyle name="Normal GHG Numbers (0.00) 2 4 3 5" xfId="4785" xr:uid="{00000000-0005-0000-0000-0000B1000000}"/>
    <cellStyle name="Normal GHG Numbers (0.00) 2 4 3 5 2" xfId="25104" xr:uid="{00000000-0005-0000-0000-0000B1000000}"/>
    <cellStyle name="Normal GHG Numbers (0.00) 2 4 3 5 3" xfId="20516" xr:uid="{00000000-0005-0000-0000-0000B1000000}"/>
    <cellStyle name="Normal GHG Numbers (0.00) 2 4 3 5 4" xfId="36274" xr:uid="{00000000-0005-0000-0000-0000B1000000}"/>
    <cellStyle name="Normal GHG Numbers (0.00) 2 4 3 6" xfId="15757" xr:uid="{00000000-0005-0000-0000-0000B1000000}"/>
    <cellStyle name="Normal GHG Numbers (0.00) 2 4 3 7" xfId="3442" xr:uid="{00000000-0005-0000-0000-0000B1000000}"/>
    <cellStyle name="Normal GHG Numbers (0.00) 2 4 3 8" xfId="30605" xr:uid="{00000000-0005-0000-0000-0000B1000000}"/>
    <cellStyle name="Normal GHG Numbers (0.00) 2 4 4" xfId="1179" xr:uid="{00000000-0005-0000-0000-0000B1000000}"/>
    <cellStyle name="Normal GHG Numbers (0.00) 2 4 4 2" xfId="2420" xr:uid="{00000000-0005-0000-0000-0000B1000000}"/>
    <cellStyle name="Normal GHG Numbers (0.00) 2 4 4 2 2" xfId="7078" xr:uid="{00000000-0005-0000-0000-0000B1000000}"/>
    <cellStyle name="Normal GHG Numbers (0.00) 2 4 4 2 2 2" xfId="27374" xr:uid="{00000000-0005-0000-0000-0000B1000000}"/>
    <cellStyle name="Normal GHG Numbers (0.00) 2 4 4 2 2 3" xfId="22784" xr:uid="{00000000-0005-0000-0000-0000B1000000}"/>
    <cellStyle name="Normal GHG Numbers (0.00) 2 4 4 2 2 4" xfId="37567" xr:uid="{00000000-0005-0000-0000-0000B1000000}"/>
    <cellStyle name="Normal GHG Numbers (0.00) 2 4 4 2 3" xfId="17681" xr:uid="{00000000-0005-0000-0000-0000B1000000}"/>
    <cellStyle name="Normal GHG Numbers (0.00) 2 4 4 2 4" xfId="10423" xr:uid="{00000000-0005-0000-0000-0000B1000000}"/>
    <cellStyle name="Normal GHG Numbers (0.00) 2 4 4 2 5" xfId="32844" xr:uid="{00000000-0005-0000-0000-0000B1000000}"/>
    <cellStyle name="Normal GHG Numbers (0.00) 2 4 4 3" xfId="8501" xr:uid="{00000000-0005-0000-0000-0000B1000000}"/>
    <cellStyle name="Normal GHG Numbers (0.00) 2 4 4 3 2" xfId="24190" xr:uid="{00000000-0005-0000-0000-0000B1000000}"/>
    <cellStyle name="Normal GHG Numbers (0.00) 2 4 4 3 2 2" xfId="28779" xr:uid="{00000000-0005-0000-0000-0000B1000000}"/>
    <cellStyle name="Normal GHG Numbers (0.00) 2 4 4 3 2 3" xfId="38884" xr:uid="{00000000-0005-0000-0000-0000B1000000}"/>
    <cellStyle name="Normal GHG Numbers (0.00) 2 4 4 3 3" xfId="15505" xr:uid="{00000000-0005-0000-0000-0000B1000000}"/>
    <cellStyle name="Normal GHG Numbers (0.00) 2 4 4 3 4" xfId="13997" xr:uid="{00000000-0005-0000-0000-0000B1000000}"/>
    <cellStyle name="Normal GHG Numbers (0.00) 2 4 4 3 5" xfId="34266" xr:uid="{00000000-0005-0000-0000-0000B1000000}"/>
    <cellStyle name="Normal GHG Numbers (0.00) 2 4 4 4" xfId="5914" xr:uid="{00000000-0005-0000-0000-0000B1000000}"/>
    <cellStyle name="Normal GHG Numbers (0.00) 2 4 4 4 2" xfId="26210" xr:uid="{00000000-0005-0000-0000-0000B1000000}"/>
    <cellStyle name="Normal GHG Numbers (0.00) 2 4 4 4 3" xfId="10489" xr:uid="{00000000-0005-0000-0000-0000B1000000}"/>
    <cellStyle name="Normal GHG Numbers (0.00) 2 4 4 4 4" xfId="31680" xr:uid="{00000000-0005-0000-0000-0000B1000000}"/>
    <cellStyle name="Normal GHG Numbers (0.00) 2 4 4 5" xfId="4278" xr:uid="{00000000-0005-0000-0000-0000B1000000}"/>
    <cellStyle name="Normal GHG Numbers (0.00) 2 4 4 5 2" xfId="18092" xr:uid="{00000000-0005-0000-0000-0000B1000000}"/>
    <cellStyle name="Normal GHG Numbers (0.00) 2 4 4 5 3" xfId="20045" xr:uid="{00000000-0005-0000-0000-0000B1000000}"/>
    <cellStyle name="Normal GHG Numbers (0.00) 2 4 4 5 4" xfId="35803" xr:uid="{00000000-0005-0000-0000-0000B1000000}"/>
    <cellStyle name="Normal GHG Numbers (0.00) 2 4 4 6" xfId="15441" xr:uid="{00000000-0005-0000-0000-0000B1000000}"/>
    <cellStyle name="Normal GHG Numbers (0.00) 2 4 4 7" xfId="12409" xr:uid="{00000000-0005-0000-0000-0000B1000000}"/>
    <cellStyle name="Normal GHG Numbers (0.00) 2 4 4 8" xfId="30100" xr:uid="{00000000-0005-0000-0000-0000B1000000}"/>
    <cellStyle name="Normal GHG Numbers (0.00) 2 4 5" xfId="830" xr:uid="{00000000-0005-0000-0000-0000B1000000}"/>
    <cellStyle name="Normal GHG Numbers (0.00) 2 4 5 2" xfId="3246" xr:uid="{00000000-0005-0000-0000-0000B1000000}"/>
    <cellStyle name="Normal GHG Numbers (0.00) 2 4 5 2 2" xfId="7905" xr:uid="{00000000-0005-0000-0000-0000B1000000}"/>
    <cellStyle name="Normal GHG Numbers (0.00) 2 4 5 2 2 2" xfId="28201" xr:uid="{00000000-0005-0000-0000-0000B1000000}"/>
    <cellStyle name="Normal GHG Numbers (0.00) 2 4 5 2 2 3" xfId="23611" xr:uid="{00000000-0005-0000-0000-0000B1000000}"/>
    <cellStyle name="Normal GHG Numbers (0.00) 2 4 5 2 2 4" xfId="38353" xr:uid="{00000000-0005-0000-0000-0000B1000000}"/>
    <cellStyle name="Normal GHG Numbers (0.00) 2 4 5 2 3" xfId="17949" xr:uid="{00000000-0005-0000-0000-0000B1000000}"/>
    <cellStyle name="Normal GHG Numbers (0.00) 2 4 5 2 4" xfId="10988" xr:uid="{00000000-0005-0000-0000-0000B1000000}"/>
    <cellStyle name="Normal GHG Numbers (0.00) 2 4 5 2 5" xfId="33671" xr:uid="{00000000-0005-0000-0000-0000B1000000}"/>
    <cellStyle name="Normal GHG Numbers (0.00) 2 4 5 3" xfId="5579" xr:uid="{00000000-0005-0000-0000-0000B1000000}"/>
    <cellStyle name="Normal GHG Numbers (0.00) 2 4 5 3 2" xfId="25875" xr:uid="{00000000-0005-0000-0000-0000B1000000}"/>
    <cellStyle name="Normal GHG Numbers (0.00) 2 4 5 3 3" xfId="9642" xr:uid="{00000000-0005-0000-0000-0000B1000000}"/>
    <cellStyle name="Normal GHG Numbers (0.00) 2 4 5 3 4" xfId="31345" xr:uid="{00000000-0005-0000-0000-0000B1000000}"/>
    <cellStyle name="Normal GHG Numbers (0.00) 2 4 5 4" xfId="3659" xr:uid="{00000000-0005-0000-0000-0000B1000000}"/>
    <cellStyle name="Normal GHG Numbers (0.00) 2 4 5 4 2" xfId="21753" xr:uid="{00000000-0005-0000-0000-0000B1000000}"/>
    <cellStyle name="Normal GHG Numbers (0.00) 2 4 5 4 3" xfId="19458" xr:uid="{00000000-0005-0000-0000-0000B1000000}"/>
    <cellStyle name="Normal GHG Numbers (0.00) 2 4 5 4 4" xfId="35218" xr:uid="{00000000-0005-0000-0000-0000B1000000}"/>
    <cellStyle name="Normal GHG Numbers (0.00) 2 4 5 5" xfId="18579" xr:uid="{00000000-0005-0000-0000-0000B1000000}"/>
    <cellStyle name="Normal GHG Numbers (0.00) 2 4 5 6" xfId="3463" xr:uid="{00000000-0005-0000-0000-0000B1000000}"/>
    <cellStyle name="Normal GHG Numbers (0.00) 2 4 5 7" xfId="14044" xr:uid="{00000000-0005-0000-0000-0000B1000000}"/>
    <cellStyle name="Normal GHG Numbers (0.00) 2 4 6" xfId="2074" xr:uid="{00000000-0005-0000-0000-0000B1000000}"/>
    <cellStyle name="Normal GHG Numbers (0.00) 2 4 6 2" xfId="6732" xr:uid="{00000000-0005-0000-0000-0000B1000000}"/>
    <cellStyle name="Normal GHG Numbers (0.00) 2 4 6 2 2" xfId="27028" xr:uid="{00000000-0005-0000-0000-0000B1000000}"/>
    <cellStyle name="Normal GHG Numbers (0.00) 2 4 6 2 3" xfId="22438" xr:uid="{00000000-0005-0000-0000-0000B1000000}"/>
    <cellStyle name="Normal GHG Numbers (0.00) 2 4 6 2 4" xfId="37223" xr:uid="{00000000-0005-0000-0000-0000B1000000}"/>
    <cellStyle name="Normal GHG Numbers (0.00) 2 4 6 3" xfId="18724" xr:uid="{00000000-0005-0000-0000-0000B1000000}"/>
    <cellStyle name="Normal GHG Numbers (0.00) 2 4 6 4" xfId="14440" xr:uid="{00000000-0005-0000-0000-0000B1000000}"/>
    <cellStyle name="Normal GHG Numbers (0.00) 2 4 6 5" xfId="32498" xr:uid="{00000000-0005-0000-0000-0000B1000000}"/>
    <cellStyle name="Normal GHG Numbers (0.00) 2 4 7" xfId="5317" xr:uid="{00000000-0005-0000-0000-0000B1000000}"/>
    <cellStyle name="Normal GHG Numbers (0.00) 2 4 7 2" xfId="21028" xr:uid="{00000000-0005-0000-0000-0000B1000000}"/>
    <cellStyle name="Normal GHG Numbers (0.00) 2 4 7 2 2" xfId="25613" xr:uid="{00000000-0005-0000-0000-0000B1000000}"/>
    <cellStyle name="Normal GHG Numbers (0.00) 2 4 7 2 3" xfId="36724" xr:uid="{00000000-0005-0000-0000-0000B1000000}"/>
    <cellStyle name="Normal GHG Numbers (0.00) 2 4 7 3" xfId="15849" xr:uid="{00000000-0005-0000-0000-0000B1000000}"/>
    <cellStyle name="Normal GHG Numbers (0.00) 2 4 7 4" xfId="13840" xr:uid="{00000000-0005-0000-0000-0000B1000000}"/>
    <cellStyle name="Normal GHG Numbers (0.00) 2 4 7 5" xfId="31083" xr:uid="{00000000-0005-0000-0000-0000B1000000}"/>
    <cellStyle name="Normal GHG Numbers (0.00) 2 4 8" xfId="3824" xr:uid="{00000000-0005-0000-0000-0000B1000000}"/>
    <cellStyle name="Normal GHG Numbers (0.00) 2 4 8 2" xfId="22107" xr:uid="{00000000-0005-0000-0000-0000B1000000}"/>
    <cellStyle name="Normal GHG Numbers (0.00) 2 4 8 3" xfId="18238" xr:uid="{00000000-0005-0000-0000-0000B1000000}"/>
    <cellStyle name="Normal GHG Numbers (0.00) 2 4 8 4" xfId="35130" xr:uid="{00000000-0005-0000-0000-0000B1000000}"/>
    <cellStyle name="Normal GHG Numbers (0.00) 2 4 9" xfId="19614" xr:uid="{00000000-0005-0000-0000-0000B1000000}"/>
    <cellStyle name="Normal GHG Numbers (0.00) 2 4 9 2" xfId="22070" xr:uid="{00000000-0005-0000-0000-0000B1000000}"/>
    <cellStyle name="Normal GHG Numbers (0.00) 2 4 9 3" xfId="35372" xr:uid="{00000000-0005-0000-0000-0000B1000000}"/>
    <cellStyle name="Normal GHG Numbers (0.00) 2 5" xfId="549" xr:uid="{00000000-0005-0000-0000-0000B1000000}"/>
    <cellStyle name="Normal GHG Numbers (0.00) 2 5 10" xfId="14144" xr:uid="{00000000-0005-0000-0000-0000B1000000}"/>
    <cellStyle name="Normal GHG Numbers (0.00) 2 5 11" xfId="14386" xr:uid="{00000000-0005-0000-0000-0000B1000000}"/>
    <cellStyle name="Normal GHG Numbers (0.00) 2 5 2" xfId="1795" xr:uid="{00000000-0005-0000-0000-0000B1000000}"/>
    <cellStyle name="Normal GHG Numbers (0.00) 2 5 2 2" xfId="3034" xr:uid="{00000000-0005-0000-0000-0000B1000000}"/>
    <cellStyle name="Normal GHG Numbers (0.00) 2 5 2 2 2" xfId="7692" xr:uid="{00000000-0005-0000-0000-0000B1000000}"/>
    <cellStyle name="Normal GHG Numbers (0.00) 2 5 2 2 2 2" xfId="27988" xr:uid="{00000000-0005-0000-0000-0000B1000000}"/>
    <cellStyle name="Normal GHG Numbers (0.00) 2 5 2 2 2 3" xfId="23398" xr:uid="{00000000-0005-0000-0000-0000B1000000}"/>
    <cellStyle name="Normal GHG Numbers (0.00) 2 5 2 2 2 4" xfId="38141" xr:uid="{00000000-0005-0000-0000-0000B1000000}"/>
    <cellStyle name="Normal GHG Numbers (0.00) 2 5 2 2 3" xfId="18745" xr:uid="{00000000-0005-0000-0000-0000B1000000}"/>
    <cellStyle name="Normal GHG Numbers (0.00) 2 5 2 2 4" xfId="11263" xr:uid="{00000000-0005-0000-0000-0000B1000000}"/>
    <cellStyle name="Normal GHG Numbers (0.00) 2 5 2 2 5" xfId="33458" xr:uid="{00000000-0005-0000-0000-0000B1000000}"/>
    <cellStyle name="Normal GHG Numbers (0.00) 2 5 2 3" xfId="9104" xr:uid="{00000000-0005-0000-0000-0000B1000000}"/>
    <cellStyle name="Normal GHG Numbers (0.00) 2 5 2 3 2" xfId="24755" xr:uid="{00000000-0005-0000-0000-0000B1000000}"/>
    <cellStyle name="Normal GHG Numbers (0.00) 2 5 2 3 2 2" xfId="29342" xr:uid="{00000000-0005-0000-0000-0000B1000000}"/>
    <cellStyle name="Normal GHG Numbers (0.00) 2 5 2 3 2 3" xfId="39447" xr:uid="{00000000-0005-0000-0000-0000B1000000}"/>
    <cellStyle name="Normal GHG Numbers (0.00) 2 5 2 3 3" xfId="18858" xr:uid="{00000000-0005-0000-0000-0000B1000000}"/>
    <cellStyle name="Normal GHG Numbers (0.00) 2 5 2 3 4" xfId="9392" xr:uid="{00000000-0005-0000-0000-0000B1000000}"/>
    <cellStyle name="Normal GHG Numbers (0.00) 2 5 2 3 5" xfId="34869" xr:uid="{00000000-0005-0000-0000-0000B1000000}"/>
    <cellStyle name="Normal GHG Numbers (0.00) 2 5 2 4" xfId="6463" xr:uid="{00000000-0005-0000-0000-0000B1000000}"/>
    <cellStyle name="Normal GHG Numbers (0.00) 2 5 2 4 2" xfId="26759" xr:uid="{00000000-0005-0000-0000-0000B1000000}"/>
    <cellStyle name="Normal GHG Numbers (0.00) 2 5 2 4 3" xfId="9665" xr:uid="{00000000-0005-0000-0000-0000B1000000}"/>
    <cellStyle name="Normal GHG Numbers (0.00) 2 5 2 4 4" xfId="32229" xr:uid="{00000000-0005-0000-0000-0000B1000000}"/>
    <cellStyle name="Normal GHG Numbers (0.00) 2 5 2 5" xfId="4883" xr:uid="{00000000-0005-0000-0000-0000B1000000}"/>
    <cellStyle name="Normal GHG Numbers (0.00) 2 5 2 5 2" xfId="25193" xr:uid="{00000000-0005-0000-0000-0000B1000000}"/>
    <cellStyle name="Normal GHG Numbers (0.00) 2 5 2 5 3" xfId="20607" xr:uid="{00000000-0005-0000-0000-0000B1000000}"/>
    <cellStyle name="Normal GHG Numbers (0.00) 2 5 2 5 4" xfId="36363" xr:uid="{00000000-0005-0000-0000-0000B1000000}"/>
    <cellStyle name="Normal GHG Numbers (0.00) 2 5 2 6" xfId="15955" xr:uid="{00000000-0005-0000-0000-0000B1000000}"/>
    <cellStyle name="Normal GHG Numbers (0.00) 2 5 2 7" xfId="13565" xr:uid="{00000000-0005-0000-0000-0000B1000000}"/>
    <cellStyle name="Normal GHG Numbers (0.00) 2 5 2 8" xfId="30703" xr:uid="{00000000-0005-0000-0000-0000B1000000}"/>
    <cellStyle name="Normal GHG Numbers (0.00) 2 5 3" xfId="1184" xr:uid="{00000000-0005-0000-0000-0000AF000000}"/>
    <cellStyle name="Normal GHG Numbers (0.00) 2 5 3 2" xfId="2425" xr:uid="{00000000-0005-0000-0000-0000AF000000}"/>
    <cellStyle name="Normal GHG Numbers (0.00) 2 5 3 2 2" xfId="7083" xr:uid="{00000000-0005-0000-0000-0000AF000000}"/>
    <cellStyle name="Normal GHG Numbers (0.00) 2 5 3 2 2 2" xfId="27379" xr:uid="{00000000-0005-0000-0000-0000AF000000}"/>
    <cellStyle name="Normal GHG Numbers (0.00) 2 5 3 2 2 3" xfId="22789" xr:uid="{00000000-0005-0000-0000-0000AF000000}"/>
    <cellStyle name="Normal GHG Numbers (0.00) 2 5 3 2 2 4" xfId="37572" xr:uid="{00000000-0005-0000-0000-0000AF000000}"/>
    <cellStyle name="Normal GHG Numbers (0.00) 2 5 3 2 3" xfId="16803" xr:uid="{00000000-0005-0000-0000-0000AF000000}"/>
    <cellStyle name="Normal GHG Numbers (0.00) 2 5 3 2 4" xfId="12027" xr:uid="{00000000-0005-0000-0000-0000AF000000}"/>
    <cellStyle name="Normal GHG Numbers (0.00) 2 5 3 2 5" xfId="32849" xr:uid="{00000000-0005-0000-0000-0000AF000000}"/>
    <cellStyle name="Normal GHG Numbers (0.00) 2 5 3 3" xfId="8504" xr:uid="{00000000-0005-0000-0000-0000AF000000}"/>
    <cellStyle name="Normal GHG Numbers (0.00) 2 5 3 3 2" xfId="24193" xr:uid="{00000000-0005-0000-0000-0000AF000000}"/>
    <cellStyle name="Normal GHG Numbers (0.00) 2 5 3 3 2 2" xfId="28782" xr:uid="{00000000-0005-0000-0000-0000AF000000}"/>
    <cellStyle name="Normal GHG Numbers (0.00) 2 5 3 3 2 3" xfId="38887" xr:uid="{00000000-0005-0000-0000-0000AF000000}"/>
    <cellStyle name="Normal GHG Numbers (0.00) 2 5 3 3 3" xfId="18375" xr:uid="{00000000-0005-0000-0000-0000AF000000}"/>
    <cellStyle name="Normal GHG Numbers (0.00) 2 5 3 3 4" xfId="11456" xr:uid="{00000000-0005-0000-0000-0000AF000000}"/>
    <cellStyle name="Normal GHG Numbers (0.00) 2 5 3 3 5" xfId="34269" xr:uid="{00000000-0005-0000-0000-0000AF000000}"/>
    <cellStyle name="Normal GHG Numbers (0.00) 2 5 3 4" xfId="5919" xr:uid="{00000000-0005-0000-0000-0000AF000000}"/>
    <cellStyle name="Normal GHG Numbers (0.00) 2 5 3 4 2" xfId="26215" xr:uid="{00000000-0005-0000-0000-0000AF000000}"/>
    <cellStyle name="Normal GHG Numbers (0.00) 2 5 3 4 3" xfId="13702" xr:uid="{00000000-0005-0000-0000-0000AF000000}"/>
    <cellStyle name="Normal GHG Numbers (0.00) 2 5 3 4 4" xfId="31685" xr:uid="{00000000-0005-0000-0000-0000AF000000}"/>
    <cellStyle name="Normal GHG Numbers (0.00) 2 5 3 5" xfId="4281" xr:uid="{00000000-0005-0000-0000-0000AF000000}"/>
    <cellStyle name="Normal GHG Numbers (0.00) 2 5 3 5 2" xfId="18452" xr:uid="{00000000-0005-0000-0000-0000AF000000}"/>
    <cellStyle name="Normal GHG Numbers (0.00) 2 5 3 5 3" xfId="20048" xr:uid="{00000000-0005-0000-0000-0000AF000000}"/>
    <cellStyle name="Normal GHG Numbers (0.00) 2 5 3 5 4" xfId="35806" xr:uid="{00000000-0005-0000-0000-0000AF000000}"/>
    <cellStyle name="Normal GHG Numbers (0.00) 2 5 3 6" xfId="21786" xr:uid="{00000000-0005-0000-0000-0000AF000000}"/>
    <cellStyle name="Normal GHG Numbers (0.00) 2 5 3 7" xfId="14113" xr:uid="{00000000-0005-0000-0000-0000AF000000}"/>
    <cellStyle name="Normal GHG Numbers (0.00) 2 5 3 8" xfId="30103" xr:uid="{00000000-0005-0000-0000-0000AF000000}"/>
    <cellStyle name="Normal GHG Numbers (0.00) 2 5 4" xfId="853" xr:uid="{00000000-0005-0000-0000-0000B1000000}"/>
    <cellStyle name="Normal GHG Numbers (0.00) 2 5 4 2" xfId="3328" xr:uid="{00000000-0005-0000-0000-0000B1000000}"/>
    <cellStyle name="Normal GHG Numbers (0.00) 2 5 4 2 2" xfId="8180" xr:uid="{00000000-0005-0000-0000-0000B1000000}"/>
    <cellStyle name="Normal GHG Numbers (0.00) 2 5 4 2 2 2" xfId="28469" xr:uid="{00000000-0005-0000-0000-0000B1000000}"/>
    <cellStyle name="Normal GHG Numbers (0.00) 2 5 4 2 2 3" xfId="23880" xr:uid="{00000000-0005-0000-0000-0000B1000000}"/>
    <cellStyle name="Normal GHG Numbers (0.00) 2 5 4 2 2 4" xfId="38574" xr:uid="{00000000-0005-0000-0000-0000B1000000}"/>
    <cellStyle name="Normal GHG Numbers (0.00) 2 5 4 2 3" xfId="15451" xr:uid="{00000000-0005-0000-0000-0000B1000000}"/>
    <cellStyle name="Normal GHG Numbers (0.00) 2 5 4 2 4" xfId="11675" xr:uid="{00000000-0005-0000-0000-0000B1000000}"/>
    <cellStyle name="Normal GHG Numbers (0.00) 2 5 4 2 5" xfId="33945" xr:uid="{00000000-0005-0000-0000-0000B1000000}"/>
    <cellStyle name="Normal GHG Numbers (0.00) 2 5 4 3" xfId="5602" xr:uid="{00000000-0005-0000-0000-0000B1000000}"/>
    <cellStyle name="Normal GHG Numbers (0.00) 2 5 4 3 2" xfId="25898" xr:uid="{00000000-0005-0000-0000-0000B1000000}"/>
    <cellStyle name="Normal GHG Numbers (0.00) 2 5 4 3 3" xfId="14411" xr:uid="{00000000-0005-0000-0000-0000B1000000}"/>
    <cellStyle name="Normal GHG Numbers (0.00) 2 5 4 3 4" xfId="31368" xr:uid="{00000000-0005-0000-0000-0000B1000000}"/>
    <cellStyle name="Normal GHG Numbers (0.00) 2 5 4 4" xfId="3955" xr:uid="{00000000-0005-0000-0000-0000B1000000}"/>
    <cellStyle name="Normal GHG Numbers (0.00) 2 5 4 4 2" xfId="21775" xr:uid="{00000000-0005-0000-0000-0000B1000000}"/>
    <cellStyle name="Normal GHG Numbers (0.00) 2 5 4 4 3" xfId="19741" xr:uid="{00000000-0005-0000-0000-0000B1000000}"/>
    <cellStyle name="Normal GHG Numbers (0.00) 2 5 4 4 4" xfId="35499" xr:uid="{00000000-0005-0000-0000-0000B1000000}"/>
    <cellStyle name="Normal GHG Numbers (0.00) 2 5 4 5" xfId="16770" xr:uid="{00000000-0005-0000-0000-0000B1000000}"/>
    <cellStyle name="Normal GHG Numbers (0.00) 2 5 4 6" xfId="12033" xr:uid="{00000000-0005-0000-0000-0000B1000000}"/>
    <cellStyle name="Normal GHG Numbers (0.00) 2 5 4 7" xfId="29779" xr:uid="{00000000-0005-0000-0000-0000B1000000}"/>
    <cellStyle name="Normal GHG Numbers (0.00) 2 5 5" xfId="2097" xr:uid="{00000000-0005-0000-0000-0000B1000000}"/>
    <cellStyle name="Normal GHG Numbers (0.00) 2 5 5 2" xfId="6755" xr:uid="{00000000-0005-0000-0000-0000B1000000}"/>
    <cellStyle name="Normal GHG Numbers (0.00) 2 5 5 2 2" xfId="27051" xr:uid="{00000000-0005-0000-0000-0000B1000000}"/>
    <cellStyle name="Normal GHG Numbers (0.00) 2 5 5 2 3" xfId="22461" xr:uid="{00000000-0005-0000-0000-0000B1000000}"/>
    <cellStyle name="Normal GHG Numbers (0.00) 2 5 5 2 4" xfId="37246" xr:uid="{00000000-0005-0000-0000-0000B1000000}"/>
    <cellStyle name="Normal GHG Numbers (0.00) 2 5 5 3" xfId="18179" xr:uid="{00000000-0005-0000-0000-0000B1000000}"/>
    <cellStyle name="Normal GHG Numbers (0.00) 2 5 5 4" xfId="11739" xr:uid="{00000000-0005-0000-0000-0000B1000000}"/>
    <cellStyle name="Normal GHG Numbers (0.00) 2 5 5 5" xfId="32521" xr:uid="{00000000-0005-0000-0000-0000B1000000}"/>
    <cellStyle name="Normal GHG Numbers (0.00) 2 5 6" xfId="7940" xr:uid="{00000000-0005-0000-0000-0000B1000000}"/>
    <cellStyle name="Normal GHG Numbers (0.00) 2 5 6 2" xfId="23644" xr:uid="{00000000-0005-0000-0000-0000B1000000}"/>
    <cellStyle name="Normal GHG Numbers (0.00) 2 5 6 2 2" xfId="28233" xr:uid="{00000000-0005-0000-0000-0000B1000000}"/>
    <cellStyle name="Normal GHG Numbers (0.00) 2 5 6 2 3" xfId="38385" xr:uid="{00000000-0005-0000-0000-0000B1000000}"/>
    <cellStyle name="Normal GHG Numbers (0.00) 2 5 6 3" xfId="18308" xr:uid="{00000000-0005-0000-0000-0000B1000000}"/>
    <cellStyle name="Normal GHG Numbers (0.00) 2 5 6 4" xfId="14546" xr:uid="{00000000-0005-0000-0000-0000B1000000}"/>
    <cellStyle name="Normal GHG Numbers (0.00) 2 5 6 5" xfId="33705" xr:uid="{00000000-0005-0000-0000-0000B1000000}"/>
    <cellStyle name="Normal GHG Numbers (0.00) 2 5 7" xfId="3694" xr:uid="{00000000-0005-0000-0000-0000B1000000}"/>
    <cellStyle name="Normal GHG Numbers (0.00) 2 5 7 2" xfId="18964" xr:uid="{00000000-0005-0000-0000-0000B1000000}"/>
    <cellStyle name="Normal GHG Numbers (0.00) 2 5 7 3" xfId="18172" xr:uid="{00000000-0005-0000-0000-0000B1000000}"/>
    <cellStyle name="Normal GHG Numbers (0.00) 2 5 7 4" xfId="35096" xr:uid="{00000000-0005-0000-0000-0000B1000000}"/>
    <cellStyle name="Normal GHG Numbers (0.00) 2 5 8" xfId="19490" xr:uid="{00000000-0005-0000-0000-0000B1000000}"/>
    <cellStyle name="Normal GHG Numbers (0.00) 2 5 8 2" xfId="16955" xr:uid="{00000000-0005-0000-0000-0000B1000000}"/>
    <cellStyle name="Normal GHG Numbers (0.00) 2 5 8 3" xfId="35249" xr:uid="{00000000-0005-0000-0000-0000B1000000}"/>
    <cellStyle name="Normal GHG Numbers (0.00) 2 5 9" xfId="18934" xr:uid="{00000000-0005-0000-0000-0000B1000000}"/>
    <cellStyle name="Normal GHG Numbers (0.00) 2 6" xfId="547" xr:uid="{00000000-0005-0000-0000-0000B1000000}"/>
    <cellStyle name="Normal GHG Numbers (0.00) 2 6 10" xfId="11728" xr:uid="{00000000-0005-0000-0000-0000B1000000}"/>
    <cellStyle name="Normal GHG Numbers (0.00) 2 6 11" xfId="29775" xr:uid="{00000000-0005-0000-0000-0000B1000000}"/>
    <cellStyle name="Normal GHG Numbers (0.00) 2 6 2" xfId="1792" xr:uid="{00000000-0005-0000-0000-0000B1000000}"/>
    <cellStyle name="Normal GHG Numbers (0.00) 2 6 2 2" xfId="3031" xr:uid="{00000000-0005-0000-0000-0000B1000000}"/>
    <cellStyle name="Normal GHG Numbers (0.00) 2 6 2 2 2" xfId="7689" xr:uid="{00000000-0005-0000-0000-0000B1000000}"/>
    <cellStyle name="Normal GHG Numbers (0.00) 2 6 2 2 2 2" xfId="27985" xr:uid="{00000000-0005-0000-0000-0000B1000000}"/>
    <cellStyle name="Normal GHG Numbers (0.00) 2 6 2 2 2 3" xfId="23395" xr:uid="{00000000-0005-0000-0000-0000B1000000}"/>
    <cellStyle name="Normal GHG Numbers (0.00) 2 6 2 2 2 4" xfId="38139" xr:uid="{00000000-0005-0000-0000-0000B1000000}"/>
    <cellStyle name="Normal GHG Numbers (0.00) 2 6 2 2 3" xfId="17293" xr:uid="{00000000-0005-0000-0000-0000B1000000}"/>
    <cellStyle name="Normal GHG Numbers (0.00) 2 6 2 2 4" xfId="9748" xr:uid="{00000000-0005-0000-0000-0000B1000000}"/>
    <cellStyle name="Normal GHG Numbers (0.00) 2 6 2 2 5" xfId="33455" xr:uid="{00000000-0005-0000-0000-0000B1000000}"/>
    <cellStyle name="Normal GHG Numbers (0.00) 2 6 2 3" xfId="9101" xr:uid="{00000000-0005-0000-0000-0000B1000000}"/>
    <cellStyle name="Normal GHG Numbers (0.00) 2 6 2 3 2" xfId="24752" xr:uid="{00000000-0005-0000-0000-0000B1000000}"/>
    <cellStyle name="Normal GHG Numbers (0.00) 2 6 2 3 2 2" xfId="29339" xr:uid="{00000000-0005-0000-0000-0000B1000000}"/>
    <cellStyle name="Normal GHG Numbers (0.00) 2 6 2 3 2 3" xfId="39444" xr:uid="{00000000-0005-0000-0000-0000B1000000}"/>
    <cellStyle name="Normal GHG Numbers (0.00) 2 6 2 3 3" xfId="17345" xr:uid="{00000000-0005-0000-0000-0000B1000000}"/>
    <cellStyle name="Normal GHG Numbers (0.00) 2 6 2 3 4" xfId="14502" xr:uid="{00000000-0005-0000-0000-0000B1000000}"/>
    <cellStyle name="Normal GHG Numbers (0.00) 2 6 2 3 5" xfId="34866" xr:uid="{00000000-0005-0000-0000-0000B1000000}"/>
    <cellStyle name="Normal GHG Numbers (0.00) 2 6 2 4" xfId="6461" xr:uid="{00000000-0005-0000-0000-0000B1000000}"/>
    <cellStyle name="Normal GHG Numbers (0.00) 2 6 2 4 2" xfId="26757" xr:uid="{00000000-0005-0000-0000-0000B1000000}"/>
    <cellStyle name="Normal GHG Numbers (0.00) 2 6 2 4 3" xfId="11240" xr:uid="{00000000-0005-0000-0000-0000B1000000}"/>
    <cellStyle name="Normal GHG Numbers (0.00) 2 6 2 4 4" xfId="32227" xr:uid="{00000000-0005-0000-0000-0000B1000000}"/>
    <cellStyle name="Normal GHG Numbers (0.00) 2 6 2 5" xfId="4880" xr:uid="{00000000-0005-0000-0000-0000B1000000}"/>
    <cellStyle name="Normal GHG Numbers (0.00) 2 6 2 5 2" xfId="25190" xr:uid="{00000000-0005-0000-0000-0000B1000000}"/>
    <cellStyle name="Normal GHG Numbers (0.00) 2 6 2 5 3" xfId="20604" xr:uid="{00000000-0005-0000-0000-0000B1000000}"/>
    <cellStyle name="Normal GHG Numbers (0.00) 2 6 2 5 4" xfId="36360" xr:uid="{00000000-0005-0000-0000-0000B1000000}"/>
    <cellStyle name="Normal GHG Numbers (0.00) 2 6 2 6" xfId="18396" xr:uid="{00000000-0005-0000-0000-0000B1000000}"/>
    <cellStyle name="Normal GHG Numbers (0.00) 2 6 2 7" xfId="14142" xr:uid="{00000000-0005-0000-0000-0000B1000000}"/>
    <cellStyle name="Normal GHG Numbers (0.00) 2 6 2 8" xfId="30700" xr:uid="{00000000-0005-0000-0000-0000B1000000}"/>
    <cellStyle name="Normal GHG Numbers (0.00) 2 6 3" xfId="1474" xr:uid="{00000000-0005-0000-0000-0000B1000000}"/>
    <cellStyle name="Normal GHG Numbers (0.00) 2 6 3 2" xfId="2714" xr:uid="{00000000-0005-0000-0000-0000B1000000}"/>
    <cellStyle name="Normal GHG Numbers (0.00) 2 6 3 2 2" xfId="7372" xr:uid="{00000000-0005-0000-0000-0000B1000000}"/>
    <cellStyle name="Normal GHG Numbers (0.00) 2 6 3 2 2 2" xfId="27668" xr:uid="{00000000-0005-0000-0000-0000B1000000}"/>
    <cellStyle name="Normal GHG Numbers (0.00) 2 6 3 2 2 3" xfId="23078" xr:uid="{00000000-0005-0000-0000-0000B1000000}"/>
    <cellStyle name="Normal GHG Numbers (0.00) 2 6 3 2 2 4" xfId="37844" xr:uid="{00000000-0005-0000-0000-0000B1000000}"/>
    <cellStyle name="Normal GHG Numbers (0.00) 2 6 3 2 3" xfId="19398" xr:uid="{00000000-0005-0000-0000-0000B1000000}"/>
    <cellStyle name="Normal GHG Numbers (0.00) 2 6 3 2 4" xfId="14153" xr:uid="{00000000-0005-0000-0000-0000B1000000}"/>
    <cellStyle name="Normal GHG Numbers (0.00) 2 6 3 2 5" xfId="33138" xr:uid="{00000000-0005-0000-0000-0000B1000000}"/>
    <cellStyle name="Normal GHG Numbers (0.00) 2 6 3 3" xfId="8786" xr:uid="{00000000-0005-0000-0000-0000B1000000}"/>
    <cellStyle name="Normal GHG Numbers (0.00) 2 6 3 3 2" xfId="24454" xr:uid="{00000000-0005-0000-0000-0000B1000000}"/>
    <cellStyle name="Normal GHG Numbers (0.00) 2 6 3 3 2 2" xfId="29042" xr:uid="{00000000-0005-0000-0000-0000B1000000}"/>
    <cellStyle name="Normal GHG Numbers (0.00) 2 6 3 3 2 3" xfId="39147" xr:uid="{00000000-0005-0000-0000-0000B1000000}"/>
    <cellStyle name="Normal GHG Numbers (0.00) 2 6 3 3 3" xfId="16122" xr:uid="{00000000-0005-0000-0000-0000B1000000}"/>
    <cellStyle name="Normal GHG Numbers (0.00) 2 6 3 3 4" xfId="10441" xr:uid="{00000000-0005-0000-0000-0000B1000000}"/>
    <cellStyle name="Normal GHG Numbers (0.00) 2 6 3 3 5" xfId="34551" xr:uid="{00000000-0005-0000-0000-0000B1000000}"/>
    <cellStyle name="Normal GHG Numbers (0.00) 2 6 3 4" xfId="6172" xr:uid="{00000000-0005-0000-0000-0000B1000000}"/>
    <cellStyle name="Normal GHG Numbers (0.00) 2 6 3 4 2" xfId="26468" xr:uid="{00000000-0005-0000-0000-0000B1000000}"/>
    <cellStyle name="Normal GHG Numbers (0.00) 2 6 3 4 3" xfId="10308" xr:uid="{00000000-0005-0000-0000-0000B1000000}"/>
    <cellStyle name="Normal GHG Numbers (0.00) 2 6 3 4 4" xfId="31938" xr:uid="{00000000-0005-0000-0000-0000B1000000}"/>
    <cellStyle name="Normal GHG Numbers (0.00) 2 6 3 5" xfId="4564" xr:uid="{00000000-0005-0000-0000-0000B1000000}"/>
    <cellStyle name="Normal GHG Numbers (0.00) 2 6 3 5 2" xfId="22320" xr:uid="{00000000-0005-0000-0000-0000B1000000}"/>
    <cellStyle name="Normal GHG Numbers (0.00) 2 6 3 5 3" xfId="20307" xr:uid="{00000000-0005-0000-0000-0000B1000000}"/>
    <cellStyle name="Normal GHG Numbers (0.00) 2 6 3 5 4" xfId="36065" xr:uid="{00000000-0005-0000-0000-0000B1000000}"/>
    <cellStyle name="Normal GHG Numbers (0.00) 2 6 3 6" xfId="21316" xr:uid="{00000000-0005-0000-0000-0000B1000000}"/>
    <cellStyle name="Normal GHG Numbers (0.00) 2 6 3 7" xfId="9928" xr:uid="{00000000-0005-0000-0000-0000B1000000}"/>
    <cellStyle name="Normal GHG Numbers (0.00) 2 6 3 8" xfId="30385" xr:uid="{00000000-0005-0000-0000-0000B1000000}"/>
    <cellStyle name="Normal GHG Numbers (0.00) 2 6 4" xfId="849" xr:uid="{00000000-0005-0000-0000-0000B1000000}"/>
    <cellStyle name="Normal GHG Numbers (0.00) 2 6 4 2" xfId="5598" xr:uid="{00000000-0005-0000-0000-0000B1000000}"/>
    <cellStyle name="Normal GHG Numbers (0.00) 2 6 4 2 2" xfId="25894" xr:uid="{00000000-0005-0000-0000-0000B1000000}"/>
    <cellStyle name="Normal GHG Numbers (0.00) 2 6 4 2 3" xfId="21309" xr:uid="{00000000-0005-0000-0000-0000B1000000}"/>
    <cellStyle name="Normal GHG Numbers (0.00) 2 6 4 2 4" xfId="36898" xr:uid="{00000000-0005-0000-0000-0000B1000000}"/>
    <cellStyle name="Normal GHG Numbers (0.00) 2 6 4 3" xfId="16473" xr:uid="{00000000-0005-0000-0000-0000B1000000}"/>
    <cellStyle name="Normal GHG Numbers (0.00) 2 6 4 4" xfId="13861" xr:uid="{00000000-0005-0000-0000-0000B1000000}"/>
    <cellStyle name="Normal GHG Numbers (0.00) 2 6 4 5" xfId="31364" xr:uid="{00000000-0005-0000-0000-0000B1000000}"/>
    <cellStyle name="Normal GHG Numbers (0.00) 2 6 5" xfId="2093" xr:uid="{00000000-0005-0000-0000-0000B1000000}"/>
    <cellStyle name="Normal GHG Numbers (0.00) 2 6 5 2" xfId="6751" xr:uid="{00000000-0005-0000-0000-0000B1000000}"/>
    <cellStyle name="Normal GHG Numbers (0.00) 2 6 5 2 2" xfId="27047" xr:uid="{00000000-0005-0000-0000-0000B1000000}"/>
    <cellStyle name="Normal GHG Numbers (0.00) 2 6 5 2 3" xfId="22457" xr:uid="{00000000-0005-0000-0000-0000B1000000}"/>
    <cellStyle name="Normal GHG Numbers (0.00) 2 6 5 2 4" xfId="37242" xr:uid="{00000000-0005-0000-0000-0000B1000000}"/>
    <cellStyle name="Normal GHG Numbers (0.00) 2 6 5 3" xfId="17031" xr:uid="{00000000-0005-0000-0000-0000B1000000}"/>
    <cellStyle name="Normal GHG Numbers (0.00) 2 6 5 4" xfId="10032" xr:uid="{00000000-0005-0000-0000-0000B1000000}"/>
    <cellStyle name="Normal GHG Numbers (0.00) 2 6 5 5" xfId="32517" xr:uid="{00000000-0005-0000-0000-0000B1000000}"/>
    <cellStyle name="Normal GHG Numbers (0.00) 2 6 6" xfId="8176" xr:uid="{00000000-0005-0000-0000-0000B1000000}"/>
    <cellStyle name="Normal GHG Numbers (0.00) 2 6 6 2" xfId="23876" xr:uid="{00000000-0005-0000-0000-0000B1000000}"/>
    <cellStyle name="Normal GHG Numbers (0.00) 2 6 6 2 2" xfId="28465" xr:uid="{00000000-0005-0000-0000-0000B1000000}"/>
    <cellStyle name="Normal GHG Numbers (0.00) 2 6 6 2 3" xfId="38570" xr:uid="{00000000-0005-0000-0000-0000B1000000}"/>
    <cellStyle name="Normal GHG Numbers (0.00) 2 6 6 3" xfId="15044" xr:uid="{00000000-0005-0000-0000-0000B1000000}"/>
    <cellStyle name="Normal GHG Numbers (0.00) 2 6 6 4" xfId="11424" xr:uid="{00000000-0005-0000-0000-0000B1000000}"/>
    <cellStyle name="Normal GHG Numbers (0.00) 2 6 6 5" xfId="33941" xr:uid="{00000000-0005-0000-0000-0000B1000000}"/>
    <cellStyle name="Normal GHG Numbers (0.00) 2 6 7" xfId="5335" xr:uid="{00000000-0005-0000-0000-0000B1000000}"/>
    <cellStyle name="Normal GHG Numbers (0.00) 2 6 7 2" xfId="21046" xr:uid="{00000000-0005-0000-0000-0000B1000000}"/>
    <cellStyle name="Normal GHG Numbers (0.00) 2 6 7 2 2" xfId="25631" xr:uid="{00000000-0005-0000-0000-0000B1000000}"/>
    <cellStyle name="Normal GHG Numbers (0.00) 2 6 7 2 3" xfId="36725" xr:uid="{00000000-0005-0000-0000-0000B1000000}"/>
    <cellStyle name="Normal GHG Numbers (0.00) 2 6 7 3" xfId="16513" xr:uid="{00000000-0005-0000-0000-0000B1000000}"/>
    <cellStyle name="Normal GHG Numbers (0.00) 2 6 7 4" xfId="14004" xr:uid="{00000000-0005-0000-0000-0000B1000000}"/>
    <cellStyle name="Normal GHG Numbers (0.00) 2 6 7 5" xfId="31101" xr:uid="{00000000-0005-0000-0000-0000B1000000}"/>
    <cellStyle name="Normal GHG Numbers (0.00) 2 6 8" xfId="3951" xr:uid="{00000000-0005-0000-0000-0000B1000000}"/>
    <cellStyle name="Normal GHG Numbers (0.00) 2 6 8 2" xfId="21663" xr:uid="{00000000-0005-0000-0000-0000B1000000}"/>
    <cellStyle name="Normal GHG Numbers (0.00) 2 6 8 3" xfId="19737" xr:uid="{00000000-0005-0000-0000-0000B1000000}"/>
    <cellStyle name="Normal GHG Numbers (0.00) 2 6 8 4" xfId="35495" xr:uid="{00000000-0005-0000-0000-0000B1000000}"/>
    <cellStyle name="Normal GHG Numbers (0.00) 2 6 9" xfId="16693" xr:uid="{00000000-0005-0000-0000-0000B1000000}"/>
    <cellStyle name="Normal GHG Numbers (0.00) 2 7" xfId="348" xr:uid="{00000000-0005-0000-0000-0000AF000000}"/>
    <cellStyle name="Normal GHG Numbers (0.00) 2 7 10" xfId="30259" xr:uid="{00000000-0005-0000-0000-0000AF000000}"/>
    <cellStyle name="Normal GHG Numbers (0.00) 2 7 2" xfId="1698" xr:uid="{00000000-0005-0000-0000-0000B1000000}"/>
    <cellStyle name="Normal GHG Numbers (0.00) 2 7 2 2" xfId="2937" xr:uid="{00000000-0005-0000-0000-0000B1000000}"/>
    <cellStyle name="Normal GHG Numbers (0.00) 2 7 2 2 2" xfId="7595" xr:uid="{00000000-0005-0000-0000-0000B1000000}"/>
    <cellStyle name="Normal GHG Numbers (0.00) 2 7 2 2 2 2" xfId="27891" xr:uid="{00000000-0005-0000-0000-0000B1000000}"/>
    <cellStyle name="Normal GHG Numbers (0.00) 2 7 2 2 2 3" xfId="23301" xr:uid="{00000000-0005-0000-0000-0000B1000000}"/>
    <cellStyle name="Normal GHG Numbers (0.00) 2 7 2 2 2 4" xfId="38067" xr:uid="{00000000-0005-0000-0000-0000B1000000}"/>
    <cellStyle name="Normal GHG Numbers (0.00) 2 7 2 2 3" xfId="15682" xr:uid="{00000000-0005-0000-0000-0000B1000000}"/>
    <cellStyle name="Normal GHG Numbers (0.00) 2 7 2 2 4" xfId="13215" xr:uid="{00000000-0005-0000-0000-0000B1000000}"/>
    <cellStyle name="Normal GHG Numbers (0.00) 2 7 2 2 5" xfId="33361" xr:uid="{00000000-0005-0000-0000-0000B1000000}"/>
    <cellStyle name="Normal GHG Numbers (0.00) 2 7 2 3" xfId="9007" xr:uid="{00000000-0005-0000-0000-0000B1000000}"/>
    <cellStyle name="Normal GHG Numbers (0.00) 2 7 2 3 2" xfId="24666" xr:uid="{00000000-0005-0000-0000-0000B1000000}"/>
    <cellStyle name="Normal GHG Numbers (0.00) 2 7 2 3 2 2" xfId="29254" xr:uid="{00000000-0005-0000-0000-0000B1000000}"/>
    <cellStyle name="Normal GHG Numbers (0.00) 2 7 2 3 2 3" xfId="39359" xr:uid="{00000000-0005-0000-0000-0000B1000000}"/>
    <cellStyle name="Normal GHG Numbers (0.00) 2 7 2 3 3" xfId="15048" xr:uid="{00000000-0005-0000-0000-0000B1000000}"/>
    <cellStyle name="Normal GHG Numbers (0.00) 2 7 2 3 4" xfId="11543" xr:uid="{00000000-0005-0000-0000-0000B1000000}"/>
    <cellStyle name="Normal GHG Numbers (0.00) 2 7 2 3 5" xfId="34772" xr:uid="{00000000-0005-0000-0000-0000B1000000}"/>
    <cellStyle name="Normal GHG Numbers (0.00) 2 7 2 4" xfId="6388" xr:uid="{00000000-0005-0000-0000-0000B1000000}"/>
    <cellStyle name="Normal GHG Numbers (0.00) 2 7 2 4 2" xfId="26684" xr:uid="{00000000-0005-0000-0000-0000B1000000}"/>
    <cellStyle name="Normal GHG Numbers (0.00) 2 7 2 4 3" xfId="13487" xr:uid="{00000000-0005-0000-0000-0000B1000000}"/>
    <cellStyle name="Normal GHG Numbers (0.00) 2 7 2 4 4" xfId="32154" xr:uid="{00000000-0005-0000-0000-0000B1000000}"/>
    <cellStyle name="Normal GHG Numbers (0.00) 2 7 2 5" xfId="4786" xr:uid="{00000000-0005-0000-0000-0000B1000000}"/>
    <cellStyle name="Normal GHG Numbers (0.00) 2 7 2 5 2" xfId="25105" xr:uid="{00000000-0005-0000-0000-0000B1000000}"/>
    <cellStyle name="Normal GHG Numbers (0.00) 2 7 2 5 3" xfId="20517" xr:uid="{00000000-0005-0000-0000-0000B1000000}"/>
    <cellStyle name="Normal GHG Numbers (0.00) 2 7 2 5 4" xfId="36275" xr:uid="{00000000-0005-0000-0000-0000B1000000}"/>
    <cellStyle name="Normal GHG Numbers (0.00) 2 7 2 6" xfId="17210" xr:uid="{00000000-0005-0000-0000-0000B1000000}"/>
    <cellStyle name="Normal GHG Numbers (0.00) 2 7 2 7" xfId="3443" xr:uid="{00000000-0005-0000-0000-0000B1000000}"/>
    <cellStyle name="Normal GHG Numbers (0.00) 2 7 2 8" xfId="30606" xr:uid="{00000000-0005-0000-0000-0000B1000000}"/>
    <cellStyle name="Normal GHG Numbers (0.00) 2 7 3" xfId="1341" xr:uid="{00000000-0005-0000-0000-0000AF000000}"/>
    <cellStyle name="Normal GHG Numbers (0.00) 2 7 3 2" xfId="6064" xr:uid="{00000000-0005-0000-0000-0000AF000000}"/>
    <cellStyle name="Normal GHG Numbers (0.00) 2 7 3 2 2" xfId="26360" xr:uid="{00000000-0005-0000-0000-0000AF000000}"/>
    <cellStyle name="Normal GHG Numbers (0.00) 2 7 3 2 3" xfId="21774" xr:uid="{00000000-0005-0000-0000-0000AF000000}"/>
    <cellStyle name="Normal GHG Numbers (0.00) 2 7 3 2 4" xfId="37054" xr:uid="{00000000-0005-0000-0000-0000AF000000}"/>
    <cellStyle name="Normal GHG Numbers (0.00) 2 7 3 3" xfId="21022" xr:uid="{00000000-0005-0000-0000-0000AF000000}"/>
    <cellStyle name="Normal GHG Numbers (0.00) 2 7 3 4" xfId="10918" xr:uid="{00000000-0005-0000-0000-0000AF000000}"/>
    <cellStyle name="Normal GHG Numbers (0.00) 2 7 3 5" xfId="31830" xr:uid="{00000000-0005-0000-0000-0000AF000000}"/>
    <cellStyle name="Normal GHG Numbers (0.00) 2 7 4" xfId="2582" xr:uid="{00000000-0005-0000-0000-0000AF000000}"/>
    <cellStyle name="Normal GHG Numbers (0.00) 2 7 4 2" xfId="7240" xr:uid="{00000000-0005-0000-0000-0000AF000000}"/>
    <cellStyle name="Normal GHG Numbers (0.00) 2 7 4 2 2" xfId="27536" xr:uid="{00000000-0005-0000-0000-0000AF000000}"/>
    <cellStyle name="Normal GHG Numbers (0.00) 2 7 4 2 3" xfId="22946" xr:uid="{00000000-0005-0000-0000-0000AF000000}"/>
    <cellStyle name="Normal GHG Numbers (0.00) 2 7 4 2 4" xfId="37726" xr:uid="{00000000-0005-0000-0000-0000AF000000}"/>
    <cellStyle name="Normal GHG Numbers (0.00) 2 7 4 3" xfId="22340" xr:uid="{00000000-0005-0000-0000-0000AF000000}"/>
    <cellStyle name="Normal GHG Numbers (0.00) 2 7 4 4" xfId="11699" xr:uid="{00000000-0005-0000-0000-0000AF000000}"/>
    <cellStyle name="Normal GHG Numbers (0.00) 2 7 4 5" xfId="33006" xr:uid="{00000000-0005-0000-0000-0000AF000000}"/>
    <cellStyle name="Normal GHG Numbers (0.00) 2 7 5" xfId="8660" xr:uid="{00000000-0005-0000-0000-0000AF000000}"/>
    <cellStyle name="Normal GHG Numbers (0.00) 2 7 5 2" xfId="24338" xr:uid="{00000000-0005-0000-0000-0000AF000000}"/>
    <cellStyle name="Normal GHG Numbers (0.00) 2 7 5 2 2" xfId="28927" xr:uid="{00000000-0005-0000-0000-0000AF000000}"/>
    <cellStyle name="Normal GHG Numbers (0.00) 2 7 5 2 3" xfId="39032" xr:uid="{00000000-0005-0000-0000-0000AF000000}"/>
    <cellStyle name="Normal GHG Numbers (0.00) 2 7 5 3" xfId="22183" xr:uid="{00000000-0005-0000-0000-0000AF000000}"/>
    <cellStyle name="Normal GHG Numbers (0.00) 2 7 5 4" xfId="9630" xr:uid="{00000000-0005-0000-0000-0000AF000000}"/>
    <cellStyle name="Normal GHG Numbers (0.00) 2 7 5 5" xfId="34425" xr:uid="{00000000-0005-0000-0000-0000AF000000}"/>
    <cellStyle name="Normal GHG Numbers (0.00) 2 7 6" xfId="5203" xr:uid="{00000000-0005-0000-0000-0000AF000000}"/>
    <cellStyle name="Normal GHG Numbers (0.00) 2 7 6 2" xfId="25501" xr:uid="{00000000-0005-0000-0000-0000AF000000}"/>
    <cellStyle name="Normal GHG Numbers (0.00) 2 7 6 3" xfId="12273" xr:uid="{00000000-0005-0000-0000-0000AF000000}"/>
    <cellStyle name="Normal GHG Numbers (0.00) 2 7 6 4" xfId="30970" xr:uid="{00000000-0005-0000-0000-0000AF000000}"/>
    <cellStyle name="Normal GHG Numbers (0.00) 2 7 7" xfId="4437" xr:uid="{00000000-0005-0000-0000-0000AF000000}"/>
    <cellStyle name="Normal GHG Numbers (0.00) 2 7 7 2" xfId="17549" xr:uid="{00000000-0005-0000-0000-0000AF000000}"/>
    <cellStyle name="Normal GHG Numbers (0.00) 2 7 7 3" xfId="20193" xr:uid="{00000000-0005-0000-0000-0000AF000000}"/>
    <cellStyle name="Normal GHG Numbers (0.00) 2 7 7 4" xfId="35951" xr:uid="{00000000-0005-0000-0000-0000AF000000}"/>
    <cellStyle name="Normal GHG Numbers (0.00) 2 7 8" xfId="16330" xr:uid="{00000000-0005-0000-0000-0000AF000000}"/>
    <cellStyle name="Normal GHG Numbers (0.00) 2 7 9" xfId="9513" xr:uid="{00000000-0005-0000-0000-0000AF000000}"/>
    <cellStyle name="Normal GHG Numbers (0.00) 2 8" xfId="1105" xr:uid="{00000000-0005-0000-0000-0000B1000000}"/>
    <cellStyle name="Normal GHG Numbers (0.00) 2 8 2" xfId="2348" xr:uid="{00000000-0005-0000-0000-0000B1000000}"/>
    <cellStyle name="Normal GHG Numbers (0.00) 2 8 2 2" xfId="7006" xr:uid="{00000000-0005-0000-0000-0000B1000000}"/>
    <cellStyle name="Normal GHG Numbers (0.00) 2 8 2 2 2" xfId="27302" xr:uid="{00000000-0005-0000-0000-0000B1000000}"/>
    <cellStyle name="Normal GHG Numbers (0.00) 2 8 2 2 3" xfId="22712" xr:uid="{00000000-0005-0000-0000-0000B1000000}"/>
    <cellStyle name="Normal GHG Numbers (0.00) 2 8 2 2 4" xfId="37497" xr:uid="{00000000-0005-0000-0000-0000B1000000}"/>
    <cellStyle name="Normal GHG Numbers (0.00) 2 8 2 3" xfId="15869" xr:uid="{00000000-0005-0000-0000-0000B1000000}"/>
    <cellStyle name="Normal GHG Numbers (0.00) 2 8 2 4" xfId="12964" xr:uid="{00000000-0005-0000-0000-0000B1000000}"/>
    <cellStyle name="Normal GHG Numbers (0.00) 2 8 2 5" xfId="32772" xr:uid="{00000000-0005-0000-0000-0000B1000000}"/>
    <cellStyle name="Normal GHG Numbers (0.00) 2 8 3" xfId="8431" xr:uid="{00000000-0005-0000-0000-0000B1000000}"/>
    <cellStyle name="Normal GHG Numbers (0.00) 2 8 3 2" xfId="24126" xr:uid="{00000000-0005-0000-0000-0000B1000000}"/>
    <cellStyle name="Normal GHG Numbers (0.00) 2 8 3 2 2" xfId="28715" xr:uid="{00000000-0005-0000-0000-0000B1000000}"/>
    <cellStyle name="Normal GHG Numbers (0.00) 2 8 3 2 3" xfId="38820" xr:uid="{00000000-0005-0000-0000-0000B1000000}"/>
    <cellStyle name="Normal GHG Numbers (0.00) 2 8 3 3" xfId="17596" xr:uid="{00000000-0005-0000-0000-0000B1000000}"/>
    <cellStyle name="Normal GHG Numbers (0.00) 2 8 3 4" xfId="13754" xr:uid="{00000000-0005-0000-0000-0000B1000000}"/>
    <cellStyle name="Normal GHG Numbers (0.00) 2 8 3 5" xfId="34196" xr:uid="{00000000-0005-0000-0000-0000B1000000}"/>
    <cellStyle name="Normal GHG Numbers (0.00) 2 8 4" xfId="5848" xr:uid="{00000000-0005-0000-0000-0000B1000000}"/>
    <cellStyle name="Normal GHG Numbers (0.00) 2 8 4 2" xfId="26144" xr:uid="{00000000-0005-0000-0000-0000B1000000}"/>
    <cellStyle name="Normal GHG Numbers (0.00) 2 8 4 3" xfId="10249" xr:uid="{00000000-0005-0000-0000-0000B1000000}"/>
    <cellStyle name="Normal GHG Numbers (0.00) 2 8 4 4" xfId="31614" xr:uid="{00000000-0005-0000-0000-0000B1000000}"/>
    <cellStyle name="Normal GHG Numbers (0.00) 2 8 5" xfId="4206" xr:uid="{00000000-0005-0000-0000-0000B1000000}"/>
    <cellStyle name="Normal GHG Numbers (0.00) 2 8 5 2" xfId="15977" xr:uid="{00000000-0005-0000-0000-0000B1000000}"/>
    <cellStyle name="Normal GHG Numbers (0.00) 2 8 5 3" xfId="19981" xr:uid="{00000000-0005-0000-0000-0000B1000000}"/>
    <cellStyle name="Normal GHG Numbers (0.00) 2 8 5 4" xfId="35739" xr:uid="{00000000-0005-0000-0000-0000B1000000}"/>
    <cellStyle name="Normal GHG Numbers (0.00) 2 8 6" xfId="14829" xr:uid="{00000000-0005-0000-0000-0000B1000000}"/>
    <cellStyle name="Normal GHG Numbers (0.00) 2 8 7" xfId="12019" xr:uid="{00000000-0005-0000-0000-0000B1000000}"/>
    <cellStyle name="Normal GHG Numbers (0.00) 2 8 8" xfId="30030" xr:uid="{00000000-0005-0000-0000-0000B1000000}"/>
    <cellStyle name="Normal GHG Numbers (0.00) 2 9" xfId="290" xr:uid="{00000000-0005-0000-0000-0000AF000000}"/>
    <cellStyle name="Normal GHG Numbers (0.00) 2 9 2" xfId="3303" xr:uid="{00000000-0005-0000-0000-0000AF000000}"/>
    <cellStyle name="Normal GHG Numbers (0.00) 2 9 2 2" xfId="8151" xr:uid="{00000000-0005-0000-0000-0000AF000000}"/>
    <cellStyle name="Normal GHG Numbers (0.00) 2 9 2 2 2" xfId="28440" xr:uid="{00000000-0005-0000-0000-0000AF000000}"/>
    <cellStyle name="Normal GHG Numbers (0.00) 2 9 2 2 3" xfId="23851" xr:uid="{00000000-0005-0000-0000-0000AF000000}"/>
    <cellStyle name="Normal GHG Numbers (0.00) 2 9 2 2 4" xfId="38545" xr:uid="{00000000-0005-0000-0000-0000AF000000}"/>
    <cellStyle name="Normal GHG Numbers (0.00) 2 9 2 3" xfId="21958" xr:uid="{00000000-0005-0000-0000-0000AF000000}"/>
    <cellStyle name="Normal GHG Numbers (0.00) 2 9 2 4" xfId="12265" xr:uid="{00000000-0005-0000-0000-0000AF000000}"/>
    <cellStyle name="Normal GHG Numbers (0.00) 2 9 2 5" xfId="33916" xr:uid="{00000000-0005-0000-0000-0000AF000000}"/>
    <cellStyle name="Normal GHG Numbers (0.00) 2 9 3" xfId="5173" xr:uid="{00000000-0005-0000-0000-0000AF000000}"/>
    <cellStyle name="Normal GHG Numbers (0.00) 2 9 3 2" xfId="25471" xr:uid="{00000000-0005-0000-0000-0000AF000000}"/>
    <cellStyle name="Normal GHG Numbers (0.00) 2 9 3 3" xfId="14010" xr:uid="{00000000-0005-0000-0000-0000AF000000}"/>
    <cellStyle name="Normal GHG Numbers (0.00) 2 9 3 4" xfId="30941" xr:uid="{00000000-0005-0000-0000-0000AF000000}"/>
    <cellStyle name="Normal GHG Numbers (0.00) 2 9 4" xfId="3926" xr:uid="{00000000-0005-0000-0000-0000AF000000}"/>
    <cellStyle name="Normal GHG Numbers (0.00) 2 9 4 2" xfId="17735" xr:uid="{00000000-0005-0000-0000-0000AF000000}"/>
    <cellStyle name="Normal GHG Numbers (0.00) 2 9 4 3" xfId="19712" xr:uid="{00000000-0005-0000-0000-0000AF000000}"/>
    <cellStyle name="Normal GHG Numbers (0.00) 2 9 4 4" xfId="35470" xr:uid="{00000000-0005-0000-0000-0000AF000000}"/>
    <cellStyle name="Normal GHG Numbers (0.00) 2 9 5" xfId="17591" xr:uid="{00000000-0005-0000-0000-0000AF000000}"/>
    <cellStyle name="Normal GHG Numbers (0.00) 2 9 6" xfId="3512" xr:uid="{00000000-0005-0000-0000-0000AF000000}"/>
    <cellStyle name="Normal GHG Numbers (0.00) 2 9 7" xfId="29750" xr:uid="{00000000-0005-0000-0000-0000AF000000}"/>
    <cellStyle name="Normal GHG Numbers (0.00) 3" xfId="275" xr:uid="{00000000-0005-0000-0000-0000B0000000}"/>
    <cellStyle name="Normal GHG Numbers (0.00) 3 10" xfId="5114" xr:uid="{00000000-0005-0000-0000-0000B0000000}"/>
    <cellStyle name="Normal GHG Numbers (0.00) 3 10 2" xfId="20827" xr:uid="{00000000-0005-0000-0000-0000B0000000}"/>
    <cellStyle name="Normal GHG Numbers (0.00) 3 10 2 2" xfId="36583" xr:uid="{00000000-0005-0000-0000-0000B0000000}"/>
    <cellStyle name="Normal GHG Numbers (0.00) 3 10 3" xfId="25413" xr:uid="{00000000-0005-0000-0000-0000B0000000}"/>
    <cellStyle name="Normal GHG Numbers (0.00) 3 11" xfId="19429" xr:uid="{00000000-0005-0000-0000-0000B0000000}"/>
    <cellStyle name="Normal GHG Numbers (0.00) 3 11 2" xfId="16134" xr:uid="{00000000-0005-0000-0000-0000B0000000}"/>
    <cellStyle name="Normal GHG Numbers (0.00) 3 11 3" xfId="35189" xr:uid="{00000000-0005-0000-0000-0000B0000000}"/>
    <cellStyle name="Normal GHG Numbers (0.00) 3 2" xfId="474" xr:uid="{00000000-0005-0000-0000-0000B0000000}"/>
    <cellStyle name="Normal GHG Numbers (0.00) 3 2 10" xfId="2117" xr:uid="{00000000-0005-0000-0000-0000B0000000}"/>
    <cellStyle name="Normal GHG Numbers (0.00) 3 2 10 2" xfId="6775" xr:uid="{00000000-0005-0000-0000-0000B0000000}"/>
    <cellStyle name="Normal GHG Numbers (0.00) 3 2 10 2 2" xfId="27071" xr:uid="{00000000-0005-0000-0000-0000B0000000}"/>
    <cellStyle name="Normal GHG Numbers (0.00) 3 2 10 2 3" xfId="22481" xr:uid="{00000000-0005-0000-0000-0000B0000000}"/>
    <cellStyle name="Normal GHG Numbers (0.00) 3 2 10 2 4" xfId="37266" xr:uid="{00000000-0005-0000-0000-0000B0000000}"/>
    <cellStyle name="Normal GHG Numbers (0.00) 3 2 10 3" xfId="19369" xr:uid="{00000000-0005-0000-0000-0000B0000000}"/>
    <cellStyle name="Normal GHG Numbers (0.00) 3 2 10 4" xfId="14384" xr:uid="{00000000-0005-0000-0000-0000B0000000}"/>
    <cellStyle name="Normal GHG Numbers (0.00) 3 2 10 5" xfId="32541" xr:uid="{00000000-0005-0000-0000-0000B0000000}"/>
    <cellStyle name="Normal GHG Numbers (0.00) 3 2 11" xfId="5268" xr:uid="{00000000-0005-0000-0000-0000B0000000}"/>
    <cellStyle name="Normal GHG Numbers (0.00) 3 2 11 2" xfId="20979" xr:uid="{00000000-0005-0000-0000-0000B0000000}"/>
    <cellStyle name="Normal GHG Numbers (0.00) 3 2 11 2 2" xfId="25564" xr:uid="{00000000-0005-0000-0000-0000B0000000}"/>
    <cellStyle name="Normal GHG Numbers (0.00) 3 2 11 2 3" xfId="36695" xr:uid="{00000000-0005-0000-0000-0000B0000000}"/>
    <cellStyle name="Normal GHG Numbers (0.00) 3 2 11 3" xfId="23702" xr:uid="{00000000-0005-0000-0000-0000B0000000}"/>
    <cellStyle name="Normal GHG Numbers (0.00) 3 2 11 4" xfId="11882" xr:uid="{00000000-0005-0000-0000-0000B0000000}"/>
    <cellStyle name="Normal GHG Numbers (0.00) 3 2 11 5" xfId="31034" xr:uid="{00000000-0005-0000-0000-0000B0000000}"/>
    <cellStyle name="Normal GHG Numbers (0.00) 3 2 12" xfId="8021" xr:uid="{00000000-0005-0000-0000-0000B0000000}"/>
    <cellStyle name="Normal GHG Numbers (0.00) 3 2 12 2" xfId="28312" xr:uid="{00000000-0005-0000-0000-0000B0000000}"/>
    <cellStyle name="Normal GHG Numbers (0.00) 3 2 12 3" xfId="13417" xr:uid="{00000000-0005-0000-0000-0000B0000000}"/>
    <cellStyle name="Normal GHG Numbers (0.00) 3 2 12 4" xfId="33786" xr:uid="{00000000-0005-0000-0000-0000B0000000}"/>
    <cellStyle name="Normal GHG Numbers (0.00) 3 2 13" xfId="3788" xr:uid="{00000000-0005-0000-0000-0000B0000000}"/>
    <cellStyle name="Normal GHG Numbers (0.00) 3 2 13 2" xfId="16221" xr:uid="{00000000-0005-0000-0000-0000B0000000}"/>
    <cellStyle name="Normal GHG Numbers (0.00) 3 2 13 3" xfId="19579" xr:uid="{00000000-0005-0000-0000-0000B0000000}"/>
    <cellStyle name="Normal GHG Numbers (0.00) 3 2 13 4" xfId="35338" xr:uid="{00000000-0005-0000-0000-0000B0000000}"/>
    <cellStyle name="Normal GHG Numbers (0.00) 3 2 14" xfId="18312" xr:uid="{00000000-0005-0000-0000-0000B0000000}"/>
    <cellStyle name="Normal GHG Numbers (0.00) 3 2 15" xfId="10319" xr:uid="{00000000-0005-0000-0000-0000B0000000}"/>
    <cellStyle name="Normal GHG Numbers (0.00) 3 2 16" xfId="29615" xr:uid="{00000000-0005-0000-0000-0000B0000000}"/>
    <cellStyle name="Normal GHG Numbers (0.00) 3 2 2" xfId="618" xr:uid="{00000000-0005-0000-0000-0000B0000000}"/>
    <cellStyle name="Normal GHG Numbers (0.00) 3 2 2 10" xfId="19382" xr:uid="{00000000-0005-0000-0000-0000B0000000}"/>
    <cellStyle name="Normal GHG Numbers (0.00) 3 2 2 11" xfId="12729" xr:uid="{00000000-0005-0000-0000-0000B0000000}"/>
    <cellStyle name="Normal GHG Numbers (0.00) 3 2 2 12" xfId="29707" xr:uid="{00000000-0005-0000-0000-0000B0000000}"/>
    <cellStyle name="Normal GHG Numbers (0.00) 3 2 2 2" xfId="1848" xr:uid="{00000000-0005-0000-0000-0000B0000000}"/>
    <cellStyle name="Normal GHG Numbers (0.00) 3 2 2 2 2" xfId="3087" xr:uid="{00000000-0005-0000-0000-0000B0000000}"/>
    <cellStyle name="Normal GHG Numbers (0.00) 3 2 2 2 2 2" xfId="7745" xr:uid="{00000000-0005-0000-0000-0000B0000000}"/>
    <cellStyle name="Normal GHG Numbers (0.00) 3 2 2 2 2 2 2" xfId="28041" xr:uid="{00000000-0005-0000-0000-0000B0000000}"/>
    <cellStyle name="Normal GHG Numbers (0.00) 3 2 2 2 2 2 3" xfId="23451" xr:uid="{00000000-0005-0000-0000-0000B0000000}"/>
    <cellStyle name="Normal GHG Numbers (0.00) 3 2 2 2 2 2 4" xfId="38193" xr:uid="{00000000-0005-0000-0000-0000B0000000}"/>
    <cellStyle name="Normal GHG Numbers (0.00) 3 2 2 2 2 3" xfId="21359" xr:uid="{00000000-0005-0000-0000-0000B0000000}"/>
    <cellStyle name="Normal GHG Numbers (0.00) 3 2 2 2 2 4" xfId="11298" xr:uid="{00000000-0005-0000-0000-0000B0000000}"/>
    <cellStyle name="Normal GHG Numbers (0.00) 3 2 2 2 2 5" xfId="33511" xr:uid="{00000000-0005-0000-0000-0000B0000000}"/>
    <cellStyle name="Normal GHG Numbers (0.00) 3 2 2 2 3" xfId="9157" xr:uid="{00000000-0005-0000-0000-0000B0000000}"/>
    <cellStyle name="Normal GHG Numbers (0.00) 3 2 2 2 3 2" xfId="24805" xr:uid="{00000000-0005-0000-0000-0000B0000000}"/>
    <cellStyle name="Normal GHG Numbers (0.00) 3 2 2 2 3 2 2" xfId="29392" xr:uid="{00000000-0005-0000-0000-0000B0000000}"/>
    <cellStyle name="Normal GHG Numbers (0.00) 3 2 2 2 3 2 3" xfId="39497" xr:uid="{00000000-0005-0000-0000-0000B0000000}"/>
    <cellStyle name="Normal GHG Numbers (0.00) 3 2 2 2 3 3" xfId="19176" xr:uid="{00000000-0005-0000-0000-0000B0000000}"/>
    <cellStyle name="Normal GHG Numbers (0.00) 3 2 2 2 3 4" xfId="11044" xr:uid="{00000000-0005-0000-0000-0000B0000000}"/>
    <cellStyle name="Normal GHG Numbers (0.00) 3 2 2 2 3 5" xfId="34922" xr:uid="{00000000-0005-0000-0000-0000B0000000}"/>
    <cellStyle name="Normal GHG Numbers (0.00) 3 2 2 2 4" xfId="6513" xr:uid="{00000000-0005-0000-0000-0000B0000000}"/>
    <cellStyle name="Normal GHG Numbers (0.00) 3 2 2 2 4 2" xfId="26809" xr:uid="{00000000-0005-0000-0000-0000B0000000}"/>
    <cellStyle name="Normal GHG Numbers (0.00) 3 2 2 2 4 3" xfId="13794" xr:uid="{00000000-0005-0000-0000-0000B0000000}"/>
    <cellStyle name="Normal GHG Numbers (0.00) 3 2 2 2 4 4" xfId="32279" xr:uid="{00000000-0005-0000-0000-0000B0000000}"/>
    <cellStyle name="Normal GHG Numbers (0.00) 3 2 2 2 5" xfId="4936" xr:uid="{00000000-0005-0000-0000-0000B0000000}"/>
    <cellStyle name="Normal GHG Numbers (0.00) 3 2 2 2 5 2" xfId="25243" xr:uid="{00000000-0005-0000-0000-0000B0000000}"/>
    <cellStyle name="Normal GHG Numbers (0.00) 3 2 2 2 5 3" xfId="20657" xr:uid="{00000000-0005-0000-0000-0000B0000000}"/>
    <cellStyle name="Normal GHG Numbers (0.00) 3 2 2 2 5 4" xfId="36413" xr:uid="{00000000-0005-0000-0000-0000B0000000}"/>
    <cellStyle name="Normal GHG Numbers (0.00) 3 2 2 2 6" xfId="21814" xr:uid="{00000000-0005-0000-0000-0000B0000000}"/>
    <cellStyle name="Normal GHG Numbers (0.00) 3 2 2 2 7" xfId="13612" xr:uid="{00000000-0005-0000-0000-0000B0000000}"/>
    <cellStyle name="Normal GHG Numbers (0.00) 3 2 2 2 8" xfId="30756" xr:uid="{00000000-0005-0000-0000-0000B0000000}"/>
    <cellStyle name="Normal GHG Numbers (0.00) 3 2 2 3" xfId="1236" xr:uid="{00000000-0005-0000-0000-0000B0000000}"/>
    <cellStyle name="Normal GHG Numbers (0.00) 3 2 2 3 2" xfId="2477" xr:uid="{00000000-0005-0000-0000-0000B0000000}"/>
    <cellStyle name="Normal GHG Numbers (0.00) 3 2 2 3 2 2" xfId="7135" xr:uid="{00000000-0005-0000-0000-0000B0000000}"/>
    <cellStyle name="Normal GHG Numbers (0.00) 3 2 2 3 2 2 2" xfId="27431" xr:uid="{00000000-0005-0000-0000-0000B0000000}"/>
    <cellStyle name="Normal GHG Numbers (0.00) 3 2 2 3 2 2 3" xfId="22841" xr:uid="{00000000-0005-0000-0000-0000B0000000}"/>
    <cellStyle name="Normal GHG Numbers (0.00) 3 2 2 3 2 2 4" xfId="37623" xr:uid="{00000000-0005-0000-0000-0000B0000000}"/>
    <cellStyle name="Normal GHG Numbers (0.00) 3 2 2 3 2 3" xfId="17467" xr:uid="{00000000-0005-0000-0000-0000B0000000}"/>
    <cellStyle name="Normal GHG Numbers (0.00) 3 2 2 3 2 4" xfId="11639" xr:uid="{00000000-0005-0000-0000-0000B0000000}"/>
    <cellStyle name="Normal GHG Numbers (0.00) 3 2 2 3 2 5" xfId="32901" xr:uid="{00000000-0005-0000-0000-0000B0000000}"/>
    <cellStyle name="Normal GHG Numbers (0.00) 3 2 2 3 3" xfId="8555" xr:uid="{00000000-0005-0000-0000-0000B0000000}"/>
    <cellStyle name="Normal GHG Numbers (0.00) 3 2 2 3 3 2" xfId="24238" xr:uid="{00000000-0005-0000-0000-0000B0000000}"/>
    <cellStyle name="Normal GHG Numbers (0.00) 3 2 2 3 3 2 2" xfId="28827" xr:uid="{00000000-0005-0000-0000-0000B0000000}"/>
    <cellStyle name="Normal GHG Numbers (0.00) 3 2 2 3 3 2 3" xfId="38932" xr:uid="{00000000-0005-0000-0000-0000B0000000}"/>
    <cellStyle name="Normal GHG Numbers (0.00) 3 2 2 3 3 3" xfId="19013" xr:uid="{00000000-0005-0000-0000-0000B0000000}"/>
    <cellStyle name="Normal GHG Numbers (0.00) 3 2 2 3 3 4" xfId="12171" xr:uid="{00000000-0005-0000-0000-0000B0000000}"/>
    <cellStyle name="Normal GHG Numbers (0.00) 3 2 2 3 3 5" xfId="34320" xr:uid="{00000000-0005-0000-0000-0000B0000000}"/>
    <cellStyle name="Normal GHG Numbers (0.00) 3 2 2 3 4" xfId="5965" xr:uid="{00000000-0005-0000-0000-0000B0000000}"/>
    <cellStyle name="Normal GHG Numbers (0.00) 3 2 2 3 4 2" xfId="26261" xr:uid="{00000000-0005-0000-0000-0000B0000000}"/>
    <cellStyle name="Normal GHG Numbers (0.00) 3 2 2 3 4 3" xfId="12403" xr:uid="{00000000-0005-0000-0000-0000B0000000}"/>
    <cellStyle name="Normal GHG Numbers (0.00) 3 2 2 3 4 4" xfId="31731" xr:uid="{00000000-0005-0000-0000-0000B0000000}"/>
    <cellStyle name="Normal GHG Numbers (0.00) 3 2 2 3 5" xfId="4332" xr:uid="{00000000-0005-0000-0000-0000B0000000}"/>
    <cellStyle name="Normal GHG Numbers (0.00) 3 2 2 3 5 2" xfId="17644" xr:uid="{00000000-0005-0000-0000-0000B0000000}"/>
    <cellStyle name="Normal GHG Numbers (0.00) 3 2 2 3 5 3" xfId="20093" xr:uid="{00000000-0005-0000-0000-0000B0000000}"/>
    <cellStyle name="Normal GHG Numbers (0.00) 3 2 2 3 5 4" xfId="35851" xr:uid="{00000000-0005-0000-0000-0000B0000000}"/>
    <cellStyle name="Normal GHG Numbers (0.00) 3 2 2 3 6" xfId="22285" xr:uid="{00000000-0005-0000-0000-0000B0000000}"/>
    <cellStyle name="Normal GHG Numbers (0.00) 3 2 2 3 7" xfId="10181" xr:uid="{00000000-0005-0000-0000-0000B0000000}"/>
    <cellStyle name="Normal GHG Numbers (0.00) 3 2 2 3 8" xfId="30154" xr:uid="{00000000-0005-0000-0000-0000B0000000}"/>
    <cellStyle name="Normal GHG Numbers (0.00) 3 2 2 4" xfId="1533" xr:uid="{00000000-0005-0000-0000-0000B0000000}"/>
    <cellStyle name="Normal GHG Numbers (0.00) 3 2 2 4 2" xfId="2773" xr:uid="{00000000-0005-0000-0000-0000B0000000}"/>
    <cellStyle name="Normal GHG Numbers (0.00) 3 2 2 4 2 2" xfId="7431" xr:uid="{00000000-0005-0000-0000-0000B0000000}"/>
    <cellStyle name="Normal GHG Numbers (0.00) 3 2 2 4 2 2 2" xfId="27727" xr:uid="{00000000-0005-0000-0000-0000B0000000}"/>
    <cellStyle name="Normal GHG Numbers (0.00) 3 2 2 4 2 2 3" xfId="23137" xr:uid="{00000000-0005-0000-0000-0000B0000000}"/>
    <cellStyle name="Normal GHG Numbers (0.00) 3 2 2 4 2 2 4" xfId="37903" xr:uid="{00000000-0005-0000-0000-0000B0000000}"/>
    <cellStyle name="Normal GHG Numbers (0.00) 3 2 2 4 2 3" xfId="17030" xr:uid="{00000000-0005-0000-0000-0000B0000000}"/>
    <cellStyle name="Normal GHG Numbers (0.00) 3 2 2 4 2 4" xfId="10479" xr:uid="{00000000-0005-0000-0000-0000B0000000}"/>
    <cellStyle name="Normal GHG Numbers (0.00) 3 2 2 4 2 5" xfId="33197" xr:uid="{00000000-0005-0000-0000-0000B0000000}"/>
    <cellStyle name="Normal GHG Numbers (0.00) 3 2 2 4 3" xfId="8844" xr:uid="{00000000-0005-0000-0000-0000B0000000}"/>
    <cellStyle name="Normal GHG Numbers (0.00) 3 2 2 4 3 2" xfId="24509" xr:uid="{00000000-0005-0000-0000-0000B0000000}"/>
    <cellStyle name="Normal GHG Numbers (0.00) 3 2 2 4 3 2 2" xfId="29097" xr:uid="{00000000-0005-0000-0000-0000B0000000}"/>
    <cellStyle name="Normal GHG Numbers (0.00) 3 2 2 4 3 2 3" xfId="39202" xr:uid="{00000000-0005-0000-0000-0000B0000000}"/>
    <cellStyle name="Normal GHG Numbers (0.00) 3 2 2 4 3 3" xfId="17098" xr:uid="{00000000-0005-0000-0000-0000B0000000}"/>
    <cellStyle name="Normal GHG Numbers (0.00) 3 2 2 4 3 4" xfId="13560" xr:uid="{00000000-0005-0000-0000-0000B0000000}"/>
    <cellStyle name="Normal GHG Numbers (0.00) 3 2 2 4 3 5" xfId="34609" xr:uid="{00000000-0005-0000-0000-0000B0000000}"/>
    <cellStyle name="Normal GHG Numbers (0.00) 3 2 2 4 4" xfId="6229" xr:uid="{00000000-0005-0000-0000-0000B0000000}"/>
    <cellStyle name="Normal GHG Numbers (0.00) 3 2 2 4 4 2" xfId="26525" xr:uid="{00000000-0005-0000-0000-0000B0000000}"/>
    <cellStyle name="Normal GHG Numbers (0.00) 3 2 2 4 4 3" xfId="12543" xr:uid="{00000000-0005-0000-0000-0000B0000000}"/>
    <cellStyle name="Normal GHG Numbers (0.00) 3 2 2 4 4 4" xfId="31995" xr:uid="{00000000-0005-0000-0000-0000B0000000}"/>
    <cellStyle name="Normal GHG Numbers (0.00) 3 2 2 4 5" xfId="4622" xr:uid="{00000000-0005-0000-0000-0000B0000000}"/>
    <cellStyle name="Normal GHG Numbers (0.00) 3 2 2 4 5 2" xfId="16774" xr:uid="{00000000-0005-0000-0000-0000B0000000}"/>
    <cellStyle name="Normal GHG Numbers (0.00) 3 2 2 4 5 3" xfId="20362" xr:uid="{00000000-0005-0000-0000-0000B0000000}"/>
    <cellStyle name="Normal GHG Numbers (0.00) 3 2 2 4 5 4" xfId="36120" xr:uid="{00000000-0005-0000-0000-0000B0000000}"/>
    <cellStyle name="Normal GHG Numbers (0.00) 3 2 2 4 6" xfId="18365" xr:uid="{00000000-0005-0000-0000-0000B0000000}"/>
    <cellStyle name="Normal GHG Numbers (0.00) 3 2 2 4 7" xfId="13747" xr:uid="{00000000-0005-0000-0000-0000B0000000}"/>
    <cellStyle name="Normal GHG Numbers (0.00) 3 2 2 4 8" xfId="30443" xr:uid="{00000000-0005-0000-0000-0000B0000000}"/>
    <cellStyle name="Normal GHG Numbers (0.00) 3 2 2 5" xfId="922" xr:uid="{00000000-0005-0000-0000-0000B0000000}"/>
    <cellStyle name="Normal GHG Numbers (0.00) 3 2 2 5 2" xfId="3377" xr:uid="{00000000-0005-0000-0000-0000B0000000}"/>
    <cellStyle name="Normal GHG Numbers (0.00) 3 2 2 5 2 2" xfId="8248" xr:uid="{00000000-0005-0000-0000-0000B0000000}"/>
    <cellStyle name="Normal GHG Numbers (0.00) 3 2 2 5 2 2 2" xfId="28537" xr:uid="{00000000-0005-0000-0000-0000B0000000}"/>
    <cellStyle name="Normal GHG Numbers (0.00) 3 2 2 5 2 2 3" xfId="23948" xr:uid="{00000000-0005-0000-0000-0000B0000000}"/>
    <cellStyle name="Normal GHG Numbers (0.00) 3 2 2 5 2 2 4" xfId="38642" xr:uid="{00000000-0005-0000-0000-0000B0000000}"/>
    <cellStyle name="Normal GHG Numbers (0.00) 3 2 2 5 2 3" xfId="21821" xr:uid="{00000000-0005-0000-0000-0000B0000000}"/>
    <cellStyle name="Normal GHG Numbers (0.00) 3 2 2 5 2 4" xfId="10428" xr:uid="{00000000-0005-0000-0000-0000B0000000}"/>
    <cellStyle name="Normal GHG Numbers (0.00) 3 2 2 5 2 5" xfId="34013" xr:uid="{00000000-0005-0000-0000-0000B0000000}"/>
    <cellStyle name="Normal GHG Numbers (0.00) 3 2 2 5 3" xfId="5670" xr:uid="{00000000-0005-0000-0000-0000B0000000}"/>
    <cellStyle name="Normal GHG Numbers (0.00) 3 2 2 5 3 2" xfId="25966" xr:uid="{00000000-0005-0000-0000-0000B0000000}"/>
    <cellStyle name="Normal GHG Numbers (0.00) 3 2 2 5 3 3" xfId="12189" xr:uid="{00000000-0005-0000-0000-0000B0000000}"/>
    <cellStyle name="Normal GHG Numbers (0.00) 3 2 2 5 3 4" xfId="31436" xr:uid="{00000000-0005-0000-0000-0000B0000000}"/>
    <cellStyle name="Normal GHG Numbers (0.00) 3 2 2 5 4" xfId="4023" xr:uid="{00000000-0005-0000-0000-0000B0000000}"/>
    <cellStyle name="Normal GHG Numbers (0.00) 3 2 2 5 4 2" xfId="16308" xr:uid="{00000000-0005-0000-0000-0000B0000000}"/>
    <cellStyle name="Normal GHG Numbers (0.00) 3 2 2 5 4 3" xfId="19807" xr:uid="{00000000-0005-0000-0000-0000B0000000}"/>
    <cellStyle name="Normal GHG Numbers (0.00) 3 2 2 5 4 4" xfId="35565" xr:uid="{00000000-0005-0000-0000-0000B0000000}"/>
    <cellStyle name="Normal GHG Numbers (0.00) 3 2 2 5 5" xfId="18469" xr:uid="{00000000-0005-0000-0000-0000B0000000}"/>
    <cellStyle name="Normal GHG Numbers (0.00) 3 2 2 5 6" xfId="13388" xr:uid="{00000000-0005-0000-0000-0000B0000000}"/>
    <cellStyle name="Normal GHG Numbers (0.00) 3 2 2 5 7" xfId="29847" xr:uid="{00000000-0005-0000-0000-0000B0000000}"/>
    <cellStyle name="Normal GHG Numbers (0.00) 3 2 2 6" xfId="2165" xr:uid="{00000000-0005-0000-0000-0000B0000000}"/>
    <cellStyle name="Normal GHG Numbers (0.00) 3 2 2 6 2" xfId="6823" xr:uid="{00000000-0005-0000-0000-0000B0000000}"/>
    <cellStyle name="Normal GHG Numbers (0.00) 3 2 2 6 2 2" xfId="27119" xr:uid="{00000000-0005-0000-0000-0000B0000000}"/>
    <cellStyle name="Normal GHG Numbers (0.00) 3 2 2 6 2 3" xfId="22529" xr:uid="{00000000-0005-0000-0000-0000B0000000}"/>
    <cellStyle name="Normal GHG Numbers (0.00) 3 2 2 6 2 4" xfId="37314" xr:uid="{00000000-0005-0000-0000-0000B0000000}"/>
    <cellStyle name="Normal GHG Numbers (0.00) 3 2 2 6 3" xfId="18845" xr:uid="{00000000-0005-0000-0000-0000B0000000}"/>
    <cellStyle name="Normal GHG Numbers (0.00) 3 2 2 6 4" xfId="13544" xr:uid="{00000000-0005-0000-0000-0000B0000000}"/>
    <cellStyle name="Normal GHG Numbers (0.00) 3 2 2 6 5" xfId="32589" xr:uid="{00000000-0005-0000-0000-0000B0000000}"/>
    <cellStyle name="Normal GHG Numbers (0.00) 3 2 2 7" xfId="8108" xr:uid="{00000000-0005-0000-0000-0000B0000000}"/>
    <cellStyle name="Normal GHG Numbers (0.00) 3 2 2 7 2" xfId="23810" xr:uid="{00000000-0005-0000-0000-0000B0000000}"/>
    <cellStyle name="Normal GHG Numbers (0.00) 3 2 2 7 2 2" xfId="28399" xr:uid="{00000000-0005-0000-0000-0000B0000000}"/>
    <cellStyle name="Normal GHG Numbers (0.00) 3 2 2 7 2 3" xfId="38504" xr:uid="{00000000-0005-0000-0000-0000B0000000}"/>
    <cellStyle name="Normal GHG Numbers (0.00) 3 2 2 7 3" xfId="17438" xr:uid="{00000000-0005-0000-0000-0000B0000000}"/>
    <cellStyle name="Normal GHG Numbers (0.00) 3 2 2 7 4" xfId="13645" xr:uid="{00000000-0005-0000-0000-0000B0000000}"/>
    <cellStyle name="Normal GHG Numbers (0.00) 3 2 2 7 5" xfId="33873" xr:uid="{00000000-0005-0000-0000-0000B0000000}"/>
    <cellStyle name="Normal GHG Numbers (0.00) 3 2 2 8" xfId="3883" xr:uid="{00000000-0005-0000-0000-0000B0000000}"/>
    <cellStyle name="Normal GHG Numbers (0.00) 3 2 2 8 2" xfId="15375" xr:uid="{00000000-0005-0000-0000-0000B0000000}"/>
    <cellStyle name="Normal GHG Numbers (0.00) 3 2 2 8 3" xfId="18279" xr:uid="{00000000-0005-0000-0000-0000B0000000}"/>
    <cellStyle name="Normal GHG Numbers (0.00) 3 2 2 8 4" xfId="35145" xr:uid="{00000000-0005-0000-0000-0000B0000000}"/>
    <cellStyle name="Normal GHG Numbers (0.00) 3 2 2 9" xfId="19672" xr:uid="{00000000-0005-0000-0000-0000B0000000}"/>
    <cellStyle name="Normal GHG Numbers (0.00) 3 2 2 9 2" xfId="17672" xr:uid="{00000000-0005-0000-0000-0000B0000000}"/>
    <cellStyle name="Normal GHG Numbers (0.00) 3 2 2 9 3" xfId="35430" xr:uid="{00000000-0005-0000-0000-0000B0000000}"/>
    <cellStyle name="Normal GHG Numbers (0.00) 3 2 3" xfId="682" xr:uid="{00000000-0005-0000-0000-0000B0000000}"/>
    <cellStyle name="Normal GHG Numbers (0.00) 3 2 3 10" xfId="11462" xr:uid="{00000000-0005-0000-0000-0000B0000000}"/>
    <cellStyle name="Normal GHG Numbers (0.00) 3 2 3 11" xfId="29911" xr:uid="{00000000-0005-0000-0000-0000B0000000}"/>
    <cellStyle name="Normal GHG Numbers (0.00) 3 2 3 2" xfId="1912" xr:uid="{00000000-0005-0000-0000-0000B0000000}"/>
    <cellStyle name="Normal GHG Numbers (0.00) 3 2 3 2 2" xfId="3151" xr:uid="{00000000-0005-0000-0000-0000B0000000}"/>
    <cellStyle name="Normal GHG Numbers (0.00) 3 2 3 2 2 2" xfId="7809" xr:uid="{00000000-0005-0000-0000-0000B0000000}"/>
    <cellStyle name="Normal GHG Numbers (0.00) 3 2 3 2 2 2 2" xfId="28105" xr:uid="{00000000-0005-0000-0000-0000B0000000}"/>
    <cellStyle name="Normal GHG Numbers (0.00) 3 2 3 2 2 2 3" xfId="23515" xr:uid="{00000000-0005-0000-0000-0000B0000000}"/>
    <cellStyle name="Normal GHG Numbers (0.00) 3 2 3 2 2 2 4" xfId="38257" xr:uid="{00000000-0005-0000-0000-0000B0000000}"/>
    <cellStyle name="Normal GHG Numbers (0.00) 3 2 3 2 2 3" xfId="18397" xr:uid="{00000000-0005-0000-0000-0000B0000000}"/>
    <cellStyle name="Normal GHG Numbers (0.00) 3 2 3 2 2 4" xfId="11056" xr:uid="{00000000-0005-0000-0000-0000B0000000}"/>
    <cellStyle name="Normal GHG Numbers (0.00) 3 2 3 2 2 5" xfId="33575" xr:uid="{00000000-0005-0000-0000-0000B0000000}"/>
    <cellStyle name="Normal GHG Numbers (0.00) 3 2 3 2 3" xfId="9221" xr:uid="{00000000-0005-0000-0000-0000B0000000}"/>
    <cellStyle name="Normal GHG Numbers (0.00) 3 2 3 2 3 2" xfId="24865" xr:uid="{00000000-0005-0000-0000-0000B0000000}"/>
    <cellStyle name="Normal GHG Numbers (0.00) 3 2 3 2 3 2 2" xfId="29452" xr:uid="{00000000-0005-0000-0000-0000B0000000}"/>
    <cellStyle name="Normal GHG Numbers (0.00) 3 2 3 2 3 2 3" xfId="39557" xr:uid="{00000000-0005-0000-0000-0000B0000000}"/>
    <cellStyle name="Normal GHG Numbers (0.00) 3 2 3 2 3 3" xfId="17999" xr:uid="{00000000-0005-0000-0000-0000B0000000}"/>
    <cellStyle name="Normal GHG Numbers (0.00) 3 2 3 2 3 4" xfId="9891" xr:uid="{00000000-0005-0000-0000-0000B0000000}"/>
    <cellStyle name="Normal GHG Numbers (0.00) 3 2 3 2 3 5" xfId="34986" xr:uid="{00000000-0005-0000-0000-0000B0000000}"/>
    <cellStyle name="Normal GHG Numbers (0.00) 3 2 3 2 4" xfId="6573" xr:uid="{00000000-0005-0000-0000-0000B0000000}"/>
    <cellStyle name="Normal GHG Numbers (0.00) 3 2 3 2 4 2" xfId="26869" xr:uid="{00000000-0005-0000-0000-0000B0000000}"/>
    <cellStyle name="Normal GHG Numbers (0.00) 3 2 3 2 4 3" xfId="13893" xr:uid="{00000000-0005-0000-0000-0000B0000000}"/>
    <cellStyle name="Normal GHG Numbers (0.00) 3 2 3 2 4 4" xfId="32339" xr:uid="{00000000-0005-0000-0000-0000B0000000}"/>
    <cellStyle name="Normal GHG Numbers (0.00) 3 2 3 2 5" xfId="5000" xr:uid="{00000000-0005-0000-0000-0000B0000000}"/>
    <cellStyle name="Normal GHG Numbers (0.00) 3 2 3 2 5 2" xfId="25303" xr:uid="{00000000-0005-0000-0000-0000B0000000}"/>
    <cellStyle name="Normal GHG Numbers (0.00) 3 2 3 2 5 3" xfId="20717" xr:uid="{00000000-0005-0000-0000-0000B0000000}"/>
    <cellStyle name="Normal GHG Numbers (0.00) 3 2 3 2 5 4" xfId="36473" xr:uid="{00000000-0005-0000-0000-0000B0000000}"/>
    <cellStyle name="Normal GHG Numbers (0.00) 3 2 3 2 6" xfId="19021" xr:uid="{00000000-0005-0000-0000-0000B0000000}"/>
    <cellStyle name="Normal GHG Numbers (0.00) 3 2 3 2 7" xfId="10409" xr:uid="{00000000-0005-0000-0000-0000B0000000}"/>
    <cellStyle name="Normal GHG Numbers (0.00) 3 2 3 2 8" xfId="30820" xr:uid="{00000000-0005-0000-0000-0000B0000000}"/>
    <cellStyle name="Normal GHG Numbers (0.00) 3 2 3 3" xfId="1594" xr:uid="{00000000-0005-0000-0000-0000B0000000}"/>
    <cellStyle name="Normal GHG Numbers (0.00) 3 2 3 3 2" xfId="2834" xr:uid="{00000000-0005-0000-0000-0000B0000000}"/>
    <cellStyle name="Normal GHG Numbers (0.00) 3 2 3 3 2 2" xfId="7492" xr:uid="{00000000-0005-0000-0000-0000B0000000}"/>
    <cellStyle name="Normal GHG Numbers (0.00) 3 2 3 3 2 2 2" xfId="27788" xr:uid="{00000000-0005-0000-0000-0000B0000000}"/>
    <cellStyle name="Normal GHG Numbers (0.00) 3 2 3 3 2 2 3" xfId="23198" xr:uid="{00000000-0005-0000-0000-0000B0000000}"/>
    <cellStyle name="Normal GHG Numbers (0.00) 3 2 3 3 2 2 4" xfId="37964" xr:uid="{00000000-0005-0000-0000-0000B0000000}"/>
    <cellStyle name="Normal GHG Numbers (0.00) 3 2 3 3 2 3" xfId="18346" xr:uid="{00000000-0005-0000-0000-0000B0000000}"/>
    <cellStyle name="Normal GHG Numbers (0.00) 3 2 3 3 2 4" xfId="14615" xr:uid="{00000000-0005-0000-0000-0000B0000000}"/>
    <cellStyle name="Normal GHG Numbers (0.00) 3 2 3 3 2 5" xfId="33258" xr:uid="{00000000-0005-0000-0000-0000B0000000}"/>
    <cellStyle name="Normal GHG Numbers (0.00) 3 2 3 3 3" xfId="8905" xr:uid="{00000000-0005-0000-0000-0000B0000000}"/>
    <cellStyle name="Normal GHG Numbers (0.00) 3 2 3 3 3 2" xfId="24568" xr:uid="{00000000-0005-0000-0000-0000B0000000}"/>
    <cellStyle name="Normal GHG Numbers (0.00) 3 2 3 3 3 2 2" xfId="29156" xr:uid="{00000000-0005-0000-0000-0000B0000000}"/>
    <cellStyle name="Normal GHG Numbers (0.00) 3 2 3 3 3 2 3" xfId="39261" xr:uid="{00000000-0005-0000-0000-0000B0000000}"/>
    <cellStyle name="Normal GHG Numbers (0.00) 3 2 3 3 3 3" xfId="18386" xr:uid="{00000000-0005-0000-0000-0000B0000000}"/>
    <cellStyle name="Normal GHG Numbers (0.00) 3 2 3 3 3 4" xfId="9766" xr:uid="{00000000-0005-0000-0000-0000B0000000}"/>
    <cellStyle name="Normal GHG Numbers (0.00) 3 2 3 3 3 5" xfId="34670" xr:uid="{00000000-0005-0000-0000-0000B0000000}"/>
    <cellStyle name="Normal GHG Numbers (0.00) 3 2 3 3 4" xfId="6289" xr:uid="{00000000-0005-0000-0000-0000B0000000}"/>
    <cellStyle name="Normal GHG Numbers (0.00) 3 2 3 3 4 2" xfId="26585" xr:uid="{00000000-0005-0000-0000-0000B0000000}"/>
    <cellStyle name="Normal GHG Numbers (0.00) 3 2 3 3 4 3" xfId="11926" xr:uid="{00000000-0005-0000-0000-0000B0000000}"/>
    <cellStyle name="Normal GHG Numbers (0.00) 3 2 3 3 4 4" xfId="32055" xr:uid="{00000000-0005-0000-0000-0000B0000000}"/>
    <cellStyle name="Normal GHG Numbers (0.00) 3 2 3 3 5" xfId="4683" xr:uid="{00000000-0005-0000-0000-0000B0000000}"/>
    <cellStyle name="Normal GHG Numbers (0.00) 3 2 3 3 5 2" xfId="25007" xr:uid="{00000000-0005-0000-0000-0000B0000000}"/>
    <cellStyle name="Normal GHG Numbers (0.00) 3 2 3 3 5 3" xfId="20419" xr:uid="{00000000-0005-0000-0000-0000B0000000}"/>
    <cellStyle name="Normal GHG Numbers (0.00) 3 2 3 3 5 4" xfId="36177" xr:uid="{00000000-0005-0000-0000-0000B0000000}"/>
    <cellStyle name="Normal GHG Numbers (0.00) 3 2 3 3 6" xfId="22232" xr:uid="{00000000-0005-0000-0000-0000B0000000}"/>
    <cellStyle name="Normal GHG Numbers (0.00) 3 2 3 3 7" xfId="14397" xr:uid="{00000000-0005-0000-0000-0000B0000000}"/>
    <cellStyle name="Normal GHG Numbers (0.00) 3 2 3 3 8" xfId="30504" xr:uid="{00000000-0005-0000-0000-0000B0000000}"/>
    <cellStyle name="Normal GHG Numbers (0.00) 3 2 3 4" xfId="986" xr:uid="{00000000-0005-0000-0000-0000B0000000}"/>
    <cellStyle name="Normal GHG Numbers (0.00) 3 2 3 4 2" xfId="5731" xr:uid="{00000000-0005-0000-0000-0000B0000000}"/>
    <cellStyle name="Normal GHG Numbers (0.00) 3 2 3 4 2 2" xfId="26027" xr:uid="{00000000-0005-0000-0000-0000B0000000}"/>
    <cellStyle name="Normal GHG Numbers (0.00) 3 2 3 4 2 3" xfId="21441" xr:uid="{00000000-0005-0000-0000-0000B0000000}"/>
    <cellStyle name="Normal GHG Numbers (0.00) 3 2 3 4 2 4" xfId="36955" xr:uid="{00000000-0005-0000-0000-0000B0000000}"/>
    <cellStyle name="Normal GHG Numbers (0.00) 3 2 3 4 3" xfId="16274" xr:uid="{00000000-0005-0000-0000-0000B0000000}"/>
    <cellStyle name="Normal GHG Numbers (0.00) 3 2 3 4 4" xfId="11409" xr:uid="{00000000-0005-0000-0000-0000B0000000}"/>
    <cellStyle name="Normal GHG Numbers (0.00) 3 2 3 4 5" xfId="31497" xr:uid="{00000000-0005-0000-0000-0000B0000000}"/>
    <cellStyle name="Normal GHG Numbers (0.00) 3 2 3 5" xfId="2229" xr:uid="{00000000-0005-0000-0000-0000B0000000}"/>
    <cellStyle name="Normal GHG Numbers (0.00) 3 2 3 5 2" xfId="6887" xr:uid="{00000000-0005-0000-0000-0000B0000000}"/>
    <cellStyle name="Normal GHG Numbers (0.00) 3 2 3 5 2 2" xfId="27183" xr:uid="{00000000-0005-0000-0000-0000B0000000}"/>
    <cellStyle name="Normal GHG Numbers (0.00) 3 2 3 5 2 3" xfId="22593" xr:uid="{00000000-0005-0000-0000-0000B0000000}"/>
    <cellStyle name="Normal GHG Numbers (0.00) 3 2 3 5 2 4" xfId="37378" xr:uid="{00000000-0005-0000-0000-0000B0000000}"/>
    <cellStyle name="Normal GHG Numbers (0.00) 3 2 3 5 3" xfId="16793" xr:uid="{00000000-0005-0000-0000-0000B0000000}"/>
    <cellStyle name="Normal GHG Numbers (0.00) 3 2 3 5 4" xfId="9638" xr:uid="{00000000-0005-0000-0000-0000B0000000}"/>
    <cellStyle name="Normal GHG Numbers (0.00) 3 2 3 5 5" xfId="32653" xr:uid="{00000000-0005-0000-0000-0000B0000000}"/>
    <cellStyle name="Normal GHG Numbers (0.00) 3 2 3 6" xfId="8312" xr:uid="{00000000-0005-0000-0000-0000B0000000}"/>
    <cellStyle name="Normal GHG Numbers (0.00) 3 2 3 6 2" xfId="24009" xr:uid="{00000000-0005-0000-0000-0000B0000000}"/>
    <cellStyle name="Normal GHG Numbers (0.00) 3 2 3 6 2 2" xfId="28598" xr:uid="{00000000-0005-0000-0000-0000B0000000}"/>
    <cellStyle name="Normal GHG Numbers (0.00) 3 2 3 6 2 3" xfId="38703" xr:uid="{00000000-0005-0000-0000-0000B0000000}"/>
    <cellStyle name="Normal GHG Numbers (0.00) 3 2 3 6 3" xfId="19240" xr:uid="{00000000-0005-0000-0000-0000B0000000}"/>
    <cellStyle name="Normal GHG Numbers (0.00) 3 2 3 6 4" xfId="12337" xr:uid="{00000000-0005-0000-0000-0000B0000000}"/>
    <cellStyle name="Normal GHG Numbers (0.00) 3 2 3 6 5" xfId="34077" xr:uid="{00000000-0005-0000-0000-0000B0000000}"/>
    <cellStyle name="Normal GHG Numbers (0.00) 3 2 3 7" xfId="5437" xr:uid="{00000000-0005-0000-0000-0000B0000000}"/>
    <cellStyle name="Normal GHG Numbers (0.00) 3 2 3 7 2" xfId="21148" xr:uid="{00000000-0005-0000-0000-0000B0000000}"/>
    <cellStyle name="Normal GHG Numbers (0.00) 3 2 3 7 2 2" xfId="25733" xr:uid="{00000000-0005-0000-0000-0000B0000000}"/>
    <cellStyle name="Normal GHG Numbers (0.00) 3 2 3 7 2 3" xfId="36797" xr:uid="{00000000-0005-0000-0000-0000B0000000}"/>
    <cellStyle name="Normal GHG Numbers (0.00) 3 2 3 7 3" xfId="17583" xr:uid="{00000000-0005-0000-0000-0000B0000000}"/>
    <cellStyle name="Normal GHG Numbers (0.00) 3 2 3 7 4" xfId="10451" xr:uid="{00000000-0005-0000-0000-0000B0000000}"/>
    <cellStyle name="Normal GHG Numbers (0.00) 3 2 3 7 5" xfId="31203" xr:uid="{00000000-0005-0000-0000-0000B0000000}"/>
    <cellStyle name="Normal GHG Numbers (0.00) 3 2 3 8" xfId="4087" xr:uid="{00000000-0005-0000-0000-0000B0000000}"/>
    <cellStyle name="Normal GHG Numbers (0.00) 3 2 3 8 2" xfId="17092" xr:uid="{00000000-0005-0000-0000-0000B0000000}"/>
    <cellStyle name="Normal GHG Numbers (0.00) 3 2 3 8 3" xfId="19867" xr:uid="{00000000-0005-0000-0000-0000B0000000}"/>
    <cellStyle name="Normal GHG Numbers (0.00) 3 2 3 8 4" xfId="35625" xr:uid="{00000000-0005-0000-0000-0000B0000000}"/>
    <cellStyle name="Normal GHG Numbers (0.00) 3 2 3 9" xfId="18916" xr:uid="{00000000-0005-0000-0000-0000B0000000}"/>
    <cellStyle name="Normal GHG Numbers (0.00) 3 2 4" xfId="744" xr:uid="{00000000-0005-0000-0000-0000B0000000}"/>
    <cellStyle name="Normal GHG Numbers (0.00) 3 2 4 10" xfId="14172" xr:uid="{00000000-0005-0000-0000-0000B0000000}"/>
    <cellStyle name="Normal GHG Numbers (0.00) 3 2 4 11" xfId="29973" xr:uid="{00000000-0005-0000-0000-0000B0000000}"/>
    <cellStyle name="Normal GHG Numbers (0.00) 3 2 4 2" xfId="1974" xr:uid="{00000000-0005-0000-0000-0000B0000000}"/>
    <cellStyle name="Normal GHG Numbers (0.00) 3 2 4 2 2" xfId="3213" xr:uid="{00000000-0005-0000-0000-0000B0000000}"/>
    <cellStyle name="Normal GHG Numbers (0.00) 3 2 4 2 2 2" xfId="7871" xr:uid="{00000000-0005-0000-0000-0000B0000000}"/>
    <cellStyle name="Normal GHG Numbers (0.00) 3 2 4 2 2 2 2" xfId="28167" xr:uid="{00000000-0005-0000-0000-0000B0000000}"/>
    <cellStyle name="Normal GHG Numbers (0.00) 3 2 4 2 2 2 3" xfId="23577" xr:uid="{00000000-0005-0000-0000-0000B0000000}"/>
    <cellStyle name="Normal GHG Numbers (0.00) 3 2 4 2 2 2 4" xfId="38319" xr:uid="{00000000-0005-0000-0000-0000B0000000}"/>
    <cellStyle name="Normal GHG Numbers (0.00) 3 2 4 2 2 3" xfId="17944" xr:uid="{00000000-0005-0000-0000-0000B0000000}"/>
    <cellStyle name="Normal GHG Numbers (0.00) 3 2 4 2 2 4" xfId="13921" xr:uid="{00000000-0005-0000-0000-0000B0000000}"/>
    <cellStyle name="Normal GHG Numbers (0.00) 3 2 4 2 2 5" xfId="33637" xr:uid="{00000000-0005-0000-0000-0000B0000000}"/>
    <cellStyle name="Normal GHG Numbers (0.00) 3 2 4 2 3" xfId="9283" xr:uid="{00000000-0005-0000-0000-0000B0000000}"/>
    <cellStyle name="Normal GHG Numbers (0.00) 3 2 4 2 3 2" xfId="24924" xr:uid="{00000000-0005-0000-0000-0000B0000000}"/>
    <cellStyle name="Normal GHG Numbers (0.00) 3 2 4 2 3 2 2" xfId="29511" xr:uid="{00000000-0005-0000-0000-0000B0000000}"/>
    <cellStyle name="Normal GHG Numbers (0.00) 3 2 4 2 3 2 3" xfId="39616" xr:uid="{00000000-0005-0000-0000-0000B0000000}"/>
    <cellStyle name="Normal GHG Numbers (0.00) 3 2 4 2 3 3" xfId="19307" xr:uid="{00000000-0005-0000-0000-0000B0000000}"/>
    <cellStyle name="Normal GHG Numbers (0.00) 3 2 4 2 3 4" xfId="10938" xr:uid="{00000000-0005-0000-0000-0000B0000000}"/>
    <cellStyle name="Normal GHG Numbers (0.00) 3 2 4 2 3 5" xfId="35048" xr:uid="{00000000-0005-0000-0000-0000B0000000}"/>
    <cellStyle name="Normal GHG Numbers (0.00) 3 2 4 2 4" xfId="6632" xr:uid="{00000000-0005-0000-0000-0000B0000000}"/>
    <cellStyle name="Normal GHG Numbers (0.00) 3 2 4 2 4 2" xfId="26928" xr:uid="{00000000-0005-0000-0000-0000B0000000}"/>
    <cellStyle name="Normal GHG Numbers (0.00) 3 2 4 2 4 3" xfId="13083" xr:uid="{00000000-0005-0000-0000-0000B0000000}"/>
    <cellStyle name="Normal GHG Numbers (0.00) 3 2 4 2 4 4" xfId="32398" xr:uid="{00000000-0005-0000-0000-0000B0000000}"/>
    <cellStyle name="Normal GHG Numbers (0.00) 3 2 4 2 5" xfId="5062" xr:uid="{00000000-0005-0000-0000-0000B0000000}"/>
    <cellStyle name="Normal GHG Numbers (0.00) 3 2 4 2 5 2" xfId="25362" xr:uid="{00000000-0005-0000-0000-0000B0000000}"/>
    <cellStyle name="Normal GHG Numbers (0.00) 3 2 4 2 5 3" xfId="20776" xr:uid="{00000000-0005-0000-0000-0000B0000000}"/>
    <cellStyle name="Normal GHG Numbers (0.00) 3 2 4 2 5 4" xfId="36532" xr:uid="{00000000-0005-0000-0000-0000B0000000}"/>
    <cellStyle name="Normal GHG Numbers (0.00) 3 2 4 2 6" xfId="21418" xr:uid="{00000000-0005-0000-0000-0000B0000000}"/>
    <cellStyle name="Normal GHG Numbers (0.00) 3 2 4 2 7" xfId="12175" xr:uid="{00000000-0005-0000-0000-0000B0000000}"/>
    <cellStyle name="Normal GHG Numbers (0.00) 3 2 4 2 8" xfId="30882" xr:uid="{00000000-0005-0000-0000-0000B0000000}"/>
    <cellStyle name="Normal GHG Numbers (0.00) 3 2 4 3" xfId="1652" xr:uid="{00000000-0005-0000-0000-0000B0000000}"/>
    <cellStyle name="Normal GHG Numbers (0.00) 3 2 4 3 2" xfId="2891" xr:uid="{00000000-0005-0000-0000-0000B0000000}"/>
    <cellStyle name="Normal GHG Numbers (0.00) 3 2 4 3 2 2" xfId="7549" xr:uid="{00000000-0005-0000-0000-0000B0000000}"/>
    <cellStyle name="Normal GHG Numbers (0.00) 3 2 4 3 2 2 2" xfId="27845" xr:uid="{00000000-0005-0000-0000-0000B0000000}"/>
    <cellStyle name="Normal GHG Numbers (0.00) 3 2 4 3 2 2 3" xfId="23255" xr:uid="{00000000-0005-0000-0000-0000B0000000}"/>
    <cellStyle name="Normal GHG Numbers (0.00) 3 2 4 3 2 2 4" xfId="38021" xr:uid="{00000000-0005-0000-0000-0000B0000000}"/>
    <cellStyle name="Normal GHG Numbers (0.00) 3 2 4 3 2 3" xfId="21344" xr:uid="{00000000-0005-0000-0000-0000B0000000}"/>
    <cellStyle name="Normal GHG Numbers (0.00) 3 2 4 3 2 4" xfId="11316" xr:uid="{00000000-0005-0000-0000-0000B0000000}"/>
    <cellStyle name="Normal GHG Numbers (0.00) 3 2 4 3 2 5" xfId="33315" xr:uid="{00000000-0005-0000-0000-0000B0000000}"/>
    <cellStyle name="Normal GHG Numbers (0.00) 3 2 4 3 3" xfId="8961" xr:uid="{00000000-0005-0000-0000-0000B0000000}"/>
    <cellStyle name="Normal GHG Numbers (0.00) 3 2 4 3 3 2" xfId="24621" xr:uid="{00000000-0005-0000-0000-0000B0000000}"/>
    <cellStyle name="Normal GHG Numbers (0.00) 3 2 4 3 3 2 2" xfId="29209" xr:uid="{00000000-0005-0000-0000-0000B0000000}"/>
    <cellStyle name="Normal GHG Numbers (0.00) 3 2 4 3 3 2 3" xfId="39314" xr:uid="{00000000-0005-0000-0000-0000B0000000}"/>
    <cellStyle name="Normal GHG Numbers (0.00) 3 2 4 3 3 3" xfId="14794" xr:uid="{00000000-0005-0000-0000-0000B0000000}"/>
    <cellStyle name="Normal GHG Numbers (0.00) 3 2 4 3 3 4" xfId="11749" xr:uid="{00000000-0005-0000-0000-0000B0000000}"/>
    <cellStyle name="Normal GHG Numbers (0.00) 3 2 4 3 3 5" xfId="34726" xr:uid="{00000000-0005-0000-0000-0000B0000000}"/>
    <cellStyle name="Normal GHG Numbers (0.00) 3 2 4 3 4" xfId="6343" xr:uid="{00000000-0005-0000-0000-0000B0000000}"/>
    <cellStyle name="Normal GHG Numbers (0.00) 3 2 4 3 4 2" xfId="26639" xr:uid="{00000000-0005-0000-0000-0000B0000000}"/>
    <cellStyle name="Normal GHG Numbers (0.00) 3 2 4 3 4 3" xfId="12860" xr:uid="{00000000-0005-0000-0000-0000B0000000}"/>
    <cellStyle name="Normal GHG Numbers (0.00) 3 2 4 3 4 4" xfId="32109" xr:uid="{00000000-0005-0000-0000-0000B0000000}"/>
    <cellStyle name="Normal GHG Numbers (0.00) 3 2 4 3 5" xfId="4740" xr:uid="{00000000-0005-0000-0000-0000B0000000}"/>
    <cellStyle name="Normal GHG Numbers (0.00) 3 2 4 3 5 2" xfId="25060" xr:uid="{00000000-0005-0000-0000-0000B0000000}"/>
    <cellStyle name="Normal GHG Numbers (0.00) 3 2 4 3 5 3" xfId="20472" xr:uid="{00000000-0005-0000-0000-0000B0000000}"/>
    <cellStyle name="Normal GHG Numbers (0.00) 3 2 4 3 5 4" xfId="36230" xr:uid="{00000000-0005-0000-0000-0000B0000000}"/>
    <cellStyle name="Normal GHG Numbers (0.00) 3 2 4 3 6" xfId="15561" xr:uid="{00000000-0005-0000-0000-0000B0000000}"/>
    <cellStyle name="Normal GHG Numbers (0.00) 3 2 4 3 7" xfId="13209" xr:uid="{00000000-0005-0000-0000-0000B0000000}"/>
    <cellStyle name="Normal GHG Numbers (0.00) 3 2 4 3 8" xfId="30560" xr:uid="{00000000-0005-0000-0000-0000B0000000}"/>
    <cellStyle name="Normal GHG Numbers (0.00) 3 2 4 4" xfId="1048" xr:uid="{00000000-0005-0000-0000-0000B0000000}"/>
    <cellStyle name="Normal GHG Numbers (0.00) 3 2 4 4 2" xfId="5793" xr:uid="{00000000-0005-0000-0000-0000B0000000}"/>
    <cellStyle name="Normal GHG Numbers (0.00) 3 2 4 4 2 2" xfId="26089" xr:uid="{00000000-0005-0000-0000-0000B0000000}"/>
    <cellStyle name="Normal GHG Numbers (0.00) 3 2 4 4 2 3" xfId="21503" xr:uid="{00000000-0005-0000-0000-0000B0000000}"/>
    <cellStyle name="Normal GHG Numbers (0.00) 3 2 4 4 2 4" xfId="37017" xr:uid="{00000000-0005-0000-0000-0000B0000000}"/>
    <cellStyle name="Normal GHG Numbers (0.00) 3 2 4 4 3" xfId="18913" xr:uid="{00000000-0005-0000-0000-0000B0000000}"/>
    <cellStyle name="Normal GHG Numbers (0.00) 3 2 4 4 4" xfId="9582" xr:uid="{00000000-0005-0000-0000-0000B0000000}"/>
    <cellStyle name="Normal GHG Numbers (0.00) 3 2 4 4 5" xfId="31559" xr:uid="{00000000-0005-0000-0000-0000B0000000}"/>
    <cellStyle name="Normal GHG Numbers (0.00) 3 2 4 5" xfId="2291" xr:uid="{00000000-0005-0000-0000-0000B0000000}"/>
    <cellStyle name="Normal GHG Numbers (0.00) 3 2 4 5 2" xfId="6949" xr:uid="{00000000-0005-0000-0000-0000B0000000}"/>
    <cellStyle name="Normal GHG Numbers (0.00) 3 2 4 5 2 2" xfId="27245" xr:uid="{00000000-0005-0000-0000-0000B0000000}"/>
    <cellStyle name="Normal GHG Numbers (0.00) 3 2 4 5 2 3" xfId="22655" xr:uid="{00000000-0005-0000-0000-0000B0000000}"/>
    <cellStyle name="Normal GHG Numbers (0.00) 3 2 4 5 2 4" xfId="37440" xr:uid="{00000000-0005-0000-0000-0000B0000000}"/>
    <cellStyle name="Normal GHG Numbers (0.00) 3 2 4 5 3" xfId="22086" xr:uid="{00000000-0005-0000-0000-0000B0000000}"/>
    <cellStyle name="Normal GHG Numbers (0.00) 3 2 4 5 4" xfId="11219" xr:uid="{00000000-0005-0000-0000-0000B0000000}"/>
    <cellStyle name="Normal GHG Numbers (0.00) 3 2 4 5 5" xfId="32715" xr:uid="{00000000-0005-0000-0000-0000B0000000}"/>
    <cellStyle name="Normal GHG Numbers (0.00) 3 2 4 6" xfId="8374" xr:uid="{00000000-0005-0000-0000-0000B0000000}"/>
    <cellStyle name="Normal GHG Numbers (0.00) 3 2 4 6 2" xfId="24071" xr:uid="{00000000-0005-0000-0000-0000B0000000}"/>
    <cellStyle name="Normal GHG Numbers (0.00) 3 2 4 6 2 2" xfId="28660" xr:uid="{00000000-0005-0000-0000-0000B0000000}"/>
    <cellStyle name="Normal GHG Numbers (0.00) 3 2 4 6 2 3" xfId="38765" xr:uid="{00000000-0005-0000-0000-0000B0000000}"/>
    <cellStyle name="Normal GHG Numbers (0.00) 3 2 4 6 3" xfId="18255" xr:uid="{00000000-0005-0000-0000-0000B0000000}"/>
    <cellStyle name="Normal GHG Numbers (0.00) 3 2 4 6 4" xfId="14498" xr:uid="{00000000-0005-0000-0000-0000B0000000}"/>
    <cellStyle name="Normal GHG Numbers (0.00) 3 2 4 6 5" xfId="34139" xr:uid="{00000000-0005-0000-0000-0000B0000000}"/>
    <cellStyle name="Normal GHG Numbers (0.00) 3 2 4 7" xfId="5496" xr:uid="{00000000-0005-0000-0000-0000B0000000}"/>
    <cellStyle name="Normal GHG Numbers (0.00) 3 2 4 7 2" xfId="21207" xr:uid="{00000000-0005-0000-0000-0000B0000000}"/>
    <cellStyle name="Normal GHG Numbers (0.00) 3 2 4 7 2 2" xfId="25792" xr:uid="{00000000-0005-0000-0000-0000B0000000}"/>
    <cellStyle name="Normal GHG Numbers (0.00) 3 2 4 7 2 3" xfId="36856" xr:uid="{00000000-0005-0000-0000-0000B0000000}"/>
    <cellStyle name="Normal GHG Numbers (0.00) 3 2 4 7 3" xfId="15413" xr:uid="{00000000-0005-0000-0000-0000B0000000}"/>
    <cellStyle name="Normal GHG Numbers (0.00) 3 2 4 7 4" xfId="14081" xr:uid="{00000000-0005-0000-0000-0000B0000000}"/>
    <cellStyle name="Normal GHG Numbers (0.00) 3 2 4 7 5" xfId="31262" xr:uid="{00000000-0005-0000-0000-0000B0000000}"/>
    <cellStyle name="Normal GHG Numbers (0.00) 3 2 4 8" xfId="4149" xr:uid="{00000000-0005-0000-0000-0000B0000000}"/>
    <cellStyle name="Normal GHG Numbers (0.00) 3 2 4 8 2" xfId="18278" xr:uid="{00000000-0005-0000-0000-0000B0000000}"/>
    <cellStyle name="Normal GHG Numbers (0.00) 3 2 4 8 3" xfId="19926" xr:uid="{00000000-0005-0000-0000-0000B0000000}"/>
    <cellStyle name="Normal GHG Numbers (0.00) 3 2 4 8 4" xfId="35684" xr:uid="{00000000-0005-0000-0000-0000B0000000}"/>
    <cellStyle name="Normal GHG Numbers (0.00) 3 2 4 9" xfId="22151" xr:uid="{00000000-0005-0000-0000-0000B0000000}"/>
    <cellStyle name="Normal GHG Numbers (0.00) 3 2 5" xfId="569" xr:uid="{00000000-0005-0000-0000-0000B0000000}"/>
    <cellStyle name="Normal GHG Numbers (0.00) 3 2 5 10" xfId="30406" xr:uid="{00000000-0005-0000-0000-0000B0000000}"/>
    <cellStyle name="Normal GHG Numbers (0.00) 3 2 5 2" xfId="1811" xr:uid="{00000000-0005-0000-0000-0000B0000000}"/>
    <cellStyle name="Normal GHG Numbers (0.00) 3 2 5 2 2" xfId="3050" xr:uid="{00000000-0005-0000-0000-0000B0000000}"/>
    <cellStyle name="Normal GHG Numbers (0.00) 3 2 5 2 2 2" xfId="7708" xr:uid="{00000000-0005-0000-0000-0000B0000000}"/>
    <cellStyle name="Normal GHG Numbers (0.00) 3 2 5 2 2 2 2" xfId="28004" xr:uid="{00000000-0005-0000-0000-0000B0000000}"/>
    <cellStyle name="Normal GHG Numbers (0.00) 3 2 5 2 2 2 3" xfId="23414" xr:uid="{00000000-0005-0000-0000-0000B0000000}"/>
    <cellStyle name="Normal GHG Numbers (0.00) 3 2 5 2 2 2 4" xfId="38156" xr:uid="{00000000-0005-0000-0000-0000B0000000}"/>
    <cellStyle name="Normal GHG Numbers (0.00) 3 2 5 2 2 3" xfId="22365" xr:uid="{00000000-0005-0000-0000-0000B0000000}"/>
    <cellStyle name="Normal GHG Numbers (0.00) 3 2 5 2 2 4" xfId="13516" xr:uid="{00000000-0005-0000-0000-0000B0000000}"/>
    <cellStyle name="Normal GHG Numbers (0.00) 3 2 5 2 2 5" xfId="33474" xr:uid="{00000000-0005-0000-0000-0000B0000000}"/>
    <cellStyle name="Normal GHG Numbers (0.00) 3 2 5 2 3" xfId="9120" xr:uid="{00000000-0005-0000-0000-0000B0000000}"/>
    <cellStyle name="Normal GHG Numbers (0.00) 3 2 5 2 3 2" xfId="24769" xr:uid="{00000000-0005-0000-0000-0000B0000000}"/>
    <cellStyle name="Normal GHG Numbers (0.00) 3 2 5 2 3 2 2" xfId="29356" xr:uid="{00000000-0005-0000-0000-0000B0000000}"/>
    <cellStyle name="Normal GHG Numbers (0.00) 3 2 5 2 3 2 3" xfId="39461" xr:uid="{00000000-0005-0000-0000-0000B0000000}"/>
    <cellStyle name="Normal GHG Numbers (0.00) 3 2 5 2 3 3" xfId="22308" xr:uid="{00000000-0005-0000-0000-0000B0000000}"/>
    <cellStyle name="Normal GHG Numbers (0.00) 3 2 5 2 3 4" xfId="14163" xr:uid="{00000000-0005-0000-0000-0000B0000000}"/>
    <cellStyle name="Normal GHG Numbers (0.00) 3 2 5 2 3 5" xfId="34885" xr:uid="{00000000-0005-0000-0000-0000B0000000}"/>
    <cellStyle name="Normal GHG Numbers (0.00) 3 2 5 2 4" xfId="6477" xr:uid="{00000000-0005-0000-0000-0000B0000000}"/>
    <cellStyle name="Normal GHG Numbers (0.00) 3 2 5 2 4 2" xfId="26773" xr:uid="{00000000-0005-0000-0000-0000B0000000}"/>
    <cellStyle name="Normal GHG Numbers (0.00) 3 2 5 2 4 3" xfId="14569" xr:uid="{00000000-0005-0000-0000-0000B0000000}"/>
    <cellStyle name="Normal GHG Numbers (0.00) 3 2 5 2 4 4" xfId="32243" xr:uid="{00000000-0005-0000-0000-0000B0000000}"/>
    <cellStyle name="Normal GHG Numbers (0.00) 3 2 5 2 5" xfId="4899" xr:uid="{00000000-0005-0000-0000-0000B0000000}"/>
    <cellStyle name="Normal GHG Numbers (0.00) 3 2 5 2 5 2" xfId="25207" xr:uid="{00000000-0005-0000-0000-0000B0000000}"/>
    <cellStyle name="Normal GHG Numbers (0.00) 3 2 5 2 5 3" xfId="20621" xr:uid="{00000000-0005-0000-0000-0000B0000000}"/>
    <cellStyle name="Normal GHG Numbers (0.00) 3 2 5 2 5 4" xfId="36377" xr:uid="{00000000-0005-0000-0000-0000B0000000}"/>
    <cellStyle name="Normal GHG Numbers (0.00) 3 2 5 2 6" xfId="21328" xr:uid="{00000000-0005-0000-0000-0000B0000000}"/>
    <cellStyle name="Normal GHG Numbers (0.00) 3 2 5 2 7" xfId="12764" xr:uid="{00000000-0005-0000-0000-0000B0000000}"/>
    <cellStyle name="Normal GHG Numbers (0.00) 3 2 5 2 8" xfId="30719" xr:uid="{00000000-0005-0000-0000-0000B0000000}"/>
    <cellStyle name="Normal GHG Numbers (0.00) 3 2 5 3" xfId="1495" xr:uid="{00000000-0005-0000-0000-0000B0000000}"/>
    <cellStyle name="Normal GHG Numbers (0.00) 3 2 5 3 2" xfId="6193" xr:uid="{00000000-0005-0000-0000-0000B0000000}"/>
    <cellStyle name="Normal GHG Numbers (0.00) 3 2 5 3 2 2" xfId="26489" xr:uid="{00000000-0005-0000-0000-0000B0000000}"/>
    <cellStyle name="Normal GHG Numbers (0.00) 3 2 5 3 2 3" xfId="21901" xr:uid="{00000000-0005-0000-0000-0000B0000000}"/>
    <cellStyle name="Normal GHG Numbers (0.00) 3 2 5 3 2 4" xfId="37120" xr:uid="{00000000-0005-0000-0000-0000B0000000}"/>
    <cellStyle name="Normal GHG Numbers (0.00) 3 2 5 3 3" xfId="23703" xr:uid="{00000000-0005-0000-0000-0000B0000000}"/>
    <cellStyle name="Normal GHG Numbers (0.00) 3 2 5 3 4" xfId="10548" xr:uid="{00000000-0005-0000-0000-0000B0000000}"/>
    <cellStyle name="Normal GHG Numbers (0.00) 3 2 5 3 5" xfId="31959" xr:uid="{00000000-0005-0000-0000-0000B0000000}"/>
    <cellStyle name="Normal GHG Numbers (0.00) 3 2 5 4" xfId="2735" xr:uid="{00000000-0005-0000-0000-0000B0000000}"/>
    <cellStyle name="Normal GHG Numbers (0.00) 3 2 5 4 2" xfId="7393" xr:uid="{00000000-0005-0000-0000-0000B0000000}"/>
    <cellStyle name="Normal GHG Numbers (0.00) 3 2 5 4 2 2" xfId="27689" xr:uid="{00000000-0005-0000-0000-0000B0000000}"/>
    <cellStyle name="Normal GHG Numbers (0.00) 3 2 5 4 2 3" xfId="23099" xr:uid="{00000000-0005-0000-0000-0000B0000000}"/>
    <cellStyle name="Normal GHG Numbers (0.00) 3 2 5 4 2 4" xfId="37865" xr:uid="{00000000-0005-0000-0000-0000B0000000}"/>
    <cellStyle name="Normal GHG Numbers (0.00) 3 2 5 4 3" xfId="21765" xr:uid="{00000000-0005-0000-0000-0000B0000000}"/>
    <cellStyle name="Normal GHG Numbers (0.00) 3 2 5 4 4" xfId="14689" xr:uid="{00000000-0005-0000-0000-0000B0000000}"/>
    <cellStyle name="Normal GHG Numbers (0.00) 3 2 5 4 5" xfId="33159" xr:uid="{00000000-0005-0000-0000-0000B0000000}"/>
    <cellStyle name="Normal GHG Numbers (0.00) 3 2 5 5" xfId="8807" xr:uid="{00000000-0005-0000-0000-0000B0000000}"/>
    <cellStyle name="Normal GHG Numbers (0.00) 3 2 5 5 2" xfId="24474" xr:uid="{00000000-0005-0000-0000-0000B0000000}"/>
    <cellStyle name="Normal GHG Numbers (0.00) 3 2 5 5 2 2" xfId="29062" xr:uid="{00000000-0005-0000-0000-0000B0000000}"/>
    <cellStyle name="Normal GHG Numbers (0.00) 3 2 5 5 2 3" xfId="39167" xr:uid="{00000000-0005-0000-0000-0000B0000000}"/>
    <cellStyle name="Normal GHG Numbers (0.00) 3 2 5 5 3" xfId="16962" xr:uid="{00000000-0005-0000-0000-0000B0000000}"/>
    <cellStyle name="Normal GHG Numbers (0.00) 3 2 5 5 4" xfId="12794" xr:uid="{00000000-0005-0000-0000-0000B0000000}"/>
    <cellStyle name="Normal GHG Numbers (0.00) 3 2 5 5 5" xfId="34572" xr:uid="{00000000-0005-0000-0000-0000B0000000}"/>
    <cellStyle name="Normal GHG Numbers (0.00) 3 2 5 6" xfId="5355" xr:uid="{00000000-0005-0000-0000-0000B0000000}"/>
    <cellStyle name="Normal GHG Numbers (0.00) 3 2 5 6 2" xfId="25651" xr:uid="{00000000-0005-0000-0000-0000B0000000}"/>
    <cellStyle name="Normal GHG Numbers (0.00) 3 2 5 6 3" xfId="9589" xr:uid="{00000000-0005-0000-0000-0000B0000000}"/>
    <cellStyle name="Normal GHG Numbers (0.00) 3 2 5 6 4" xfId="31121" xr:uid="{00000000-0005-0000-0000-0000B0000000}"/>
    <cellStyle name="Normal GHG Numbers (0.00) 3 2 5 7" xfId="4585" xr:uid="{00000000-0005-0000-0000-0000B0000000}"/>
    <cellStyle name="Normal GHG Numbers (0.00) 3 2 5 7 2" xfId="17106" xr:uid="{00000000-0005-0000-0000-0000B0000000}"/>
    <cellStyle name="Normal GHG Numbers (0.00) 3 2 5 7 3" xfId="20327" xr:uid="{00000000-0005-0000-0000-0000B0000000}"/>
    <cellStyle name="Normal GHG Numbers (0.00) 3 2 5 7 4" xfId="36085" xr:uid="{00000000-0005-0000-0000-0000B0000000}"/>
    <cellStyle name="Normal GHG Numbers (0.00) 3 2 5 8" xfId="19088" xr:uid="{00000000-0005-0000-0000-0000B0000000}"/>
    <cellStyle name="Normal GHG Numbers (0.00) 3 2 5 9" xfId="9843" xr:uid="{00000000-0005-0000-0000-0000B0000000}"/>
    <cellStyle name="Normal GHG Numbers (0.00) 3 2 6" xfId="1415" xr:uid="{00000000-0005-0000-0000-0000B0000000}"/>
    <cellStyle name="Normal GHG Numbers (0.00) 3 2 6 2" xfId="2655" xr:uid="{00000000-0005-0000-0000-0000B0000000}"/>
    <cellStyle name="Normal GHG Numbers (0.00) 3 2 6 2 2" xfId="7313" xr:uid="{00000000-0005-0000-0000-0000B0000000}"/>
    <cellStyle name="Normal GHG Numbers (0.00) 3 2 6 2 2 2" xfId="27609" xr:uid="{00000000-0005-0000-0000-0000B0000000}"/>
    <cellStyle name="Normal GHG Numbers (0.00) 3 2 6 2 2 3" xfId="23019" xr:uid="{00000000-0005-0000-0000-0000B0000000}"/>
    <cellStyle name="Normal GHG Numbers (0.00) 3 2 6 2 2 4" xfId="37795" xr:uid="{00000000-0005-0000-0000-0000B0000000}"/>
    <cellStyle name="Normal GHG Numbers (0.00) 3 2 6 2 3" xfId="18438" xr:uid="{00000000-0005-0000-0000-0000B0000000}"/>
    <cellStyle name="Normal GHG Numbers (0.00) 3 2 6 2 4" xfId="12063" xr:uid="{00000000-0005-0000-0000-0000B0000000}"/>
    <cellStyle name="Normal GHG Numbers (0.00) 3 2 6 2 5" xfId="33079" xr:uid="{00000000-0005-0000-0000-0000B0000000}"/>
    <cellStyle name="Normal GHG Numbers (0.00) 3 2 6 3" xfId="8729" xr:uid="{00000000-0005-0000-0000-0000B0000000}"/>
    <cellStyle name="Normal GHG Numbers (0.00) 3 2 6 3 2" xfId="24400" xr:uid="{00000000-0005-0000-0000-0000B0000000}"/>
    <cellStyle name="Normal GHG Numbers (0.00) 3 2 6 3 2 2" xfId="28989" xr:uid="{00000000-0005-0000-0000-0000B0000000}"/>
    <cellStyle name="Normal GHG Numbers (0.00) 3 2 6 3 2 3" xfId="39094" xr:uid="{00000000-0005-0000-0000-0000B0000000}"/>
    <cellStyle name="Normal GHG Numbers (0.00) 3 2 6 3 3" xfId="15393" xr:uid="{00000000-0005-0000-0000-0000B0000000}"/>
    <cellStyle name="Normal GHG Numbers (0.00) 3 2 6 3 4" xfId="12766" xr:uid="{00000000-0005-0000-0000-0000B0000000}"/>
    <cellStyle name="Normal GHG Numbers (0.00) 3 2 6 3 5" xfId="34494" xr:uid="{00000000-0005-0000-0000-0000B0000000}"/>
    <cellStyle name="Normal GHG Numbers (0.00) 3 2 6 4" xfId="6126" xr:uid="{00000000-0005-0000-0000-0000B0000000}"/>
    <cellStyle name="Normal GHG Numbers (0.00) 3 2 6 4 2" xfId="26422" xr:uid="{00000000-0005-0000-0000-0000B0000000}"/>
    <cellStyle name="Normal GHG Numbers (0.00) 3 2 6 4 3" xfId="14292" xr:uid="{00000000-0005-0000-0000-0000B0000000}"/>
    <cellStyle name="Normal GHG Numbers (0.00) 3 2 6 4 4" xfId="31892" xr:uid="{00000000-0005-0000-0000-0000B0000000}"/>
    <cellStyle name="Normal GHG Numbers (0.00) 3 2 6 5" xfId="4507" xr:uid="{00000000-0005-0000-0000-0000B0000000}"/>
    <cellStyle name="Normal GHG Numbers (0.00) 3 2 6 5 2" xfId="21946" xr:uid="{00000000-0005-0000-0000-0000B0000000}"/>
    <cellStyle name="Normal GHG Numbers (0.00) 3 2 6 5 3" xfId="20254" xr:uid="{00000000-0005-0000-0000-0000B0000000}"/>
    <cellStyle name="Normal GHG Numbers (0.00) 3 2 6 5 4" xfId="36012" xr:uid="{00000000-0005-0000-0000-0000B0000000}"/>
    <cellStyle name="Normal GHG Numbers (0.00) 3 2 6 6" xfId="15131" xr:uid="{00000000-0005-0000-0000-0000B0000000}"/>
    <cellStyle name="Normal GHG Numbers (0.00) 3 2 6 7" xfId="13517" xr:uid="{00000000-0005-0000-0000-0000B0000000}"/>
    <cellStyle name="Normal GHG Numbers (0.00) 3 2 6 8" xfId="30328" xr:uid="{00000000-0005-0000-0000-0000B0000000}"/>
    <cellStyle name="Normal GHG Numbers (0.00) 3 2 7" xfId="1298" xr:uid="{00000000-0005-0000-0000-0000B0000000}"/>
    <cellStyle name="Normal GHG Numbers (0.00) 3 2 7 2" xfId="2539" xr:uid="{00000000-0005-0000-0000-0000B0000000}"/>
    <cellStyle name="Normal GHG Numbers (0.00) 3 2 7 2 2" xfId="7197" xr:uid="{00000000-0005-0000-0000-0000B0000000}"/>
    <cellStyle name="Normal GHG Numbers (0.00) 3 2 7 2 2 2" xfId="27493" xr:uid="{00000000-0005-0000-0000-0000B0000000}"/>
    <cellStyle name="Normal GHG Numbers (0.00) 3 2 7 2 2 3" xfId="22903" xr:uid="{00000000-0005-0000-0000-0000B0000000}"/>
    <cellStyle name="Normal GHG Numbers (0.00) 3 2 7 2 2 4" xfId="37683" xr:uid="{00000000-0005-0000-0000-0000B0000000}"/>
    <cellStyle name="Normal GHG Numbers (0.00) 3 2 7 2 3" xfId="17020" xr:uid="{00000000-0005-0000-0000-0000B0000000}"/>
    <cellStyle name="Normal GHG Numbers (0.00) 3 2 7 2 4" xfId="14701" xr:uid="{00000000-0005-0000-0000-0000B0000000}"/>
    <cellStyle name="Normal GHG Numbers (0.00) 3 2 7 2 5" xfId="32963" xr:uid="{00000000-0005-0000-0000-0000B0000000}"/>
    <cellStyle name="Normal GHG Numbers (0.00) 3 2 7 3" xfId="8617" xr:uid="{00000000-0005-0000-0000-0000B0000000}"/>
    <cellStyle name="Normal GHG Numbers (0.00) 3 2 7 3 2" xfId="24296" xr:uid="{00000000-0005-0000-0000-0000B0000000}"/>
    <cellStyle name="Normal GHG Numbers (0.00) 3 2 7 3 2 2" xfId="28885" xr:uid="{00000000-0005-0000-0000-0000B0000000}"/>
    <cellStyle name="Normal GHG Numbers (0.00) 3 2 7 3 2 3" xfId="38990" xr:uid="{00000000-0005-0000-0000-0000B0000000}"/>
    <cellStyle name="Normal GHG Numbers (0.00) 3 2 7 3 3" xfId="18186" xr:uid="{00000000-0005-0000-0000-0000B0000000}"/>
    <cellStyle name="Normal GHG Numbers (0.00) 3 2 7 3 4" xfId="11082" xr:uid="{00000000-0005-0000-0000-0000B0000000}"/>
    <cellStyle name="Normal GHG Numbers (0.00) 3 2 7 3 5" xfId="34382" xr:uid="{00000000-0005-0000-0000-0000B0000000}"/>
    <cellStyle name="Normal GHG Numbers (0.00) 3 2 7 4" xfId="6022" xr:uid="{00000000-0005-0000-0000-0000B0000000}"/>
    <cellStyle name="Normal GHG Numbers (0.00) 3 2 7 4 2" xfId="26318" xr:uid="{00000000-0005-0000-0000-0000B0000000}"/>
    <cellStyle name="Normal GHG Numbers (0.00) 3 2 7 4 3" xfId="14006" xr:uid="{00000000-0005-0000-0000-0000B0000000}"/>
    <cellStyle name="Normal GHG Numbers (0.00) 3 2 7 4 4" xfId="31788" xr:uid="{00000000-0005-0000-0000-0000B0000000}"/>
    <cellStyle name="Normal GHG Numbers (0.00) 3 2 7 5" xfId="4394" xr:uid="{00000000-0005-0000-0000-0000B0000000}"/>
    <cellStyle name="Normal GHG Numbers (0.00) 3 2 7 5 2" xfId="15389" xr:uid="{00000000-0005-0000-0000-0000B0000000}"/>
    <cellStyle name="Normal GHG Numbers (0.00) 3 2 7 5 3" xfId="20151" xr:uid="{00000000-0005-0000-0000-0000B0000000}"/>
    <cellStyle name="Normal GHG Numbers (0.00) 3 2 7 5 4" xfId="35909" xr:uid="{00000000-0005-0000-0000-0000B0000000}"/>
    <cellStyle name="Normal GHG Numbers (0.00) 3 2 7 6" xfId="21647" xr:uid="{00000000-0005-0000-0000-0000B0000000}"/>
    <cellStyle name="Normal GHG Numbers (0.00) 3 2 7 7" xfId="14545" xr:uid="{00000000-0005-0000-0000-0000B0000000}"/>
    <cellStyle name="Normal GHG Numbers (0.00) 3 2 7 8" xfId="30216" xr:uid="{00000000-0005-0000-0000-0000B0000000}"/>
    <cellStyle name="Normal GHG Numbers (0.00) 3 2 8" xfId="1306" xr:uid="{00000000-0005-0000-0000-0000B0000000}"/>
    <cellStyle name="Normal GHG Numbers (0.00) 3 2 8 2" xfId="2547" xr:uid="{00000000-0005-0000-0000-0000B0000000}"/>
    <cellStyle name="Normal GHG Numbers (0.00) 3 2 8 2 2" xfId="7205" xr:uid="{00000000-0005-0000-0000-0000B0000000}"/>
    <cellStyle name="Normal GHG Numbers (0.00) 3 2 8 2 2 2" xfId="27501" xr:uid="{00000000-0005-0000-0000-0000B0000000}"/>
    <cellStyle name="Normal GHG Numbers (0.00) 3 2 8 2 2 3" xfId="22911" xr:uid="{00000000-0005-0000-0000-0000B0000000}"/>
    <cellStyle name="Normal GHG Numbers (0.00) 3 2 8 2 2 4" xfId="37691" xr:uid="{00000000-0005-0000-0000-0000B0000000}"/>
    <cellStyle name="Normal GHG Numbers (0.00) 3 2 8 2 3" xfId="18257" xr:uid="{00000000-0005-0000-0000-0000B0000000}"/>
    <cellStyle name="Normal GHG Numbers (0.00) 3 2 8 2 4" xfId="11858" xr:uid="{00000000-0005-0000-0000-0000B0000000}"/>
    <cellStyle name="Normal GHG Numbers (0.00) 3 2 8 2 5" xfId="32971" xr:uid="{00000000-0005-0000-0000-0000B0000000}"/>
    <cellStyle name="Normal GHG Numbers (0.00) 3 2 8 3" xfId="8625" xr:uid="{00000000-0005-0000-0000-0000B0000000}"/>
    <cellStyle name="Normal GHG Numbers (0.00) 3 2 8 3 2" xfId="24303" xr:uid="{00000000-0005-0000-0000-0000B0000000}"/>
    <cellStyle name="Normal GHG Numbers (0.00) 3 2 8 3 2 2" xfId="28892" xr:uid="{00000000-0005-0000-0000-0000B0000000}"/>
    <cellStyle name="Normal GHG Numbers (0.00) 3 2 8 3 2 3" xfId="38997" xr:uid="{00000000-0005-0000-0000-0000B0000000}"/>
    <cellStyle name="Normal GHG Numbers (0.00) 3 2 8 3 3" xfId="15041" xr:uid="{00000000-0005-0000-0000-0000B0000000}"/>
    <cellStyle name="Normal GHG Numbers (0.00) 3 2 8 3 4" xfId="12200" xr:uid="{00000000-0005-0000-0000-0000B0000000}"/>
    <cellStyle name="Normal GHG Numbers (0.00) 3 2 8 3 5" xfId="34390" xr:uid="{00000000-0005-0000-0000-0000B0000000}"/>
    <cellStyle name="Normal GHG Numbers (0.00) 3 2 8 4" xfId="6029" xr:uid="{00000000-0005-0000-0000-0000B0000000}"/>
    <cellStyle name="Normal GHG Numbers (0.00) 3 2 8 4 2" xfId="26325" xr:uid="{00000000-0005-0000-0000-0000B0000000}"/>
    <cellStyle name="Normal GHG Numbers (0.00) 3 2 8 4 3" xfId="11852" xr:uid="{00000000-0005-0000-0000-0000B0000000}"/>
    <cellStyle name="Normal GHG Numbers (0.00) 3 2 8 4 4" xfId="31795" xr:uid="{00000000-0005-0000-0000-0000B0000000}"/>
    <cellStyle name="Normal GHG Numbers (0.00) 3 2 8 5" xfId="4402" xr:uid="{00000000-0005-0000-0000-0000B0000000}"/>
    <cellStyle name="Normal GHG Numbers (0.00) 3 2 8 5 2" xfId="22141" xr:uid="{00000000-0005-0000-0000-0000B0000000}"/>
    <cellStyle name="Normal GHG Numbers (0.00) 3 2 8 5 3" xfId="20158" xr:uid="{00000000-0005-0000-0000-0000B0000000}"/>
    <cellStyle name="Normal GHG Numbers (0.00) 3 2 8 5 4" xfId="35916" xr:uid="{00000000-0005-0000-0000-0000B0000000}"/>
    <cellStyle name="Normal GHG Numbers (0.00) 3 2 8 6" xfId="21972" xr:uid="{00000000-0005-0000-0000-0000B0000000}"/>
    <cellStyle name="Normal GHG Numbers (0.00) 3 2 8 7" xfId="10740" xr:uid="{00000000-0005-0000-0000-0000B0000000}"/>
    <cellStyle name="Normal GHG Numbers (0.00) 3 2 8 8" xfId="30224" xr:uid="{00000000-0005-0000-0000-0000B0000000}"/>
    <cellStyle name="Normal GHG Numbers (0.00) 3 2 9" xfId="873" xr:uid="{00000000-0005-0000-0000-0000B0000000}"/>
    <cellStyle name="Normal GHG Numbers (0.00) 3 2 9 2" xfId="3347" xr:uid="{00000000-0005-0000-0000-0000B0000000}"/>
    <cellStyle name="Normal GHG Numbers (0.00) 3 2 9 2 2" xfId="8200" xr:uid="{00000000-0005-0000-0000-0000B0000000}"/>
    <cellStyle name="Normal GHG Numbers (0.00) 3 2 9 2 2 2" xfId="28489" xr:uid="{00000000-0005-0000-0000-0000B0000000}"/>
    <cellStyle name="Normal GHG Numbers (0.00) 3 2 9 2 2 3" xfId="23900" xr:uid="{00000000-0005-0000-0000-0000B0000000}"/>
    <cellStyle name="Normal GHG Numbers (0.00) 3 2 9 2 2 4" xfId="38594" xr:uid="{00000000-0005-0000-0000-0000B0000000}"/>
    <cellStyle name="Normal GHG Numbers (0.00) 3 2 9 2 3" xfId="22039" xr:uid="{00000000-0005-0000-0000-0000B0000000}"/>
    <cellStyle name="Normal GHG Numbers (0.00) 3 2 9 2 4" xfId="10687" xr:uid="{00000000-0005-0000-0000-0000B0000000}"/>
    <cellStyle name="Normal GHG Numbers (0.00) 3 2 9 2 5" xfId="33965" xr:uid="{00000000-0005-0000-0000-0000B0000000}"/>
    <cellStyle name="Normal GHG Numbers (0.00) 3 2 9 3" xfId="5622" xr:uid="{00000000-0005-0000-0000-0000B0000000}"/>
    <cellStyle name="Normal GHG Numbers (0.00) 3 2 9 3 2" xfId="25918" xr:uid="{00000000-0005-0000-0000-0000B0000000}"/>
    <cellStyle name="Normal GHG Numbers (0.00) 3 2 9 3 3" xfId="9750" xr:uid="{00000000-0005-0000-0000-0000B0000000}"/>
    <cellStyle name="Normal GHG Numbers (0.00) 3 2 9 3 4" xfId="31388" xr:uid="{00000000-0005-0000-0000-0000B0000000}"/>
    <cellStyle name="Normal GHG Numbers (0.00) 3 2 9 4" xfId="3975" xr:uid="{00000000-0005-0000-0000-0000B0000000}"/>
    <cellStyle name="Normal GHG Numbers (0.00) 3 2 9 4 2" xfId="15468" xr:uid="{00000000-0005-0000-0000-0000B0000000}"/>
    <cellStyle name="Normal GHG Numbers (0.00) 3 2 9 4 3" xfId="19760" xr:uid="{00000000-0005-0000-0000-0000B0000000}"/>
    <cellStyle name="Normal GHG Numbers (0.00) 3 2 9 4 4" xfId="35518" xr:uid="{00000000-0005-0000-0000-0000B0000000}"/>
    <cellStyle name="Normal GHG Numbers (0.00) 3 2 9 5" xfId="15870" xr:uid="{00000000-0005-0000-0000-0000B0000000}"/>
    <cellStyle name="Normal GHG Numbers (0.00) 3 2 9 6" xfId="12250" xr:uid="{00000000-0005-0000-0000-0000B0000000}"/>
    <cellStyle name="Normal GHG Numbers (0.00) 3 2 9 7" xfId="29799" xr:uid="{00000000-0005-0000-0000-0000B0000000}"/>
    <cellStyle name="Normal GHG Numbers (0.00) 3 3" xfId="370" xr:uid="{00000000-0005-0000-0000-0000B0000000}"/>
    <cellStyle name="Normal GHG Numbers (0.00) 3 3 10" xfId="14524" xr:uid="{00000000-0005-0000-0000-0000B0000000}"/>
    <cellStyle name="Normal GHG Numbers (0.00) 3 3 11" xfId="29574" xr:uid="{00000000-0005-0000-0000-0000B0000000}"/>
    <cellStyle name="Normal GHG Numbers (0.00) 3 3 2" xfId="1748" xr:uid="{00000000-0005-0000-0000-0000B0000000}"/>
    <cellStyle name="Normal GHG Numbers (0.00) 3 3 2 2" xfId="2987" xr:uid="{00000000-0005-0000-0000-0000B0000000}"/>
    <cellStyle name="Normal GHG Numbers (0.00) 3 3 2 2 2" xfId="9057" xr:uid="{00000000-0005-0000-0000-0000B0000000}"/>
    <cellStyle name="Normal GHG Numbers (0.00) 3 3 2 2 2 2" xfId="24712" xr:uid="{00000000-0005-0000-0000-0000B0000000}"/>
    <cellStyle name="Normal GHG Numbers (0.00) 3 3 2 2 2 2 2" xfId="29300" xr:uid="{00000000-0005-0000-0000-0000B0000000}"/>
    <cellStyle name="Normal GHG Numbers (0.00) 3 3 2 2 2 2 3" xfId="39405" xr:uid="{00000000-0005-0000-0000-0000B0000000}"/>
    <cellStyle name="Normal GHG Numbers (0.00) 3 3 2 2 2 3" xfId="18105" xr:uid="{00000000-0005-0000-0000-0000B0000000}"/>
    <cellStyle name="Normal GHG Numbers (0.00) 3 3 2 2 2 4" xfId="3588" xr:uid="{00000000-0005-0000-0000-0000B0000000}"/>
    <cellStyle name="Normal GHG Numbers (0.00) 3 3 2 2 2 5" xfId="34822" xr:uid="{00000000-0005-0000-0000-0000B0000000}"/>
    <cellStyle name="Normal GHG Numbers (0.00) 3 3 2 2 3" xfId="7645" xr:uid="{00000000-0005-0000-0000-0000B0000000}"/>
    <cellStyle name="Normal GHG Numbers (0.00) 3 3 2 2 3 2" xfId="27941" xr:uid="{00000000-0005-0000-0000-0000B0000000}"/>
    <cellStyle name="Normal GHG Numbers (0.00) 3 3 2 2 3 3" xfId="12748" xr:uid="{00000000-0005-0000-0000-0000B0000000}"/>
    <cellStyle name="Normal GHG Numbers (0.00) 3 3 2 2 3 4" xfId="33411" xr:uid="{00000000-0005-0000-0000-0000B0000000}"/>
    <cellStyle name="Normal GHG Numbers (0.00) 3 3 2 2 4" xfId="4836" xr:uid="{00000000-0005-0000-0000-0000B0000000}"/>
    <cellStyle name="Normal GHG Numbers (0.00) 3 3 2 2 4 2" xfId="25151" xr:uid="{00000000-0005-0000-0000-0000B0000000}"/>
    <cellStyle name="Normal GHG Numbers (0.00) 3 3 2 2 4 3" xfId="20564" xr:uid="{00000000-0005-0000-0000-0000B0000000}"/>
    <cellStyle name="Normal GHG Numbers (0.00) 3 3 2 2 4 4" xfId="36321" xr:uid="{00000000-0005-0000-0000-0000B0000000}"/>
    <cellStyle name="Normal GHG Numbers (0.00) 3 3 2 2 5" xfId="16921" xr:uid="{00000000-0005-0000-0000-0000B0000000}"/>
    <cellStyle name="Normal GHG Numbers (0.00) 3 3 2 2 6" xfId="3602" xr:uid="{00000000-0005-0000-0000-0000B0000000}"/>
    <cellStyle name="Normal GHG Numbers (0.00) 3 3 2 2 7" xfId="30656" xr:uid="{00000000-0005-0000-0000-0000B0000000}"/>
    <cellStyle name="Normal GHG Numbers (0.00) 3 3 2 3" xfId="8068" xr:uid="{00000000-0005-0000-0000-0000B0000000}"/>
    <cellStyle name="Normal GHG Numbers (0.00) 3 3 2 3 2" xfId="23770" xr:uid="{00000000-0005-0000-0000-0000B0000000}"/>
    <cellStyle name="Normal GHG Numbers (0.00) 3 3 2 3 2 2" xfId="28359" xr:uid="{00000000-0005-0000-0000-0000B0000000}"/>
    <cellStyle name="Normal GHG Numbers (0.00) 3 3 2 3 2 3" xfId="38464" xr:uid="{00000000-0005-0000-0000-0000B0000000}"/>
    <cellStyle name="Normal GHG Numbers (0.00) 3 3 2 3 3" xfId="18567" xr:uid="{00000000-0005-0000-0000-0000B0000000}"/>
    <cellStyle name="Normal GHG Numbers (0.00) 3 3 2 3 4" xfId="10674" xr:uid="{00000000-0005-0000-0000-0000B0000000}"/>
    <cellStyle name="Normal GHG Numbers (0.00) 3 3 2 3 5" xfId="33833" xr:uid="{00000000-0005-0000-0000-0000B0000000}"/>
    <cellStyle name="Normal GHG Numbers (0.00) 3 3 2 4" xfId="3843" xr:uid="{00000000-0005-0000-0000-0000B0000000}"/>
    <cellStyle name="Normal GHG Numbers (0.00) 3 3 2 4 2" xfId="19334" xr:uid="{00000000-0005-0000-0000-0000B0000000}"/>
    <cellStyle name="Normal GHG Numbers (0.00) 3 3 2 4 3" xfId="19632" xr:uid="{00000000-0005-0000-0000-0000B0000000}"/>
    <cellStyle name="Normal GHG Numbers (0.00) 3 3 2 4 4" xfId="35390" xr:uid="{00000000-0005-0000-0000-0000B0000000}"/>
    <cellStyle name="Normal GHG Numbers (0.00) 3 3 2 5" xfId="15196" xr:uid="{00000000-0005-0000-0000-0000B0000000}"/>
    <cellStyle name="Normal GHG Numbers (0.00) 3 3 2 6" xfId="13962" xr:uid="{00000000-0005-0000-0000-0000B0000000}"/>
    <cellStyle name="Normal GHG Numbers (0.00) 3 3 2 7" xfId="29667" xr:uid="{00000000-0005-0000-0000-0000B0000000}"/>
    <cellStyle name="Normal GHG Numbers (0.00) 3 3 3" xfId="1354" xr:uid="{00000000-0005-0000-0000-0000B0000000}"/>
    <cellStyle name="Normal GHG Numbers (0.00) 3 3 3 2" xfId="2595" xr:uid="{00000000-0005-0000-0000-0000B0000000}"/>
    <cellStyle name="Normal GHG Numbers (0.00) 3 3 3 2 2" xfId="7253" xr:uid="{00000000-0005-0000-0000-0000B0000000}"/>
    <cellStyle name="Normal GHG Numbers (0.00) 3 3 3 2 2 2" xfId="27549" xr:uid="{00000000-0005-0000-0000-0000B0000000}"/>
    <cellStyle name="Normal GHG Numbers (0.00) 3 3 3 2 2 3" xfId="22959" xr:uid="{00000000-0005-0000-0000-0000B0000000}"/>
    <cellStyle name="Normal GHG Numbers (0.00) 3 3 3 2 2 4" xfId="37739" xr:uid="{00000000-0005-0000-0000-0000B0000000}"/>
    <cellStyle name="Normal GHG Numbers (0.00) 3 3 3 2 3" xfId="22282" xr:uid="{00000000-0005-0000-0000-0000B0000000}"/>
    <cellStyle name="Normal GHG Numbers (0.00) 3 3 3 2 4" xfId="9528" xr:uid="{00000000-0005-0000-0000-0000B0000000}"/>
    <cellStyle name="Normal GHG Numbers (0.00) 3 3 3 2 5" xfId="33019" xr:uid="{00000000-0005-0000-0000-0000B0000000}"/>
    <cellStyle name="Normal GHG Numbers (0.00) 3 3 3 3" xfId="8673" xr:uid="{00000000-0005-0000-0000-0000B0000000}"/>
    <cellStyle name="Normal GHG Numbers (0.00) 3 3 3 3 2" xfId="24349" xr:uid="{00000000-0005-0000-0000-0000B0000000}"/>
    <cellStyle name="Normal GHG Numbers (0.00) 3 3 3 3 2 2" xfId="28938" xr:uid="{00000000-0005-0000-0000-0000B0000000}"/>
    <cellStyle name="Normal GHG Numbers (0.00) 3 3 3 3 2 3" xfId="39043" xr:uid="{00000000-0005-0000-0000-0000B0000000}"/>
    <cellStyle name="Normal GHG Numbers (0.00) 3 3 3 3 3" xfId="22337" xr:uid="{00000000-0005-0000-0000-0000B0000000}"/>
    <cellStyle name="Normal GHG Numbers (0.00) 3 3 3 3 4" xfId="10945" xr:uid="{00000000-0005-0000-0000-0000B0000000}"/>
    <cellStyle name="Normal GHG Numbers (0.00) 3 3 3 3 5" xfId="34438" xr:uid="{00000000-0005-0000-0000-0000B0000000}"/>
    <cellStyle name="Normal GHG Numbers (0.00) 3 3 3 4" xfId="6075" xr:uid="{00000000-0005-0000-0000-0000B0000000}"/>
    <cellStyle name="Normal GHG Numbers (0.00) 3 3 3 4 2" xfId="26371" xr:uid="{00000000-0005-0000-0000-0000B0000000}"/>
    <cellStyle name="Normal GHG Numbers (0.00) 3 3 3 4 3" xfId="13100" xr:uid="{00000000-0005-0000-0000-0000B0000000}"/>
    <cellStyle name="Normal GHG Numbers (0.00) 3 3 3 4 4" xfId="31841" xr:uid="{00000000-0005-0000-0000-0000B0000000}"/>
    <cellStyle name="Normal GHG Numbers (0.00) 3 3 3 5" xfId="4450" xr:uid="{00000000-0005-0000-0000-0000B0000000}"/>
    <cellStyle name="Normal GHG Numbers (0.00) 3 3 3 5 2" xfId="18559" xr:uid="{00000000-0005-0000-0000-0000B0000000}"/>
    <cellStyle name="Normal GHG Numbers (0.00) 3 3 3 5 3" xfId="20204" xr:uid="{00000000-0005-0000-0000-0000B0000000}"/>
    <cellStyle name="Normal GHG Numbers (0.00) 3 3 3 5 4" xfId="35962" xr:uid="{00000000-0005-0000-0000-0000B0000000}"/>
    <cellStyle name="Normal GHG Numbers (0.00) 3 3 3 6" xfId="22361" xr:uid="{00000000-0005-0000-0000-0000B0000000}"/>
    <cellStyle name="Normal GHG Numbers (0.00) 3 3 3 7" xfId="11713" xr:uid="{00000000-0005-0000-0000-0000B0000000}"/>
    <cellStyle name="Normal GHG Numbers (0.00) 3 3 3 8" xfId="30272" xr:uid="{00000000-0005-0000-0000-0000B0000000}"/>
    <cellStyle name="Normal GHG Numbers (0.00) 3 3 4" xfId="493" xr:uid="{00000000-0005-0000-0000-0000B0000000}"/>
    <cellStyle name="Normal GHG Numbers (0.00) 3 3 4 2" xfId="3269" xr:uid="{00000000-0005-0000-0000-0000B0000000}"/>
    <cellStyle name="Normal GHG Numbers (0.00) 3 3 4 2 2" xfId="7941" xr:uid="{00000000-0005-0000-0000-0000B0000000}"/>
    <cellStyle name="Normal GHG Numbers (0.00) 3 3 4 2 2 2" xfId="28234" xr:uid="{00000000-0005-0000-0000-0000B0000000}"/>
    <cellStyle name="Normal GHG Numbers (0.00) 3 3 4 2 2 3" xfId="23645" xr:uid="{00000000-0005-0000-0000-0000B0000000}"/>
    <cellStyle name="Normal GHG Numbers (0.00) 3 3 4 2 2 4" xfId="38386" xr:uid="{00000000-0005-0000-0000-0000B0000000}"/>
    <cellStyle name="Normal GHG Numbers (0.00) 3 3 4 2 3" xfId="17692" xr:uid="{00000000-0005-0000-0000-0000B0000000}"/>
    <cellStyle name="Normal GHG Numbers (0.00) 3 3 4 2 4" xfId="13208" xr:uid="{00000000-0005-0000-0000-0000B0000000}"/>
    <cellStyle name="Normal GHG Numbers (0.00) 3 3 4 2 5" xfId="33706" xr:uid="{00000000-0005-0000-0000-0000B0000000}"/>
    <cellStyle name="Normal GHG Numbers (0.00) 3 3 4 3" xfId="5285" xr:uid="{00000000-0005-0000-0000-0000B0000000}"/>
    <cellStyle name="Normal GHG Numbers (0.00) 3 3 4 3 2" xfId="25581" xr:uid="{00000000-0005-0000-0000-0000B0000000}"/>
    <cellStyle name="Normal GHG Numbers (0.00) 3 3 4 3 3" xfId="10055" xr:uid="{00000000-0005-0000-0000-0000B0000000}"/>
    <cellStyle name="Normal GHG Numbers (0.00) 3 3 4 3 4" xfId="31051" xr:uid="{00000000-0005-0000-0000-0000B0000000}"/>
    <cellStyle name="Normal GHG Numbers (0.00) 3 3 4 4" xfId="3695" xr:uid="{00000000-0005-0000-0000-0000B0000000}"/>
    <cellStyle name="Normal GHG Numbers (0.00) 3 3 4 4 2" xfId="15369" xr:uid="{00000000-0005-0000-0000-0000B0000000}"/>
    <cellStyle name="Normal GHG Numbers (0.00) 3 3 4 4 3" xfId="19491" xr:uid="{00000000-0005-0000-0000-0000B0000000}"/>
    <cellStyle name="Normal GHG Numbers (0.00) 3 3 4 4 4" xfId="35250" xr:uid="{00000000-0005-0000-0000-0000B0000000}"/>
    <cellStyle name="Normal GHG Numbers (0.00) 3 3 4 5" xfId="18650" xr:uid="{00000000-0005-0000-0000-0000B0000000}"/>
    <cellStyle name="Normal GHG Numbers (0.00) 3 3 4 6" xfId="12798" xr:uid="{00000000-0005-0000-0000-0000B0000000}"/>
    <cellStyle name="Normal GHG Numbers (0.00) 3 3 4 7" xfId="11353" xr:uid="{00000000-0005-0000-0000-0000B0000000}"/>
    <cellStyle name="Normal GHG Numbers (0.00) 3 3 5" xfId="2009" xr:uid="{00000000-0005-0000-0000-0000B0000000}"/>
    <cellStyle name="Normal GHG Numbers (0.00) 3 3 5 2" xfId="6667" xr:uid="{00000000-0005-0000-0000-0000B0000000}"/>
    <cellStyle name="Normal GHG Numbers (0.00) 3 3 5 2 2" xfId="26963" xr:uid="{00000000-0005-0000-0000-0000B0000000}"/>
    <cellStyle name="Normal GHG Numbers (0.00) 3 3 5 2 3" xfId="22373" xr:uid="{00000000-0005-0000-0000-0000B0000000}"/>
    <cellStyle name="Normal GHG Numbers (0.00) 3 3 5 2 4" xfId="37158" xr:uid="{00000000-0005-0000-0000-0000B0000000}"/>
    <cellStyle name="Normal GHG Numbers (0.00) 3 3 5 3" xfId="21286" xr:uid="{00000000-0005-0000-0000-0000B0000000}"/>
    <cellStyle name="Normal GHG Numbers (0.00) 3 3 5 4" xfId="12972" xr:uid="{00000000-0005-0000-0000-0000B0000000}"/>
    <cellStyle name="Normal GHG Numbers (0.00) 3 3 5 5" xfId="32433" xr:uid="{00000000-0005-0000-0000-0000B0000000}"/>
    <cellStyle name="Normal GHG Numbers (0.00) 3 3 6" xfId="7992" xr:uid="{00000000-0005-0000-0000-0000B0000000}"/>
    <cellStyle name="Normal GHG Numbers (0.00) 3 3 6 2" xfId="23696" xr:uid="{00000000-0005-0000-0000-0000B0000000}"/>
    <cellStyle name="Normal GHG Numbers (0.00) 3 3 6 2 2" xfId="28285" xr:uid="{00000000-0005-0000-0000-0000B0000000}"/>
    <cellStyle name="Normal GHG Numbers (0.00) 3 3 6 2 3" xfId="38436" xr:uid="{00000000-0005-0000-0000-0000B0000000}"/>
    <cellStyle name="Normal GHG Numbers (0.00) 3 3 6 3" xfId="21346" xr:uid="{00000000-0005-0000-0000-0000B0000000}"/>
    <cellStyle name="Normal GHG Numbers (0.00) 3 3 6 4" xfId="9478" xr:uid="{00000000-0005-0000-0000-0000B0000000}"/>
    <cellStyle name="Normal GHG Numbers (0.00) 3 3 6 5" xfId="33757" xr:uid="{00000000-0005-0000-0000-0000B0000000}"/>
    <cellStyle name="Normal GHG Numbers (0.00) 3 3 7" xfId="3747" xr:uid="{00000000-0005-0000-0000-0000B0000000}"/>
    <cellStyle name="Normal GHG Numbers (0.00) 3 3 7 2" xfId="17778" xr:uid="{00000000-0005-0000-0000-0000B0000000}"/>
    <cellStyle name="Normal GHG Numbers (0.00) 3 3 7 3" xfId="18211" xr:uid="{00000000-0005-0000-0000-0000B0000000}"/>
    <cellStyle name="Normal GHG Numbers (0.00) 3 3 7 4" xfId="35103" xr:uid="{00000000-0005-0000-0000-0000B0000000}"/>
    <cellStyle name="Normal GHG Numbers (0.00) 3 3 8" xfId="19541" xr:uid="{00000000-0005-0000-0000-0000B0000000}"/>
    <cellStyle name="Normal GHG Numbers (0.00) 3 3 8 2" xfId="17511" xr:uid="{00000000-0005-0000-0000-0000B0000000}"/>
    <cellStyle name="Normal GHG Numbers (0.00) 3 3 8 3" xfId="35300" xr:uid="{00000000-0005-0000-0000-0000B0000000}"/>
    <cellStyle name="Normal GHG Numbers (0.00) 3 3 9" xfId="18050" xr:uid="{00000000-0005-0000-0000-0000B0000000}"/>
    <cellStyle name="Normal GHG Numbers (0.00) 3 4" xfId="1785" xr:uid="{00000000-0005-0000-0000-0000B0000000}"/>
    <cellStyle name="Normal GHG Numbers (0.00) 3 4 2" xfId="3024" xr:uid="{00000000-0005-0000-0000-0000B0000000}"/>
    <cellStyle name="Normal GHG Numbers (0.00) 3 4 2 2" xfId="9094" xr:uid="{00000000-0005-0000-0000-0000B0000000}"/>
    <cellStyle name="Normal GHG Numbers (0.00) 3 4 2 2 2" xfId="24745" xr:uid="{00000000-0005-0000-0000-0000B0000000}"/>
    <cellStyle name="Normal GHG Numbers (0.00) 3 4 2 2 2 2" xfId="29332" xr:uid="{00000000-0005-0000-0000-0000B0000000}"/>
    <cellStyle name="Normal GHG Numbers (0.00) 3 4 2 2 2 3" xfId="39437" xr:uid="{00000000-0005-0000-0000-0000B0000000}"/>
    <cellStyle name="Normal GHG Numbers (0.00) 3 4 2 2 3" xfId="15060" xr:uid="{00000000-0005-0000-0000-0000B0000000}"/>
    <cellStyle name="Normal GHG Numbers (0.00) 3 4 2 2 4" xfId="13480" xr:uid="{00000000-0005-0000-0000-0000B0000000}"/>
    <cellStyle name="Normal GHG Numbers (0.00) 3 4 2 2 5" xfId="34859" xr:uid="{00000000-0005-0000-0000-0000B0000000}"/>
    <cellStyle name="Normal GHG Numbers (0.00) 3 4 2 3" xfId="7682" xr:uid="{00000000-0005-0000-0000-0000B0000000}"/>
    <cellStyle name="Normal GHG Numbers (0.00) 3 4 2 3 2" xfId="27978" xr:uid="{00000000-0005-0000-0000-0000B0000000}"/>
    <cellStyle name="Normal GHG Numbers (0.00) 3 4 2 3 3" xfId="14356" xr:uid="{00000000-0005-0000-0000-0000B0000000}"/>
    <cellStyle name="Normal GHG Numbers (0.00) 3 4 2 3 4" xfId="33448" xr:uid="{00000000-0005-0000-0000-0000B0000000}"/>
    <cellStyle name="Normal GHG Numbers (0.00) 3 4 2 4" xfId="4873" xr:uid="{00000000-0005-0000-0000-0000B0000000}"/>
    <cellStyle name="Normal GHG Numbers (0.00) 3 4 2 4 2" xfId="25183" xr:uid="{00000000-0005-0000-0000-0000B0000000}"/>
    <cellStyle name="Normal GHG Numbers (0.00) 3 4 2 4 3" xfId="20597" xr:uid="{00000000-0005-0000-0000-0000B0000000}"/>
    <cellStyle name="Normal GHG Numbers (0.00) 3 4 2 4 4" xfId="36353" xr:uid="{00000000-0005-0000-0000-0000B0000000}"/>
    <cellStyle name="Normal GHG Numbers (0.00) 3 4 2 5" xfId="16386" xr:uid="{00000000-0005-0000-0000-0000B0000000}"/>
    <cellStyle name="Normal GHG Numbers (0.00) 3 4 2 6" xfId="9382" xr:uid="{00000000-0005-0000-0000-0000B0000000}"/>
    <cellStyle name="Normal GHG Numbers (0.00) 3 4 2 7" xfId="30693" xr:uid="{00000000-0005-0000-0000-0000B0000000}"/>
    <cellStyle name="Normal GHG Numbers (0.00) 3 4 3" xfId="7953" xr:uid="{00000000-0005-0000-0000-0000B0000000}"/>
    <cellStyle name="Normal GHG Numbers (0.00) 3 4 3 2" xfId="23657" xr:uid="{00000000-0005-0000-0000-0000B0000000}"/>
    <cellStyle name="Normal GHG Numbers (0.00) 3 4 3 2 2" xfId="28246" xr:uid="{00000000-0005-0000-0000-0000B0000000}"/>
    <cellStyle name="Normal GHG Numbers (0.00) 3 4 3 2 3" xfId="38398" xr:uid="{00000000-0005-0000-0000-0000B0000000}"/>
    <cellStyle name="Normal GHG Numbers (0.00) 3 4 3 3" xfId="17742" xr:uid="{00000000-0005-0000-0000-0000B0000000}"/>
    <cellStyle name="Normal GHG Numbers (0.00) 3 4 3 4" xfId="3554" xr:uid="{00000000-0005-0000-0000-0000B0000000}"/>
    <cellStyle name="Normal GHG Numbers (0.00) 3 4 3 5" xfId="33718" xr:uid="{00000000-0005-0000-0000-0000B0000000}"/>
    <cellStyle name="Normal GHG Numbers (0.00) 3 4 4" xfId="6455" xr:uid="{00000000-0005-0000-0000-0000B0000000}"/>
    <cellStyle name="Normal GHG Numbers (0.00) 3 4 4 2" xfId="26751" xr:uid="{00000000-0005-0000-0000-0000B0000000}"/>
    <cellStyle name="Normal GHG Numbers (0.00) 3 4 4 3" xfId="14324" xr:uid="{00000000-0005-0000-0000-0000B0000000}"/>
    <cellStyle name="Normal GHG Numbers (0.00) 3 4 4 4" xfId="32221" xr:uid="{00000000-0005-0000-0000-0000B0000000}"/>
    <cellStyle name="Normal GHG Numbers (0.00) 3 4 5" xfId="3707" xr:uid="{00000000-0005-0000-0000-0000B0000000}"/>
    <cellStyle name="Normal GHG Numbers (0.00) 3 4 5 2" xfId="16896" xr:uid="{00000000-0005-0000-0000-0000B0000000}"/>
    <cellStyle name="Normal GHG Numbers (0.00) 3 4 5 3" xfId="19503" xr:uid="{00000000-0005-0000-0000-0000B0000000}"/>
    <cellStyle name="Normal GHG Numbers (0.00) 3 4 5 4" xfId="35262" xr:uid="{00000000-0005-0000-0000-0000B0000000}"/>
    <cellStyle name="Normal GHG Numbers (0.00) 3 4 6" xfId="18897" xr:uid="{00000000-0005-0000-0000-0000B0000000}"/>
    <cellStyle name="Normal GHG Numbers (0.00) 3 4 7" xfId="14132" xr:uid="{00000000-0005-0000-0000-0000B0000000}"/>
    <cellStyle name="Normal GHG Numbers (0.00) 3 4 8" xfId="10141" xr:uid="{00000000-0005-0000-0000-0000B0000000}"/>
    <cellStyle name="Normal GHG Numbers (0.00) 3 5" xfId="1366" xr:uid="{00000000-0005-0000-0000-0000B0000000}"/>
    <cellStyle name="Normal GHG Numbers (0.00) 3 5 2" xfId="2607" xr:uid="{00000000-0005-0000-0000-0000B0000000}"/>
    <cellStyle name="Normal GHG Numbers (0.00) 3 5 2 2" xfId="7265" xr:uid="{00000000-0005-0000-0000-0000B0000000}"/>
    <cellStyle name="Normal GHG Numbers (0.00) 3 5 2 2 2" xfId="27561" xr:uid="{00000000-0005-0000-0000-0000B0000000}"/>
    <cellStyle name="Normal GHG Numbers (0.00) 3 5 2 2 3" xfId="22971" xr:uid="{00000000-0005-0000-0000-0000B0000000}"/>
    <cellStyle name="Normal GHG Numbers (0.00) 3 5 2 2 4" xfId="37750" xr:uid="{00000000-0005-0000-0000-0000B0000000}"/>
    <cellStyle name="Normal GHG Numbers (0.00) 3 5 2 3" xfId="17480" xr:uid="{00000000-0005-0000-0000-0000B0000000}"/>
    <cellStyle name="Normal GHG Numbers (0.00) 3 5 2 4" xfId="11495" xr:uid="{00000000-0005-0000-0000-0000B0000000}"/>
    <cellStyle name="Normal GHG Numbers (0.00) 3 5 2 5" xfId="33031" xr:uid="{00000000-0005-0000-0000-0000B0000000}"/>
    <cellStyle name="Normal GHG Numbers (0.00) 3 5 3" xfId="7908" xr:uid="{00000000-0005-0000-0000-0000B0000000}"/>
    <cellStyle name="Normal GHG Numbers (0.00) 3 5 3 2" xfId="23613" xr:uid="{00000000-0005-0000-0000-0000B0000000}"/>
    <cellStyle name="Normal GHG Numbers (0.00) 3 5 3 2 2" xfId="28203" xr:uid="{00000000-0005-0000-0000-0000B0000000}"/>
    <cellStyle name="Normal GHG Numbers (0.00) 3 5 3 2 3" xfId="38355" xr:uid="{00000000-0005-0000-0000-0000B0000000}"/>
    <cellStyle name="Normal GHG Numbers (0.00) 3 5 3 3" xfId="18527" xr:uid="{00000000-0005-0000-0000-0000B0000000}"/>
    <cellStyle name="Normal GHG Numbers (0.00) 3 5 3 4" xfId="11249" xr:uid="{00000000-0005-0000-0000-0000B0000000}"/>
    <cellStyle name="Normal GHG Numbers (0.00) 3 5 3 5" xfId="33674" xr:uid="{00000000-0005-0000-0000-0000B0000000}"/>
    <cellStyle name="Normal GHG Numbers (0.00) 3 5 4" xfId="6085" xr:uid="{00000000-0005-0000-0000-0000B0000000}"/>
    <cellStyle name="Normal GHG Numbers (0.00) 3 5 4 2" xfId="26381" xr:uid="{00000000-0005-0000-0000-0000B0000000}"/>
    <cellStyle name="Normal GHG Numbers (0.00) 3 5 4 3" xfId="11352" xr:uid="{00000000-0005-0000-0000-0000B0000000}"/>
    <cellStyle name="Normal GHG Numbers (0.00) 3 5 4 4" xfId="31851" xr:uid="{00000000-0005-0000-0000-0000B0000000}"/>
    <cellStyle name="Normal GHG Numbers (0.00) 3 5 5" xfId="3662" xr:uid="{00000000-0005-0000-0000-0000B0000000}"/>
    <cellStyle name="Normal GHG Numbers (0.00) 3 5 5 2" xfId="17492" xr:uid="{00000000-0005-0000-0000-0000B0000000}"/>
    <cellStyle name="Normal GHG Numbers (0.00) 3 5 5 3" xfId="19460" xr:uid="{00000000-0005-0000-0000-0000B0000000}"/>
    <cellStyle name="Normal GHG Numbers (0.00) 3 5 5 4" xfId="35220" xr:uid="{00000000-0005-0000-0000-0000B0000000}"/>
    <cellStyle name="Normal GHG Numbers (0.00) 3 5 6" xfId="16608" xr:uid="{00000000-0005-0000-0000-0000B0000000}"/>
    <cellStyle name="Normal GHG Numbers (0.00) 3 5 7" xfId="3466" xr:uid="{00000000-0005-0000-0000-0000B0000000}"/>
    <cellStyle name="Normal GHG Numbers (0.00) 3 5 8" xfId="10309" xr:uid="{00000000-0005-0000-0000-0000B0000000}"/>
    <cellStyle name="Normal GHG Numbers (0.00) 3 6" xfId="1152" xr:uid="{00000000-0005-0000-0000-0000B0000000}"/>
    <cellStyle name="Normal GHG Numbers (0.00) 3 6 2" xfId="2394" xr:uid="{00000000-0005-0000-0000-0000B0000000}"/>
    <cellStyle name="Normal GHG Numbers (0.00) 3 6 2 2" xfId="7052" xr:uid="{00000000-0005-0000-0000-0000B0000000}"/>
    <cellStyle name="Normal GHG Numbers (0.00) 3 6 2 2 2" xfId="27348" xr:uid="{00000000-0005-0000-0000-0000B0000000}"/>
    <cellStyle name="Normal GHG Numbers (0.00) 3 6 2 2 3" xfId="22758" xr:uid="{00000000-0005-0000-0000-0000B0000000}"/>
    <cellStyle name="Normal GHG Numbers (0.00) 3 6 2 2 4" xfId="37541" xr:uid="{00000000-0005-0000-0000-0000B0000000}"/>
    <cellStyle name="Normal GHG Numbers (0.00) 3 6 2 3" xfId="17508" xr:uid="{00000000-0005-0000-0000-0000B0000000}"/>
    <cellStyle name="Normal GHG Numbers (0.00) 3 6 2 4" xfId="13551" xr:uid="{00000000-0005-0000-0000-0000B0000000}"/>
    <cellStyle name="Normal GHG Numbers (0.00) 3 6 2 5" xfId="32818" xr:uid="{00000000-0005-0000-0000-0000B0000000}"/>
    <cellStyle name="Normal GHG Numbers (0.00) 3 6 3" xfId="8476" xr:uid="{00000000-0005-0000-0000-0000B0000000}"/>
    <cellStyle name="Normal GHG Numbers (0.00) 3 6 3 2" xfId="24168" xr:uid="{00000000-0005-0000-0000-0000B0000000}"/>
    <cellStyle name="Normal GHG Numbers (0.00) 3 6 3 2 2" xfId="28757" xr:uid="{00000000-0005-0000-0000-0000B0000000}"/>
    <cellStyle name="Normal GHG Numbers (0.00) 3 6 3 2 3" xfId="38862" xr:uid="{00000000-0005-0000-0000-0000B0000000}"/>
    <cellStyle name="Normal GHG Numbers (0.00) 3 6 3 3" xfId="19337" xr:uid="{00000000-0005-0000-0000-0000B0000000}"/>
    <cellStyle name="Normal GHG Numbers (0.00) 3 6 3 4" xfId="12183" xr:uid="{00000000-0005-0000-0000-0000B0000000}"/>
    <cellStyle name="Normal GHG Numbers (0.00) 3 6 3 5" xfId="34241" xr:uid="{00000000-0005-0000-0000-0000B0000000}"/>
    <cellStyle name="Normal GHG Numbers (0.00) 3 6 4" xfId="5890" xr:uid="{00000000-0005-0000-0000-0000B0000000}"/>
    <cellStyle name="Normal GHG Numbers (0.00) 3 6 4 2" xfId="26186" xr:uid="{00000000-0005-0000-0000-0000B0000000}"/>
    <cellStyle name="Normal GHG Numbers (0.00) 3 6 4 3" xfId="12271" xr:uid="{00000000-0005-0000-0000-0000B0000000}"/>
    <cellStyle name="Normal GHG Numbers (0.00) 3 6 4 4" xfId="31656" xr:uid="{00000000-0005-0000-0000-0000B0000000}"/>
    <cellStyle name="Normal GHG Numbers (0.00) 3 6 5" xfId="4252" xr:uid="{00000000-0005-0000-0000-0000B0000000}"/>
    <cellStyle name="Normal GHG Numbers (0.00) 3 6 5 2" xfId="21300" xr:uid="{00000000-0005-0000-0000-0000B0000000}"/>
    <cellStyle name="Normal GHG Numbers (0.00) 3 6 5 3" xfId="20023" xr:uid="{00000000-0005-0000-0000-0000B0000000}"/>
    <cellStyle name="Normal GHG Numbers (0.00) 3 6 5 4" xfId="35781" xr:uid="{00000000-0005-0000-0000-0000B0000000}"/>
    <cellStyle name="Normal GHG Numbers (0.00) 3 6 6" xfId="14909" xr:uid="{00000000-0005-0000-0000-0000B0000000}"/>
    <cellStyle name="Normal GHG Numbers (0.00) 3 6 7" xfId="12529" xr:uid="{00000000-0005-0000-0000-0000B0000000}"/>
    <cellStyle name="Normal GHG Numbers (0.00) 3 6 8" xfId="30075" xr:uid="{00000000-0005-0000-0000-0000B0000000}"/>
    <cellStyle name="Normal GHG Numbers (0.00) 3 7" xfId="419" xr:uid="{00000000-0005-0000-0000-0000B0000000}"/>
    <cellStyle name="Normal GHG Numbers (0.00) 3 7 2" xfId="5252" xr:uid="{00000000-0005-0000-0000-0000B0000000}"/>
    <cellStyle name="Normal GHG Numbers (0.00) 3 7 2 2" xfId="25550" xr:uid="{00000000-0005-0000-0000-0000B0000000}"/>
    <cellStyle name="Normal GHG Numbers (0.00) 3 7 2 3" xfId="20965" xr:uid="{00000000-0005-0000-0000-0000B0000000}"/>
    <cellStyle name="Normal GHG Numbers (0.00) 3 7 2 4" xfId="36688" xr:uid="{00000000-0005-0000-0000-0000B0000000}"/>
    <cellStyle name="Normal GHG Numbers (0.00) 3 7 3" xfId="17167" xr:uid="{00000000-0005-0000-0000-0000B0000000}"/>
    <cellStyle name="Normal GHG Numbers (0.00) 3 7 4" xfId="13872" xr:uid="{00000000-0005-0000-0000-0000B0000000}"/>
    <cellStyle name="Normal GHG Numbers (0.00) 3 7 5" xfId="31018" xr:uid="{00000000-0005-0000-0000-0000B0000000}"/>
    <cellStyle name="Normal GHG Numbers (0.00) 3 8" xfId="2006" xr:uid="{00000000-0005-0000-0000-0000B0000000}"/>
    <cellStyle name="Normal GHG Numbers (0.00) 3 8 2" xfId="6664" xr:uid="{00000000-0005-0000-0000-0000B0000000}"/>
    <cellStyle name="Normal GHG Numbers (0.00) 3 8 2 2" xfId="26960" xr:uid="{00000000-0005-0000-0000-0000B0000000}"/>
    <cellStyle name="Normal GHG Numbers (0.00) 3 8 2 3" xfId="22370" xr:uid="{00000000-0005-0000-0000-0000B0000000}"/>
    <cellStyle name="Normal GHG Numbers (0.00) 3 8 2 4" xfId="37155" xr:uid="{00000000-0005-0000-0000-0000B0000000}"/>
    <cellStyle name="Normal GHG Numbers (0.00) 3 8 3" xfId="17593" xr:uid="{00000000-0005-0000-0000-0000B0000000}"/>
    <cellStyle name="Normal GHG Numbers (0.00) 3 8 4" xfId="10437" xr:uid="{00000000-0005-0000-0000-0000B0000000}"/>
    <cellStyle name="Normal GHG Numbers (0.00) 3 8 5" xfId="32430" xr:uid="{00000000-0005-0000-0000-0000B0000000}"/>
    <cellStyle name="Normal GHG Numbers (0.00) 3 9" xfId="425" xr:uid="{00000000-0005-0000-0000-0000B0000000}"/>
    <cellStyle name="Normal GHG Numbers (0.00) 3 9 2" xfId="20846" xr:uid="{00000000-0005-0000-0000-0000B0000000}"/>
    <cellStyle name="Normal GHG Numbers (0.00) 3 9 2 2" xfId="25432" xr:uid="{00000000-0005-0000-0000-0000B0000000}"/>
    <cellStyle name="Normal GHG Numbers (0.00) 3 9 2 3" xfId="36602" xr:uid="{00000000-0005-0000-0000-0000B0000000}"/>
    <cellStyle name="Normal GHG Numbers (0.00) 3 9 3" xfId="15068" xr:uid="{00000000-0005-0000-0000-0000B0000000}"/>
    <cellStyle name="Normal GHG Numbers (0.00) 3 9 3 2" xfId="35081" xr:uid="{00000000-0005-0000-0000-0000B0000000}"/>
    <cellStyle name="Normal GHG Numbers (0.00) 3 9 4" xfId="14872" xr:uid="{00000000-0005-0000-0000-0000B0000000}"/>
    <cellStyle name="Normal GHG Numbers (0.00) 4" xfId="309" xr:uid="{00000000-0005-0000-0000-000069000000}"/>
    <cellStyle name="Normal GHG Numbers (0.00) 4 2" xfId="20852" xr:uid="{00000000-0005-0000-0000-000069000000}"/>
    <cellStyle name="Normal GHG Numbers (0.00) 4 2 2" xfId="36608" xr:uid="{00000000-0005-0000-0000-000069000000}"/>
    <cellStyle name="Normal GHG Numbers (0.00) 4 3" xfId="25438" xr:uid="{00000000-0005-0000-0000-000069000000}"/>
    <cellStyle name="Normal GHG Numbers (0.00) 5" xfId="5100" xr:uid="{00000000-0005-0000-0000-000069000000}"/>
    <cellStyle name="Normal GHG Numbers (0.00) 5 2" xfId="20814" xr:uid="{00000000-0005-0000-0000-000069000000}"/>
    <cellStyle name="Normal GHG Numbers (0.00) 5 2 2" xfId="36570" xr:uid="{00000000-0005-0000-0000-000069000000}"/>
    <cellStyle name="Normal GHG Numbers (0.00) 5 3" xfId="25400" xr:uid="{00000000-0005-0000-0000-000069000000}"/>
    <cellStyle name="Normal GHG Numbers (0.00) 6" xfId="19414" xr:uid="{00000000-0005-0000-0000-000069000000}"/>
    <cellStyle name="Normal GHG Numbers (0.00) 6 2" xfId="17942" xr:uid="{00000000-0005-0000-0000-000069000000}"/>
    <cellStyle name="Normal GHG Numbers (0.00) 6 3" xfId="35176" xr:uid="{00000000-0005-0000-0000-000069000000}"/>
    <cellStyle name="Normal GHG Textfiels Bold" xfId="234" xr:uid="{00000000-0005-0000-0000-0000B2000000}"/>
    <cellStyle name="Normal GHG Textfiels Bold 10" xfId="374" xr:uid="{00000000-0005-0000-0000-0000B0000000}"/>
    <cellStyle name="Normal GHG Textfiels Bold 10 2" xfId="5214" xr:uid="{00000000-0005-0000-0000-0000B0000000}"/>
    <cellStyle name="Normal GHG Textfiels Bold 10 2 2" xfId="25512" xr:uid="{00000000-0005-0000-0000-0000B0000000}"/>
    <cellStyle name="Normal GHG Textfiels Bold 10 2 3" xfId="20927" xr:uid="{00000000-0005-0000-0000-0000B0000000}"/>
    <cellStyle name="Normal GHG Textfiels Bold 10 2 4" xfId="36654" xr:uid="{00000000-0005-0000-0000-0000B0000000}"/>
    <cellStyle name="Normal GHG Textfiels Bold 10 3" xfId="18712" xr:uid="{00000000-0005-0000-0000-0000B0000000}"/>
    <cellStyle name="Normal GHG Textfiels Bold 10 4" xfId="9398" xr:uid="{00000000-0005-0000-0000-0000B0000000}"/>
    <cellStyle name="Normal GHG Textfiels Bold 10 5" xfId="30981" xr:uid="{00000000-0005-0000-0000-0000B0000000}"/>
    <cellStyle name="Normal GHG Textfiels Bold 11" xfId="5132" xr:uid="{00000000-0005-0000-0000-0000B2000000}"/>
    <cellStyle name="Normal GHG Textfiels Bold 11 2" xfId="20845" xr:uid="{00000000-0005-0000-0000-0000B2000000}"/>
    <cellStyle name="Normal GHG Textfiels Bold 11 2 2" xfId="25431" xr:uid="{00000000-0005-0000-0000-0000B2000000}"/>
    <cellStyle name="Normal GHG Textfiels Bold 11 2 3" xfId="36601" xr:uid="{00000000-0005-0000-0000-0000B2000000}"/>
    <cellStyle name="Normal GHG Textfiels Bold 11 3" xfId="17624" xr:uid="{00000000-0005-0000-0000-0000B2000000}"/>
    <cellStyle name="Normal GHG Textfiels Bold 11 4" xfId="12195" xr:uid="{00000000-0005-0000-0000-0000B2000000}"/>
    <cellStyle name="Normal GHG Textfiels Bold 11 5" xfId="30913" xr:uid="{00000000-0005-0000-0000-0000B2000000}"/>
    <cellStyle name="Normal GHG Textfiels Bold 12" xfId="3621" xr:uid="{00000000-0005-0000-0000-0000B2000000}"/>
    <cellStyle name="Normal GHG Textfiels Bold 12 2" xfId="16764" xr:uid="{00000000-0005-0000-0000-0000B2000000}"/>
    <cellStyle name="Normal GHG Textfiels Bold 12 3" xfId="19435" xr:uid="{00000000-0005-0000-0000-0000B2000000}"/>
    <cellStyle name="Normal GHG Textfiels Bold 12 4" xfId="35195" xr:uid="{00000000-0005-0000-0000-0000B2000000}"/>
    <cellStyle name="Normal GHG Textfiels Bold 13" xfId="18298" xr:uid="{00000000-0005-0000-0000-0000B2000000}"/>
    <cellStyle name="Normal GHG Textfiels Bold 14" xfId="3509" xr:uid="{00000000-0005-0000-0000-0000B2000000}"/>
    <cellStyle name="Normal GHG Textfiels Bold 15" xfId="14773" xr:uid="{00000000-0005-0000-0000-0000B2000000}"/>
    <cellStyle name="Normal GHG Textfiels Bold 2" xfId="395" xr:uid="{00000000-0005-0000-0000-0000B0000000}"/>
    <cellStyle name="Normal GHG Textfiels Bold 2 10" xfId="5231" xr:uid="{00000000-0005-0000-0000-0000B0000000}"/>
    <cellStyle name="Normal GHG Textfiels Bold 2 10 2" xfId="20944" xr:uid="{00000000-0005-0000-0000-0000B0000000}"/>
    <cellStyle name="Normal GHG Textfiels Bold 2 10 2 2" xfId="25529" xr:uid="{00000000-0005-0000-0000-0000B0000000}"/>
    <cellStyle name="Normal GHG Textfiels Bold 2 10 2 3" xfId="36671" xr:uid="{00000000-0005-0000-0000-0000B0000000}"/>
    <cellStyle name="Normal GHG Textfiels Bold 2 10 3" xfId="21581" xr:uid="{00000000-0005-0000-0000-0000B0000000}"/>
    <cellStyle name="Normal GHG Textfiels Bold 2 10 4" xfId="11228" xr:uid="{00000000-0005-0000-0000-0000B0000000}"/>
    <cellStyle name="Normal GHG Textfiels Bold 2 10 5" xfId="30998" xr:uid="{00000000-0005-0000-0000-0000B0000000}"/>
    <cellStyle name="Normal GHG Textfiels Bold 2 11" xfId="8001" xr:uid="{00000000-0005-0000-0000-0000B0000000}"/>
    <cellStyle name="Normal GHG Textfiels Bold 2 11 2" xfId="28293" xr:uid="{00000000-0005-0000-0000-0000B0000000}"/>
    <cellStyle name="Normal GHG Textfiels Bold 2 11 3" xfId="10770" xr:uid="{00000000-0005-0000-0000-0000B0000000}"/>
    <cellStyle name="Normal GHG Textfiels Bold 2 11 4" xfId="33766" xr:uid="{00000000-0005-0000-0000-0000B0000000}"/>
    <cellStyle name="Normal GHG Textfiels Bold 2 12" xfId="3760" xr:uid="{00000000-0005-0000-0000-0000B0000000}"/>
    <cellStyle name="Normal GHG Textfiels Bold 2 12 2" xfId="19346" xr:uid="{00000000-0005-0000-0000-0000B0000000}"/>
    <cellStyle name="Normal GHG Textfiels Bold 2 12 3" xfId="19553" xr:uid="{00000000-0005-0000-0000-0000B0000000}"/>
    <cellStyle name="Normal GHG Textfiels Bold 2 12 4" xfId="35312" xr:uid="{00000000-0005-0000-0000-0000B0000000}"/>
    <cellStyle name="Normal GHG Textfiels Bold 2 13" xfId="22167" xr:uid="{00000000-0005-0000-0000-0000B0000000}"/>
    <cellStyle name="Normal GHG Textfiels Bold 2 14" xfId="13922" xr:uid="{00000000-0005-0000-0000-0000B0000000}"/>
    <cellStyle name="Normal GHG Textfiels Bold 2 15" xfId="29587" xr:uid="{00000000-0005-0000-0000-0000B0000000}"/>
    <cellStyle name="Normal GHG Textfiels Bold 2 2" xfId="453" xr:uid="{00000000-0005-0000-0000-0000B0000000}"/>
    <cellStyle name="Normal GHG Textfiels Bold 2 2 10" xfId="18193" xr:uid="{00000000-0005-0000-0000-0000B0000000}"/>
    <cellStyle name="Normal GHG Textfiels Bold 2 2 11" xfId="11914" xr:uid="{00000000-0005-0000-0000-0000B0000000}"/>
    <cellStyle name="Normal GHG Textfiels Bold 2 2 12" xfId="29679" xr:uid="{00000000-0005-0000-0000-0000B0000000}"/>
    <cellStyle name="Normal GHG Textfiels Bold 2 2 2" xfId="553" xr:uid="{00000000-0005-0000-0000-0000B0000000}"/>
    <cellStyle name="Normal GHG Textfiels Bold 2 2 2 10" xfId="30390" xr:uid="{00000000-0005-0000-0000-0000B0000000}"/>
    <cellStyle name="Normal GHG Textfiels Bold 2 2 2 2" xfId="1798" xr:uid="{00000000-0005-0000-0000-0000B0000000}"/>
    <cellStyle name="Normal GHG Textfiels Bold 2 2 2 2 2" xfId="3037" xr:uid="{00000000-0005-0000-0000-0000B0000000}"/>
    <cellStyle name="Normal GHG Textfiels Bold 2 2 2 2 2 2" xfId="7695" xr:uid="{00000000-0005-0000-0000-0000B0000000}"/>
    <cellStyle name="Normal GHG Textfiels Bold 2 2 2 2 2 2 2" xfId="27991" xr:uid="{00000000-0005-0000-0000-0000B0000000}"/>
    <cellStyle name="Normal GHG Textfiels Bold 2 2 2 2 2 2 3" xfId="23401" xr:uid="{00000000-0005-0000-0000-0000B0000000}"/>
    <cellStyle name="Normal GHG Textfiels Bold 2 2 2 2 2 2 4" xfId="38144" xr:uid="{00000000-0005-0000-0000-0000B0000000}"/>
    <cellStyle name="Normal GHG Textfiels Bold 2 2 2 2 2 3" xfId="21026" xr:uid="{00000000-0005-0000-0000-0000B0000000}"/>
    <cellStyle name="Normal GHG Textfiels Bold 2 2 2 2 2 4" xfId="11812" xr:uid="{00000000-0005-0000-0000-0000B0000000}"/>
    <cellStyle name="Normal GHG Textfiels Bold 2 2 2 2 2 5" xfId="33461" xr:uid="{00000000-0005-0000-0000-0000B0000000}"/>
    <cellStyle name="Normal GHG Textfiels Bold 2 2 2 2 3" xfId="9107" xr:uid="{00000000-0005-0000-0000-0000B0000000}"/>
    <cellStyle name="Normal GHG Textfiels Bold 2 2 2 2 3 2" xfId="24758" xr:uid="{00000000-0005-0000-0000-0000B0000000}"/>
    <cellStyle name="Normal GHG Textfiels Bold 2 2 2 2 3 2 2" xfId="29345" xr:uid="{00000000-0005-0000-0000-0000B0000000}"/>
    <cellStyle name="Normal GHG Textfiels Bold 2 2 2 2 3 2 3" xfId="39450" xr:uid="{00000000-0005-0000-0000-0000B0000000}"/>
    <cellStyle name="Normal GHG Textfiels Bold 2 2 2 2 3 3" xfId="21811" xr:uid="{00000000-0005-0000-0000-0000B0000000}"/>
    <cellStyle name="Normal GHG Textfiels Bold 2 2 2 2 3 4" xfId="11123" xr:uid="{00000000-0005-0000-0000-0000B0000000}"/>
    <cellStyle name="Normal GHG Textfiels Bold 2 2 2 2 3 5" xfId="34872" xr:uid="{00000000-0005-0000-0000-0000B0000000}"/>
    <cellStyle name="Normal GHG Textfiels Bold 2 2 2 2 4" xfId="6466" xr:uid="{00000000-0005-0000-0000-0000B0000000}"/>
    <cellStyle name="Normal GHG Textfiels Bold 2 2 2 2 4 2" xfId="26762" xr:uid="{00000000-0005-0000-0000-0000B0000000}"/>
    <cellStyle name="Normal GHG Textfiels Bold 2 2 2 2 4 3" xfId="12716" xr:uid="{00000000-0005-0000-0000-0000B0000000}"/>
    <cellStyle name="Normal GHG Textfiels Bold 2 2 2 2 4 4" xfId="32232" xr:uid="{00000000-0005-0000-0000-0000B0000000}"/>
    <cellStyle name="Normal GHG Textfiels Bold 2 2 2 2 5" xfId="4886" xr:uid="{00000000-0005-0000-0000-0000B0000000}"/>
    <cellStyle name="Normal GHG Textfiels Bold 2 2 2 2 5 2" xfId="25196" xr:uid="{00000000-0005-0000-0000-0000B0000000}"/>
    <cellStyle name="Normal GHG Textfiels Bold 2 2 2 2 5 3" xfId="20610" xr:uid="{00000000-0005-0000-0000-0000B0000000}"/>
    <cellStyle name="Normal GHG Textfiels Bold 2 2 2 2 5 4" xfId="36366" xr:uid="{00000000-0005-0000-0000-0000B0000000}"/>
    <cellStyle name="Normal GHG Textfiels Bold 2 2 2 2 6" xfId="17465" xr:uid="{00000000-0005-0000-0000-0000B0000000}"/>
    <cellStyle name="Normal GHG Textfiels Bold 2 2 2 2 7" xfId="10496" xr:uid="{00000000-0005-0000-0000-0000B0000000}"/>
    <cellStyle name="Normal GHG Textfiels Bold 2 2 2 2 8" xfId="30706" xr:uid="{00000000-0005-0000-0000-0000B0000000}"/>
    <cellStyle name="Normal GHG Textfiels Bold 2 2 2 3" xfId="1479" xr:uid="{00000000-0005-0000-0000-0000B0000000}"/>
    <cellStyle name="Normal GHG Textfiels Bold 2 2 2 3 2" xfId="6177" xr:uid="{00000000-0005-0000-0000-0000B0000000}"/>
    <cellStyle name="Normal GHG Textfiels Bold 2 2 2 3 2 2" xfId="26473" xr:uid="{00000000-0005-0000-0000-0000B0000000}"/>
    <cellStyle name="Normal GHG Textfiels Bold 2 2 2 3 2 3" xfId="21885" xr:uid="{00000000-0005-0000-0000-0000B0000000}"/>
    <cellStyle name="Normal GHG Textfiels Bold 2 2 2 3 2 4" xfId="37104" xr:uid="{00000000-0005-0000-0000-0000B0000000}"/>
    <cellStyle name="Normal GHG Textfiels Bold 2 2 2 3 3" xfId="17396" xr:uid="{00000000-0005-0000-0000-0000B0000000}"/>
    <cellStyle name="Normal GHG Textfiels Bold 2 2 2 3 4" xfId="9747" xr:uid="{00000000-0005-0000-0000-0000B0000000}"/>
    <cellStyle name="Normal GHG Textfiels Bold 2 2 2 3 5" xfId="31943" xr:uid="{00000000-0005-0000-0000-0000B0000000}"/>
    <cellStyle name="Normal GHG Textfiels Bold 2 2 2 4" xfId="2719" xr:uid="{00000000-0005-0000-0000-0000B0000000}"/>
    <cellStyle name="Normal GHG Textfiels Bold 2 2 2 4 2" xfId="7377" xr:uid="{00000000-0005-0000-0000-0000B0000000}"/>
    <cellStyle name="Normal GHG Textfiels Bold 2 2 2 4 2 2" xfId="27673" xr:uid="{00000000-0005-0000-0000-0000B0000000}"/>
    <cellStyle name="Normal GHG Textfiels Bold 2 2 2 4 2 3" xfId="23083" xr:uid="{00000000-0005-0000-0000-0000B0000000}"/>
    <cellStyle name="Normal GHG Textfiels Bold 2 2 2 4 2 4" xfId="37849" xr:uid="{00000000-0005-0000-0000-0000B0000000}"/>
    <cellStyle name="Normal GHG Textfiels Bold 2 2 2 4 3" xfId="15755" xr:uid="{00000000-0005-0000-0000-0000B0000000}"/>
    <cellStyle name="Normal GHG Textfiels Bold 2 2 2 4 4" xfId="12817" xr:uid="{00000000-0005-0000-0000-0000B0000000}"/>
    <cellStyle name="Normal GHG Textfiels Bold 2 2 2 4 5" xfId="33143" xr:uid="{00000000-0005-0000-0000-0000B0000000}"/>
    <cellStyle name="Normal GHG Textfiels Bold 2 2 2 5" xfId="8791" xr:uid="{00000000-0005-0000-0000-0000B0000000}"/>
    <cellStyle name="Normal GHG Textfiels Bold 2 2 2 5 2" xfId="24459" xr:uid="{00000000-0005-0000-0000-0000B0000000}"/>
    <cellStyle name="Normal GHG Textfiels Bold 2 2 2 5 2 2" xfId="29047" xr:uid="{00000000-0005-0000-0000-0000B0000000}"/>
    <cellStyle name="Normal GHG Textfiels Bold 2 2 2 5 2 3" xfId="39152" xr:uid="{00000000-0005-0000-0000-0000B0000000}"/>
    <cellStyle name="Normal GHG Textfiels Bold 2 2 2 5 3" xfId="17280" xr:uid="{00000000-0005-0000-0000-0000B0000000}"/>
    <cellStyle name="Normal GHG Textfiels Bold 2 2 2 5 4" xfId="9570" xr:uid="{00000000-0005-0000-0000-0000B0000000}"/>
    <cellStyle name="Normal GHG Textfiels Bold 2 2 2 5 5" xfId="34556" xr:uid="{00000000-0005-0000-0000-0000B0000000}"/>
    <cellStyle name="Normal GHG Textfiels Bold 2 2 2 6" xfId="5340" xr:uid="{00000000-0005-0000-0000-0000B0000000}"/>
    <cellStyle name="Normal GHG Textfiels Bold 2 2 2 6 2" xfId="21051" xr:uid="{00000000-0005-0000-0000-0000B0000000}"/>
    <cellStyle name="Normal GHG Textfiels Bold 2 2 2 6 2 2" xfId="25636" xr:uid="{00000000-0005-0000-0000-0000B0000000}"/>
    <cellStyle name="Normal GHG Textfiels Bold 2 2 2 6 2 3" xfId="36730" xr:uid="{00000000-0005-0000-0000-0000B0000000}"/>
    <cellStyle name="Normal GHG Textfiels Bold 2 2 2 6 3" xfId="21020" xr:uid="{00000000-0005-0000-0000-0000B0000000}"/>
    <cellStyle name="Normal GHG Textfiels Bold 2 2 2 6 4" xfId="12780" xr:uid="{00000000-0005-0000-0000-0000B0000000}"/>
    <cellStyle name="Normal GHG Textfiels Bold 2 2 2 6 5" xfId="31106" xr:uid="{00000000-0005-0000-0000-0000B0000000}"/>
    <cellStyle name="Normal GHG Textfiels Bold 2 2 2 7" xfId="4569" xr:uid="{00000000-0005-0000-0000-0000B0000000}"/>
    <cellStyle name="Normal GHG Textfiels Bold 2 2 2 7 2" xfId="18443" xr:uid="{00000000-0005-0000-0000-0000B0000000}"/>
    <cellStyle name="Normal GHG Textfiels Bold 2 2 2 7 3" xfId="20312" xr:uid="{00000000-0005-0000-0000-0000B0000000}"/>
    <cellStyle name="Normal GHG Textfiels Bold 2 2 2 7 4" xfId="36070" xr:uid="{00000000-0005-0000-0000-0000B0000000}"/>
    <cellStyle name="Normal GHG Textfiels Bold 2 2 2 8" xfId="15057" xr:uid="{00000000-0005-0000-0000-0000B0000000}"/>
    <cellStyle name="Normal GHG Textfiels Bold 2 2 2 9" xfId="13638" xr:uid="{00000000-0005-0000-0000-0000B0000000}"/>
    <cellStyle name="Normal GHG Textfiels Bold 2 2 3" xfId="1396" xr:uid="{00000000-0005-0000-0000-0000B0000000}"/>
    <cellStyle name="Normal GHG Textfiels Bold 2 2 3 2" xfId="2636" xr:uid="{00000000-0005-0000-0000-0000B0000000}"/>
    <cellStyle name="Normal GHG Textfiels Bold 2 2 3 2 2" xfId="7294" xr:uid="{00000000-0005-0000-0000-0000B0000000}"/>
    <cellStyle name="Normal GHG Textfiels Bold 2 2 3 2 2 2" xfId="27590" xr:uid="{00000000-0005-0000-0000-0000B0000000}"/>
    <cellStyle name="Normal GHG Textfiels Bold 2 2 3 2 2 3" xfId="23000" xr:uid="{00000000-0005-0000-0000-0000B0000000}"/>
    <cellStyle name="Normal GHG Textfiels Bold 2 2 3 2 2 4" xfId="37776" xr:uid="{00000000-0005-0000-0000-0000B0000000}"/>
    <cellStyle name="Normal GHG Textfiels Bold 2 2 3 2 3" xfId="17532" xr:uid="{00000000-0005-0000-0000-0000B0000000}"/>
    <cellStyle name="Normal GHG Textfiels Bold 2 2 3 2 4" xfId="11221" xr:uid="{00000000-0005-0000-0000-0000B0000000}"/>
    <cellStyle name="Normal GHG Textfiels Bold 2 2 3 2 5" xfId="33060" xr:uid="{00000000-0005-0000-0000-0000B0000000}"/>
    <cellStyle name="Normal GHG Textfiels Bold 2 2 3 3" xfId="8710" xr:uid="{00000000-0005-0000-0000-0000B0000000}"/>
    <cellStyle name="Normal GHG Textfiels Bold 2 2 3 3 2" xfId="24383" xr:uid="{00000000-0005-0000-0000-0000B0000000}"/>
    <cellStyle name="Normal GHG Textfiels Bold 2 2 3 3 2 2" xfId="28972" xr:uid="{00000000-0005-0000-0000-0000B0000000}"/>
    <cellStyle name="Normal GHG Textfiels Bold 2 2 3 3 2 3" xfId="39077" xr:uid="{00000000-0005-0000-0000-0000B0000000}"/>
    <cellStyle name="Normal GHG Textfiels Bold 2 2 3 3 3" xfId="15533" xr:uid="{00000000-0005-0000-0000-0000B0000000}"/>
    <cellStyle name="Normal GHG Textfiels Bold 2 2 3 3 4" xfId="12325" xr:uid="{00000000-0005-0000-0000-0000B0000000}"/>
    <cellStyle name="Normal GHG Textfiels Bold 2 2 3 3 5" xfId="34475" xr:uid="{00000000-0005-0000-0000-0000B0000000}"/>
    <cellStyle name="Normal GHG Textfiels Bold 2 2 3 4" xfId="6109" xr:uid="{00000000-0005-0000-0000-0000B0000000}"/>
    <cellStyle name="Normal GHG Textfiels Bold 2 2 3 4 2" xfId="26405" xr:uid="{00000000-0005-0000-0000-0000B0000000}"/>
    <cellStyle name="Normal GHG Textfiels Bold 2 2 3 4 3" xfId="12989" xr:uid="{00000000-0005-0000-0000-0000B0000000}"/>
    <cellStyle name="Normal GHG Textfiels Bold 2 2 3 4 4" xfId="31875" xr:uid="{00000000-0005-0000-0000-0000B0000000}"/>
    <cellStyle name="Normal GHG Textfiels Bold 2 2 3 5" xfId="4488" xr:uid="{00000000-0005-0000-0000-0000B0000000}"/>
    <cellStyle name="Normal GHG Textfiels Bold 2 2 3 5 2" xfId="22288" xr:uid="{00000000-0005-0000-0000-0000B0000000}"/>
    <cellStyle name="Normal GHG Textfiels Bold 2 2 3 5 3" xfId="20237" xr:uid="{00000000-0005-0000-0000-0000B0000000}"/>
    <cellStyle name="Normal GHG Textfiels Bold 2 2 3 5 4" xfId="35995" xr:uid="{00000000-0005-0000-0000-0000B0000000}"/>
    <cellStyle name="Normal GHG Textfiels Bold 2 2 3 6" xfId="17445" xr:uid="{00000000-0005-0000-0000-0000B0000000}"/>
    <cellStyle name="Normal GHG Textfiels Bold 2 2 3 7" xfId="9749" xr:uid="{00000000-0005-0000-0000-0000B0000000}"/>
    <cellStyle name="Normal GHG Textfiels Bold 2 2 3 8" xfId="30309" xr:uid="{00000000-0005-0000-0000-0000B0000000}"/>
    <cellStyle name="Normal GHG Textfiels Bold 2 2 4" xfId="1250" xr:uid="{00000000-0005-0000-0000-0000B0000000}"/>
    <cellStyle name="Normal GHG Textfiels Bold 2 2 4 2" xfId="2491" xr:uid="{00000000-0005-0000-0000-0000B0000000}"/>
    <cellStyle name="Normal GHG Textfiels Bold 2 2 4 2 2" xfId="7149" xr:uid="{00000000-0005-0000-0000-0000B0000000}"/>
    <cellStyle name="Normal GHG Textfiels Bold 2 2 4 2 2 2" xfId="27445" xr:uid="{00000000-0005-0000-0000-0000B0000000}"/>
    <cellStyle name="Normal GHG Textfiels Bold 2 2 4 2 2 3" xfId="22855" xr:uid="{00000000-0005-0000-0000-0000B0000000}"/>
    <cellStyle name="Normal GHG Textfiels Bold 2 2 4 2 2 4" xfId="37637" xr:uid="{00000000-0005-0000-0000-0000B0000000}"/>
    <cellStyle name="Normal GHG Textfiels Bold 2 2 4 2 3" xfId="18350" xr:uid="{00000000-0005-0000-0000-0000B0000000}"/>
    <cellStyle name="Normal GHG Textfiels Bold 2 2 4 2 4" xfId="10571" xr:uid="{00000000-0005-0000-0000-0000B0000000}"/>
    <cellStyle name="Normal GHG Textfiels Bold 2 2 4 2 5" xfId="32915" xr:uid="{00000000-0005-0000-0000-0000B0000000}"/>
    <cellStyle name="Normal GHG Textfiels Bold 2 2 4 3" xfId="8569" xr:uid="{00000000-0005-0000-0000-0000B0000000}"/>
    <cellStyle name="Normal GHG Textfiels Bold 2 2 4 3 2" xfId="24252" xr:uid="{00000000-0005-0000-0000-0000B0000000}"/>
    <cellStyle name="Normal GHG Textfiels Bold 2 2 4 3 2 2" xfId="28841" xr:uid="{00000000-0005-0000-0000-0000B0000000}"/>
    <cellStyle name="Normal GHG Textfiels Bold 2 2 4 3 2 3" xfId="38946" xr:uid="{00000000-0005-0000-0000-0000B0000000}"/>
    <cellStyle name="Normal GHG Textfiels Bold 2 2 4 3 3" xfId="17462" xr:uid="{00000000-0005-0000-0000-0000B0000000}"/>
    <cellStyle name="Normal GHG Textfiels Bold 2 2 4 3 4" xfId="14488" xr:uid="{00000000-0005-0000-0000-0000B0000000}"/>
    <cellStyle name="Normal GHG Textfiels Bold 2 2 4 3 5" xfId="34334" xr:uid="{00000000-0005-0000-0000-0000B0000000}"/>
    <cellStyle name="Normal GHG Textfiels Bold 2 2 4 4" xfId="5979" xr:uid="{00000000-0005-0000-0000-0000B0000000}"/>
    <cellStyle name="Normal GHG Textfiels Bold 2 2 4 4 2" xfId="26275" xr:uid="{00000000-0005-0000-0000-0000B0000000}"/>
    <cellStyle name="Normal GHG Textfiels Bold 2 2 4 4 3" xfId="12971" xr:uid="{00000000-0005-0000-0000-0000B0000000}"/>
    <cellStyle name="Normal GHG Textfiels Bold 2 2 4 4 4" xfId="31745" xr:uid="{00000000-0005-0000-0000-0000B0000000}"/>
    <cellStyle name="Normal GHG Textfiels Bold 2 2 4 5" xfId="4346" xr:uid="{00000000-0005-0000-0000-0000B0000000}"/>
    <cellStyle name="Normal GHG Textfiels Bold 2 2 4 5 2" xfId="14788" xr:uid="{00000000-0005-0000-0000-0000B0000000}"/>
    <cellStyle name="Normal GHG Textfiels Bold 2 2 4 5 3" xfId="20107" xr:uid="{00000000-0005-0000-0000-0000B0000000}"/>
    <cellStyle name="Normal GHG Textfiels Bold 2 2 4 5 4" xfId="35865" xr:uid="{00000000-0005-0000-0000-0000B0000000}"/>
    <cellStyle name="Normal GHG Textfiels Bold 2 2 4 6" xfId="22089" xr:uid="{00000000-0005-0000-0000-0000B0000000}"/>
    <cellStyle name="Normal GHG Textfiels Bold 2 2 4 7" xfId="11020" xr:uid="{00000000-0005-0000-0000-0000B0000000}"/>
    <cellStyle name="Normal GHG Textfiels Bold 2 2 4 8" xfId="30168" xr:uid="{00000000-0005-0000-0000-0000B0000000}"/>
    <cellStyle name="Normal GHG Textfiels Bold 2 2 5" xfId="1218" xr:uid="{00000000-0005-0000-0000-0000B0000000}"/>
    <cellStyle name="Normal GHG Textfiels Bold 2 2 5 2" xfId="2459" xr:uid="{00000000-0005-0000-0000-0000B0000000}"/>
    <cellStyle name="Normal GHG Textfiels Bold 2 2 5 2 2" xfId="7117" xr:uid="{00000000-0005-0000-0000-0000B0000000}"/>
    <cellStyle name="Normal GHG Textfiels Bold 2 2 5 2 2 2" xfId="27413" xr:uid="{00000000-0005-0000-0000-0000B0000000}"/>
    <cellStyle name="Normal GHG Textfiels Bold 2 2 5 2 2 3" xfId="22823" xr:uid="{00000000-0005-0000-0000-0000B0000000}"/>
    <cellStyle name="Normal GHG Textfiels Bold 2 2 5 2 2 4" xfId="37605" xr:uid="{00000000-0005-0000-0000-0000B0000000}"/>
    <cellStyle name="Normal GHG Textfiels Bold 2 2 5 2 3" xfId="15729" xr:uid="{00000000-0005-0000-0000-0000B0000000}"/>
    <cellStyle name="Normal GHG Textfiels Bold 2 2 5 2 4" xfId="9827" xr:uid="{00000000-0005-0000-0000-0000B0000000}"/>
    <cellStyle name="Normal GHG Textfiels Bold 2 2 5 2 5" xfId="32883" xr:uid="{00000000-0005-0000-0000-0000B0000000}"/>
    <cellStyle name="Normal GHG Textfiels Bold 2 2 5 3" xfId="8537" xr:uid="{00000000-0005-0000-0000-0000B0000000}"/>
    <cellStyle name="Normal GHG Textfiels Bold 2 2 5 3 2" xfId="24222" xr:uid="{00000000-0005-0000-0000-0000B0000000}"/>
    <cellStyle name="Normal GHG Textfiels Bold 2 2 5 3 2 2" xfId="28811" xr:uid="{00000000-0005-0000-0000-0000B0000000}"/>
    <cellStyle name="Normal GHG Textfiels Bold 2 2 5 3 2 3" xfId="38916" xr:uid="{00000000-0005-0000-0000-0000B0000000}"/>
    <cellStyle name="Normal GHG Textfiels Bold 2 2 5 3 3" xfId="18516" xr:uid="{00000000-0005-0000-0000-0000B0000000}"/>
    <cellStyle name="Normal GHG Textfiels Bold 2 2 5 3 4" xfId="11403" xr:uid="{00000000-0005-0000-0000-0000B0000000}"/>
    <cellStyle name="Normal GHG Textfiels Bold 2 2 5 3 5" xfId="34302" xr:uid="{00000000-0005-0000-0000-0000B0000000}"/>
    <cellStyle name="Normal GHG Textfiels Bold 2 2 5 4" xfId="5949" xr:uid="{00000000-0005-0000-0000-0000B0000000}"/>
    <cellStyle name="Normal GHG Textfiels Bold 2 2 5 4 2" xfId="26245" xr:uid="{00000000-0005-0000-0000-0000B0000000}"/>
    <cellStyle name="Normal GHG Textfiels Bold 2 2 5 4 3" xfId="10680" xr:uid="{00000000-0005-0000-0000-0000B0000000}"/>
    <cellStyle name="Normal GHG Textfiels Bold 2 2 5 4 4" xfId="31715" xr:uid="{00000000-0005-0000-0000-0000B0000000}"/>
    <cellStyle name="Normal GHG Textfiels Bold 2 2 5 5" xfId="4314" xr:uid="{00000000-0005-0000-0000-0000B0000000}"/>
    <cellStyle name="Normal GHG Textfiels Bold 2 2 5 5 2" xfId="18343" xr:uid="{00000000-0005-0000-0000-0000B0000000}"/>
    <cellStyle name="Normal GHG Textfiels Bold 2 2 5 5 3" xfId="20077" xr:uid="{00000000-0005-0000-0000-0000B0000000}"/>
    <cellStyle name="Normal GHG Textfiels Bold 2 2 5 5 4" xfId="35835" xr:uid="{00000000-0005-0000-0000-0000B0000000}"/>
    <cellStyle name="Normal GHG Textfiels Bold 2 2 5 6" xfId="16084" xr:uid="{00000000-0005-0000-0000-0000B0000000}"/>
    <cellStyle name="Normal GHG Textfiels Bold 2 2 5 7" xfId="10232" xr:uid="{00000000-0005-0000-0000-0000B0000000}"/>
    <cellStyle name="Normal GHG Textfiels Bold 2 2 5 8" xfId="30136" xr:uid="{00000000-0005-0000-0000-0000B0000000}"/>
    <cellStyle name="Normal GHG Textfiels Bold 2 2 6" xfId="857" xr:uid="{00000000-0005-0000-0000-0000B0000000}"/>
    <cellStyle name="Normal GHG Textfiels Bold 2 2 6 2" xfId="3332" xr:uid="{00000000-0005-0000-0000-0000B0000000}"/>
    <cellStyle name="Normal GHG Textfiels Bold 2 2 6 2 2" xfId="8184" xr:uid="{00000000-0005-0000-0000-0000B0000000}"/>
    <cellStyle name="Normal GHG Textfiels Bold 2 2 6 2 2 2" xfId="28473" xr:uid="{00000000-0005-0000-0000-0000B0000000}"/>
    <cellStyle name="Normal GHG Textfiels Bold 2 2 6 2 2 3" xfId="23884" xr:uid="{00000000-0005-0000-0000-0000B0000000}"/>
    <cellStyle name="Normal GHG Textfiels Bold 2 2 6 2 2 4" xfId="38578" xr:uid="{00000000-0005-0000-0000-0000B0000000}"/>
    <cellStyle name="Normal GHG Textfiels Bold 2 2 6 2 3" xfId="21297" xr:uid="{00000000-0005-0000-0000-0000B0000000}"/>
    <cellStyle name="Normal GHG Textfiels Bold 2 2 6 2 4" xfId="10907" xr:uid="{00000000-0005-0000-0000-0000B0000000}"/>
    <cellStyle name="Normal GHG Textfiels Bold 2 2 6 2 5" xfId="33949" xr:uid="{00000000-0005-0000-0000-0000B0000000}"/>
    <cellStyle name="Normal GHG Textfiels Bold 2 2 6 3" xfId="5606" xr:uid="{00000000-0005-0000-0000-0000B0000000}"/>
    <cellStyle name="Normal GHG Textfiels Bold 2 2 6 3 2" xfId="25902" xr:uid="{00000000-0005-0000-0000-0000B0000000}"/>
    <cellStyle name="Normal GHG Textfiels Bold 2 2 6 3 3" xfId="14714" xr:uid="{00000000-0005-0000-0000-0000B0000000}"/>
    <cellStyle name="Normal GHG Textfiels Bold 2 2 6 3 4" xfId="31372" xr:uid="{00000000-0005-0000-0000-0000B0000000}"/>
    <cellStyle name="Normal GHG Textfiels Bold 2 2 6 4" xfId="3959" xr:uid="{00000000-0005-0000-0000-0000B0000000}"/>
    <cellStyle name="Normal GHG Textfiels Bold 2 2 6 4 2" xfId="21822" xr:uid="{00000000-0005-0000-0000-0000B0000000}"/>
    <cellStyle name="Normal GHG Textfiels Bold 2 2 6 4 3" xfId="19745" xr:uid="{00000000-0005-0000-0000-0000B0000000}"/>
    <cellStyle name="Normal GHG Textfiels Bold 2 2 6 4 4" xfId="35503" xr:uid="{00000000-0005-0000-0000-0000B0000000}"/>
    <cellStyle name="Normal GHG Textfiels Bold 2 2 6 5" xfId="21313" xr:uid="{00000000-0005-0000-0000-0000B0000000}"/>
    <cellStyle name="Normal GHG Textfiels Bold 2 2 6 6" xfId="9613" xr:uid="{00000000-0005-0000-0000-0000B0000000}"/>
    <cellStyle name="Normal GHG Textfiels Bold 2 2 6 7" xfId="29783" xr:uid="{00000000-0005-0000-0000-0000B0000000}"/>
    <cellStyle name="Normal GHG Textfiels Bold 2 2 7" xfId="2101" xr:uid="{00000000-0005-0000-0000-0000B0000000}"/>
    <cellStyle name="Normal GHG Textfiels Bold 2 2 7 2" xfId="6759" xr:uid="{00000000-0005-0000-0000-0000B0000000}"/>
    <cellStyle name="Normal GHG Textfiels Bold 2 2 7 2 2" xfId="27055" xr:uid="{00000000-0005-0000-0000-0000B0000000}"/>
    <cellStyle name="Normal GHG Textfiels Bold 2 2 7 2 3" xfId="22465" xr:uid="{00000000-0005-0000-0000-0000B0000000}"/>
    <cellStyle name="Normal GHG Textfiels Bold 2 2 7 2 4" xfId="37250" xr:uid="{00000000-0005-0000-0000-0000B0000000}"/>
    <cellStyle name="Normal GHG Textfiels Bold 2 2 7 3" xfId="17343" xr:uid="{00000000-0005-0000-0000-0000B0000000}"/>
    <cellStyle name="Normal GHG Textfiels Bold 2 2 7 4" xfId="12540" xr:uid="{00000000-0005-0000-0000-0000B0000000}"/>
    <cellStyle name="Normal GHG Textfiels Bold 2 2 7 5" xfId="32525" xr:uid="{00000000-0005-0000-0000-0000B0000000}"/>
    <cellStyle name="Normal GHG Textfiels Bold 2 2 8" xfId="8080" xr:uid="{00000000-0005-0000-0000-0000B0000000}"/>
    <cellStyle name="Normal GHG Textfiels Bold 2 2 8 2" xfId="23782" xr:uid="{00000000-0005-0000-0000-0000B0000000}"/>
    <cellStyle name="Normal GHG Textfiels Bold 2 2 8 2 2" xfId="28371" xr:uid="{00000000-0005-0000-0000-0000B0000000}"/>
    <cellStyle name="Normal GHG Textfiels Bold 2 2 8 2 3" xfId="38476" xr:uid="{00000000-0005-0000-0000-0000B0000000}"/>
    <cellStyle name="Normal GHG Textfiels Bold 2 2 8 3" xfId="17395" xr:uid="{00000000-0005-0000-0000-0000B0000000}"/>
    <cellStyle name="Normal GHG Textfiels Bold 2 2 8 4" xfId="13320" xr:uid="{00000000-0005-0000-0000-0000B0000000}"/>
    <cellStyle name="Normal GHG Textfiels Bold 2 2 8 5" xfId="33845" xr:uid="{00000000-0005-0000-0000-0000B0000000}"/>
    <cellStyle name="Normal GHG Textfiels Bold 2 2 9" xfId="3855" xr:uid="{00000000-0005-0000-0000-0000B0000000}"/>
    <cellStyle name="Normal GHG Textfiels Bold 2 2 9 2" xfId="22129" xr:uid="{00000000-0005-0000-0000-0000B0000000}"/>
    <cellStyle name="Normal GHG Textfiels Bold 2 2 9 3" xfId="19644" xr:uid="{00000000-0005-0000-0000-0000B0000000}"/>
    <cellStyle name="Normal GHG Textfiels Bold 2 2 9 4" xfId="35402" xr:uid="{00000000-0005-0000-0000-0000B0000000}"/>
    <cellStyle name="Normal GHG Textfiels Bold 2 3" xfId="602" xr:uid="{00000000-0005-0000-0000-0000B0000000}"/>
    <cellStyle name="Normal GHG Textfiels Bold 2 3 10" xfId="9888" xr:uid="{00000000-0005-0000-0000-0000B0000000}"/>
    <cellStyle name="Normal GHG Textfiels Bold 2 3 11" xfId="29831" xr:uid="{00000000-0005-0000-0000-0000B0000000}"/>
    <cellStyle name="Normal GHG Textfiels Bold 2 3 2" xfId="1832" xr:uid="{00000000-0005-0000-0000-0000B0000000}"/>
    <cellStyle name="Normal GHG Textfiels Bold 2 3 2 2" xfId="3071" xr:uid="{00000000-0005-0000-0000-0000B0000000}"/>
    <cellStyle name="Normal GHG Textfiels Bold 2 3 2 2 2" xfId="7729" xr:uid="{00000000-0005-0000-0000-0000B0000000}"/>
    <cellStyle name="Normal GHG Textfiels Bold 2 3 2 2 2 2" xfId="28025" xr:uid="{00000000-0005-0000-0000-0000B0000000}"/>
    <cellStyle name="Normal GHG Textfiels Bold 2 3 2 2 2 3" xfId="23435" xr:uid="{00000000-0005-0000-0000-0000B0000000}"/>
    <cellStyle name="Normal GHG Textfiels Bold 2 3 2 2 2 4" xfId="38177" xr:uid="{00000000-0005-0000-0000-0000B0000000}"/>
    <cellStyle name="Normal GHG Textfiels Bold 2 3 2 2 3" xfId="15986" xr:uid="{00000000-0005-0000-0000-0000B0000000}"/>
    <cellStyle name="Normal GHG Textfiels Bold 2 3 2 2 4" xfId="9897" xr:uid="{00000000-0005-0000-0000-0000B0000000}"/>
    <cellStyle name="Normal GHG Textfiels Bold 2 3 2 2 5" xfId="33495" xr:uid="{00000000-0005-0000-0000-0000B0000000}"/>
    <cellStyle name="Normal GHG Textfiels Bold 2 3 2 3" xfId="9141" xr:uid="{00000000-0005-0000-0000-0000B0000000}"/>
    <cellStyle name="Normal GHG Textfiels Bold 2 3 2 3 2" xfId="24790" xr:uid="{00000000-0005-0000-0000-0000B0000000}"/>
    <cellStyle name="Normal GHG Textfiels Bold 2 3 2 3 2 2" xfId="29377" xr:uid="{00000000-0005-0000-0000-0000B0000000}"/>
    <cellStyle name="Normal GHG Textfiels Bold 2 3 2 3 2 3" xfId="39482" xr:uid="{00000000-0005-0000-0000-0000B0000000}"/>
    <cellStyle name="Normal GHG Textfiels Bold 2 3 2 3 3" xfId="21247" xr:uid="{00000000-0005-0000-0000-0000B0000000}"/>
    <cellStyle name="Normal GHG Textfiels Bold 2 3 2 3 4" xfId="12862" xr:uid="{00000000-0005-0000-0000-0000B0000000}"/>
    <cellStyle name="Normal GHG Textfiels Bold 2 3 2 3 5" xfId="34906" xr:uid="{00000000-0005-0000-0000-0000B0000000}"/>
    <cellStyle name="Normal GHG Textfiels Bold 2 3 2 4" xfId="6498" xr:uid="{00000000-0005-0000-0000-0000B0000000}"/>
    <cellStyle name="Normal GHG Textfiels Bold 2 3 2 4 2" xfId="26794" xr:uid="{00000000-0005-0000-0000-0000B0000000}"/>
    <cellStyle name="Normal GHG Textfiels Bold 2 3 2 4 3" xfId="10190" xr:uid="{00000000-0005-0000-0000-0000B0000000}"/>
    <cellStyle name="Normal GHG Textfiels Bold 2 3 2 4 4" xfId="32264" xr:uid="{00000000-0005-0000-0000-0000B0000000}"/>
    <cellStyle name="Normal GHG Textfiels Bold 2 3 2 5" xfId="4920" xr:uid="{00000000-0005-0000-0000-0000B0000000}"/>
    <cellStyle name="Normal GHG Textfiels Bold 2 3 2 5 2" xfId="25228" xr:uid="{00000000-0005-0000-0000-0000B0000000}"/>
    <cellStyle name="Normal GHG Textfiels Bold 2 3 2 5 3" xfId="20642" xr:uid="{00000000-0005-0000-0000-0000B0000000}"/>
    <cellStyle name="Normal GHG Textfiels Bold 2 3 2 5 4" xfId="36398" xr:uid="{00000000-0005-0000-0000-0000B0000000}"/>
    <cellStyle name="Normal GHG Textfiels Bold 2 3 2 6" xfId="23716" xr:uid="{00000000-0005-0000-0000-0000B0000000}"/>
    <cellStyle name="Normal GHG Textfiels Bold 2 3 2 7" xfId="13381" xr:uid="{00000000-0005-0000-0000-0000B0000000}"/>
    <cellStyle name="Normal GHG Textfiels Bold 2 3 2 8" xfId="30740" xr:uid="{00000000-0005-0000-0000-0000B0000000}"/>
    <cellStyle name="Normal GHG Textfiels Bold 2 3 3" xfId="1280" xr:uid="{00000000-0005-0000-0000-0000B0000000}"/>
    <cellStyle name="Normal GHG Textfiels Bold 2 3 3 2" xfId="2521" xr:uid="{00000000-0005-0000-0000-0000B0000000}"/>
    <cellStyle name="Normal GHG Textfiels Bold 2 3 3 2 2" xfId="7179" xr:uid="{00000000-0005-0000-0000-0000B0000000}"/>
    <cellStyle name="Normal GHG Textfiels Bold 2 3 3 2 2 2" xfId="27475" xr:uid="{00000000-0005-0000-0000-0000B0000000}"/>
    <cellStyle name="Normal GHG Textfiels Bold 2 3 3 2 2 3" xfId="22885" xr:uid="{00000000-0005-0000-0000-0000B0000000}"/>
    <cellStyle name="Normal GHG Textfiels Bold 2 3 3 2 2 4" xfId="37665" xr:uid="{00000000-0005-0000-0000-0000B0000000}"/>
    <cellStyle name="Normal GHG Textfiels Bold 2 3 3 2 3" xfId="16108" xr:uid="{00000000-0005-0000-0000-0000B0000000}"/>
    <cellStyle name="Normal GHG Textfiels Bold 2 3 3 2 4" xfId="11659" xr:uid="{00000000-0005-0000-0000-0000B0000000}"/>
    <cellStyle name="Normal GHG Textfiels Bold 2 3 3 2 5" xfId="32945" xr:uid="{00000000-0005-0000-0000-0000B0000000}"/>
    <cellStyle name="Normal GHG Textfiels Bold 2 3 3 3" xfId="8599" xr:uid="{00000000-0005-0000-0000-0000B0000000}"/>
    <cellStyle name="Normal GHG Textfiels Bold 2 3 3 3 2" xfId="24279" xr:uid="{00000000-0005-0000-0000-0000B0000000}"/>
    <cellStyle name="Normal GHG Textfiels Bold 2 3 3 3 2 2" xfId="28868" xr:uid="{00000000-0005-0000-0000-0000B0000000}"/>
    <cellStyle name="Normal GHG Textfiels Bold 2 3 3 3 2 3" xfId="38973" xr:uid="{00000000-0005-0000-0000-0000B0000000}"/>
    <cellStyle name="Normal GHG Textfiels Bold 2 3 3 3 3" xfId="17943" xr:uid="{00000000-0005-0000-0000-0000B0000000}"/>
    <cellStyle name="Normal GHG Textfiels Bold 2 3 3 3 4" xfId="9576" xr:uid="{00000000-0005-0000-0000-0000B0000000}"/>
    <cellStyle name="Normal GHG Textfiels Bold 2 3 3 3 5" xfId="34364" xr:uid="{00000000-0005-0000-0000-0000B0000000}"/>
    <cellStyle name="Normal GHG Textfiels Bold 2 3 3 4" xfId="6005" xr:uid="{00000000-0005-0000-0000-0000B0000000}"/>
    <cellStyle name="Normal GHG Textfiels Bold 2 3 3 4 2" xfId="26301" xr:uid="{00000000-0005-0000-0000-0000B0000000}"/>
    <cellStyle name="Normal GHG Textfiels Bold 2 3 3 4 3" xfId="12495" xr:uid="{00000000-0005-0000-0000-0000B0000000}"/>
    <cellStyle name="Normal GHG Textfiels Bold 2 3 3 4 4" xfId="31771" xr:uid="{00000000-0005-0000-0000-0000B0000000}"/>
    <cellStyle name="Normal GHG Textfiels Bold 2 3 3 5" xfId="4376" xr:uid="{00000000-0005-0000-0000-0000B0000000}"/>
    <cellStyle name="Normal GHG Textfiels Bold 2 3 3 5 2" xfId="20977" xr:uid="{00000000-0005-0000-0000-0000B0000000}"/>
    <cellStyle name="Normal GHG Textfiels Bold 2 3 3 5 3" xfId="20134" xr:uid="{00000000-0005-0000-0000-0000B0000000}"/>
    <cellStyle name="Normal GHG Textfiels Bold 2 3 3 5 4" xfId="35892" xr:uid="{00000000-0005-0000-0000-0000B0000000}"/>
    <cellStyle name="Normal GHG Textfiels Bold 2 3 3 6" xfId="18499" xr:uid="{00000000-0005-0000-0000-0000B0000000}"/>
    <cellStyle name="Normal GHG Textfiels Bold 2 3 3 7" xfId="9626" xr:uid="{00000000-0005-0000-0000-0000B0000000}"/>
    <cellStyle name="Normal GHG Textfiels Bold 2 3 3 8" xfId="30198" xr:uid="{00000000-0005-0000-0000-0000B0000000}"/>
    <cellStyle name="Normal GHG Textfiels Bold 2 3 4" xfId="906" xr:uid="{00000000-0005-0000-0000-0000B0000000}"/>
    <cellStyle name="Normal GHG Textfiels Bold 2 3 4 2" xfId="5654" xr:uid="{00000000-0005-0000-0000-0000B0000000}"/>
    <cellStyle name="Normal GHG Textfiels Bold 2 3 4 2 2" xfId="25950" xr:uid="{00000000-0005-0000-0000-0000B0000000}"/>
    <cellStyle name="Normal GHG Textfiels Bold 2 3 4 2 3" xfId="21364" xr:uid="{00000000-0005-0000-0000-0000B0000000}"/>
    <cellStyle name="Normal GHG Textfiels Bold 2 3 4 2 4" xfId="36904" xr:uid="{00000000-0005-0000-0000-0000B0000000}"/>
    <cellStyle name="Normal GHG Textfiels Bold 2 3 4 3" xfId="17552" xr:uid="{00000000-0005-0000-0000-0000B0000000}"/>
    <cellStyle name="Normal GHG Textfiels Bold 2 3 4 4" xfId="14189" xr:uid="{00000000-0005-0000-0000-0000B0000000}"/>
    <cellStyle name="Normal GHG Textfiels Bold 2 3 4 5" xfId="31420" xr:uid="{00000000-0005-0000-0000-0000B0000000}"/>
    <cellStyle name="Normal GHG Textfiels Bold 2 3 5" xfId="2149" xr:uid="{00000000-0005-0000-0000-0000B0000000}"/>
    <cellStyle name="Normal GHG Textfiels Bold 2 3 5 2" xfId="6807" xr:uid="{00000000-0005-0000-0000-0000B0000000}"/>
    <cellStyle name="Normal GHG Textfiels Bold 2 3 5 2 2" xfId="27103" xr:uid="{00000000-0005-0000-0000-0000B0000000}"/>
    <cellStyle name="Normal GHG Textfiels Bold 2 3 5 2 3" xfId="22513" xr:uid="{00000000-0005-0000-0000-0000B0000000}"/>
    <cellStyle name="Normal GHG Textfiels Bold 2 3 5 2 4" xfId="37298" xr:uid="{00000000-0005-0000-0000-0000B0000000}"/>
    <cellStyle name="Normal GHG Textfiels Bold 2 3 5 3" xfId="16817" xr:uid="{00000000-0005-0000-0000-0000B0000000}"/>
    <cellStyle name="Normal GHG Textfiels Bold 2 3 5 4" xfId="12719" xr:uid="{00000000-0005-0000-0000-0000B0000000}"/>
    <cellStyle name="Normal GHG Textfiels Bold 2 3 5 5" xfId="32573" xr:uid="{00000000-0005-0000-0000-0000B0000000}"/>
    <cellStyle name="Normal GHG Textfiels Bold 2 3 6" xfId="8232" xr:uid="{00000000-0005-0000-0000-0000B0000000}"/>
    <cellStyle name="Normal GHG Textfiels Bold 2 3 6 2" xfId="23932" xr:uid="{00000000-0005-0000-0000-0000B0000000}"/>
    <cellStyle name="Normal GHG Textfiels Bold 2 3 6 2 2" xfId="28521" xr:uid="{00000000-0005-0000-0000-0000B0000000}"/>
    <cellStyle name="Normal GHG Textfiels Bold 2 3 6 2 3" xfId="38626" xr:uid="{00000000-0005-0000-0000-0000B0000000}"/>
    <cellStyle name="Normal GHG Textfiels Bold 2 3 6 3" xfId="21954" xr:uid="{00000000-0005-0000-0000-0000B0000000}"/>
    <cellStyle name="Normal GHG Textfiels Bold 2 3 6 4" xfId="13272" xr:uid="{00000000-0005-0000-0000-0000B0000000}"/>
    <cellStyle name="Normal GHG Textfiels Bold 2 3 6 5" xfId="33997" xr:uid="{00000000-0005-0000-0000-0000B0000000}"/>
    <cellStyle name="Normal GHG Textfiels Bold 2 3 7" xfId="5388" xr:uid="{00000000-0005-0000-0000-0000B0000000}"/>
    <cellStyle name="Normal GHG Textfiels Bold 2 3 7 2" xfId="21099" xr:uid="{00000000-0005-0000-0000-0000B0000000}"/>
    <cellStyle name="Normal GHG Textfiels Bold 2 3 7 2 2" xfId="25684" xr:uid="{00000000-0005-0000-0000-0000B0000000}"/>
    <cellStyle name="Normal GHG Textfiels Bold 2 3 7 2 3" xfId="36748" xr:uid="{00000000-0005-0000-0000-0000B0000000}"/>
    <cellStyle name="Normal GHG Textfiels Bold 2 3 7 3" xfId="17970" xr:uid="{00000000-0005-0000-0000-0000B0000000}"/>
    <cellStyle name="Normal GHG Textfiels Bold 2 3 7 4" xfId="13098" xr:uid="{00000000-0005-0000-0000-0000B0000000}"/>
    <cellStyle name="Normal GHG Textfiels Bold 2 3 7 5" xfId="31154" xr:uid="{00000000-0005-0000-0000-0000B0000000}"/>
    <cellStyle name="Normal GHG Textfiels Bold 2 3 8" xfId="4007" xr:uid="{00000000-0005-0000-0000-0000B0000000}"/>
    <cellStyle name="Normal GHG Textfiels Bold 2 3 8 2" xfId="23397" xr:uid="{00000000-0005-0000-0000-0000B0000000}"/>
    <cellStyle name="Normal GHG Textfiels Bold 2 3 8 3" xfId="19792" xr:uid="{00000000-0005-0000-0000-0000B0000000}"/>
    <cellStyle name="Normal GHG Textfiels Bold 2 3 8 4" xfId="35550" xr:uid="{00000000-0005-0000-0000-0000B0000000}"/>
    <cellStyle name="Normal GHG Textfiels Bold 2 3 9" xfId="14811" xr:uid="{00000000-0005-0000-0000-0000B0000000}"/>
    <cellStyle name="Normal GHG Textfiels Bold 2 4" xfId="666" xr:uid="{00000000-0005-0000-0000-0000B0000000}"/>
    <cellStyle name="Normal GHG Textfiels Bold 2 4 10" xfId="13127" xr:uid="{00000000-0005-0000-0000-0000B0000000}"/>
    <cellStyle name="Normal GHG Textfiels Bold 2 4 11" xfId="29895" xr:uid="{00000000-0005-0000-0000-0000B0000000}"/>
    <cellStyle name="Normal GHG Textfiels Bold 2 4 2" xfId="1896" xr:uid="{00000000-0005-0000-0000-0000B0000000}"/>
    <cellStyle name="Normal GHG Textfiels Bold 2 4 2 2" xfId="3135" xr:uid="{00000000-0005-0000-0000-0000B0000000}"/>
    <cellStyle name="Normal GHG Textfiels Bold 2 4 2 2 2" xfId="7793" xr:uid="{00000000-0005-0000-0000-0000B0000000}"/>
    <cellStyle name="Normal GHG Textfiels Bold 2 4 2 2 2 2" xfId="28089" xr:uid="{00000000-0005-0000-0000-0000B0000000}"/>
    <cellStyle name="Normal GHG Textfiels Bold 2 4 2 2 2 3" xfId="23499" xr:uid="{00000000-0005-0000-0000-0000B0000000}"/>
    <cellStyle name="Normal GHG Textfiels Bold 2 4 2 2 2 4" xfId="38241" xr:uid="{00000000-0005-0000-0000-0000B0000000}"/>
    <cellStyle name="Normal GHG Textfiels Bold 2 4 2 2 3" xfId="18098" xr:uid="{00000000-0005-0000-0000-0000B0000000}"/>
    <cellStyle name="Normal GHG Textfiels Bold 2 4 2 2 4" xfId="12879" xr:uid="{00000000-0005-0000-0000-0000B0000000}"/>
    <cellStyle name="Normal GHG Textfiels Bold 2 4 2 2 5" xfId="33559" xr:uid="{00000000-0005-0000-0000-0000B0000000}"/>
    <cellStyle name="Normal GHG Textfiels Bold 2 4 2 3" xfId="9205" xr:uid="{00000000-0005-0000-0000-0000B0000000}"/>
    <cellStyle name="Normal GHG Textfiels Bold 2 4 2 3 2" xfId="24850" xr:uid="{00000000-0005-0000-0000-0000B0000000}"/>
    <cellStyle name="Normal GHG Textfiels Bold 2 4 2 3 2 2" xfId="29437" xr:uid="{00000000-0005-0000-0000-0000B0000000}"/>
    <cellStyle name="Normal GHG Textfiels Bold 2 4 2 3 2 3" xfId="39542" xr:uid="{00000000-0005-0000-0000-0000B0000000}"/>
    <cellStyle name="Normal GHG Textfiels Bold 2 4 2 3 3" xfId="15688" xr:uid="{00000000-0005-0000-0000-0000B0000000}"/>
    <cellStyle name="Normal GHG Textfiels Bold 2 4 2 3 4" xfId="14274" xr:uid="{00000000-0005-0000-0000-0000B0000000}"/>
    <cellStyle name="Normal GHG Textfiels Bold 2 4 2 3 5" xfId="34970" xr:uid="{00000000-0005-0000-0000-0000B0000000}"/>
    <cellStyle name="Normal GHG Textfiels Bold 2 4 2 4" xfId="6558" xr:uid="{00000000-0005-0000-0000-0000B0000000}"/>
    <cellStyle name="Normal GHG Textfiels Bold 2 4 2 4 2" xfId="26854" xr:uid="{00000000-0005-0000-0000-0000B0000000}"/>
    <cellStyle name="Normal GHG Textfiels Bold 2 4 2 4 3" xfId="10133" xr:uid="{00000000-0005-0000-0000-0000B0000000}"/>
    <cellStyle name="Normal GHG Textfiels Bold 2 4 2 4 4" xfId="32324" xr:uid="{00000000-0005-0000-0000-0000B0000000}"/>
    <cellStyle name="Normal GHG Textfiels Bold 2 4 2 5" xfId="4984" xr:uid="{00000000-0005-0000-0000-0000B0000000}"/>
    <cellStyle name="Normal GHG Textfiels Bold 2 4 2 5 2" xfId="25288" xr:uid="{00000000-0005-0000-0000-0000B0000000}"/>
    <cellStyle name="Normal GHG Textfiels Bold 2 4 2 5 3" xfId="20702" xr:uid="{00000000-0005-0000-0000-0000B0000000}"/>
    <cellStyle name="Normal GHG Textfiels Bold 2 4 2 5 4" xfId="36458" xr:uid="{00000000-0005-0000-0000-0000B0000000}"/>
    <cellStyle name="Normal GHG Textfiels Bold 2 4 2 6" xfId="17244" xr:uid="{00000000-0005-0000-0000-0000B0000000}"/>
    <cellStyle name="Normal GHG Textfiels Bold 2 4 2 7" xfId="14690" xr:uid="{00000000-0005-0000-0000-0000B0000000}"/>
    <cellStyle name="Normal GHG Textfiels Bold 2 4 2 8" xfId="30804" xr:uid="{00000000-0005-0000-0000-0000B0000000}"/>
    <cellStyle name="Normal GHG Textfiels Bold 2 4 3" xfId="1578" xr:uid="{00000000-0005-0000-0000-0000B0000000}"/>
    <cellStyle name="Normal GHG Textfiels Bold 2 4 3 2" xfId="2818" xr:uid="{00000000-0005-0000-0000-0000B0000000}"/>
    <cellStyle name="Normal GHG Textfiels Bold 2 4 3 2 2" xfId="7476" xr:uid="{00000000-0005-0000-0000-0000B0000000}"/>
    <cellStyle name="Normal GHG Textfiels Bold 2 4 3 2 2 2" xfId="27772" xr:uid="{00000000-0005-0000-0000-0000B0000000}"/>
    <cellStyle name="Normal GHG Textfiels Bold 2 4 3 2 2 3" xfId="23182" xr:uid="{00000000-0005-0000-0000-0000B0000000}"/>
    <cellStyle name="Normal GHG Textfiels Bold 2 4 3 2 2 4" xfId="37948" xr:uid="{00000000-0005-0000-0000-0000B0000000}"/>
    <cellStyle name="Normal GHG Textfiels Bold 2 4 3 2 3" xfId="21724" xr:uid="{00000000-0005-0000-0000-0000B0000000}"/>
    <cellStyle name="Normal GHG Textfiels Bold 2 4 3 2 4" xfId="11011" xr:uid="{00000000-0005-0000-0000-0000B0000000}"/>
    <cellStyle name="Normal GHG Textfiels Bold 2 4 3 2 5" xfId="33242" xr:uid="{00000000-0005-0000-0000-0000B0000000}"/>
    <cellStyle name="Normal GHG Textfiels Bold 2 4 3 3" xfId="8889" xr:uid="{00000000-0005-0000-0000-0000B0000000}"/>
    <cellStyle name="Normal GHG Textfiels Bold 2 4 3 3 2" xfId="24553" xr:uid="{00000000-0005-0000-0000-0000B0000000}"/>
    <cellStyle name="Normal GHG Textfiels Bold 2 4 3 3 2 2" xfId="29141" xr:uid="{00000000-0005-0000-0000-0000B0000000}"/>
    <cellStyle name="Normal GHG Textfiels Bold 2 4 3 3 2 3" xfId="39246" xr:uid="{00000000-0005-0000-0000-0000B0000000}"/>
    <cellStyle name="Normal GHG Textfiels Bold 2 4 3 3 3" xfId="18087" xr:uid="{00000000-0005-0000-0000-0000B0000000}"/>
    <cellStyle name="Normal GHG Textfiels Bold 2 4 3 3 4" xfId="14731" xr:uid="{00000000-0005-0000-0000-0000B0000000}"/>
    <cellStyle name="Normal GHG Textfiels Bold 2 4 3 3 5" xfId="34654" xr:uid="{00000000-0005-0000-0000-0000B0000000}"/>
    <cellStyle name="Normal GHG Textfiels Bold 2 4 3 4" xfId="6274" xr:uid="{00000000-0005-0000-0000-0000B0000000}"/>
    <cellStyle name="Normal GHG Textfiels Bold 2 4 3 4 2" xfId="26570" xr:uid="{00000000-0005-0000-0000-0000B0000000}"/>
    <cellStyle name="Normal GHG Textfiels Bold 2 4 3 4 3" xfId="12824" xr:uid="{00000000-0005-0000-0000-0000B0000000}"/>
    <cellStyle name="Normal GHG Textfiels Bold 2 4 3 4 4" xfId="32040" xr:uid="{00000000-0005-0000-0000-0000B0000000}"/>
    <cellStyle name="Normal GHG Textfiels Bold 2 4 3 5" xfId="4667" xr:uid="{00000000-0005-0000-0000-0000B0000000}"/>
    <cellStyle name="Normal GHG Textfiels Bold 2 4 3 5 2" xfId="24992" xr:uid="{00000000-0005-0000-0000-0000B0000000}"/>
    <cellStyle name="Normal GHG Textfiels Bold 2 4 3 5 3" xfId="20404" xr:uid="{00000000-0005-0000-0000-0000B0000000}"/>
    <cellStyle name="Normal GHG Textfiels Bold 2 4 3 5 4" xfId="36162" xr:uid="{00000000-0005-0000-0000-0000B0000000}"/>
    <cellStyle name="Normal GHG Textfiels Bold 2 4 3 6" xfId="15683" xr:uid="{00000000-0005-0000-0000-0000B0000000}"/>
    <cellStyle name="Normal GHG Textfiels Bold 2 4 3 7" xfId="13483" xr:uid="{00000000-0005-0000-0000-0000B0000000}"/>
    <cellStyle name="Normal GHG Textfiels Bold 2 4 3 8" xfId="30488" xr:uid="{00000000-0005-0000-0000-0000B0000000}"/>
    <cellStyle name="Normal GHG Textfiels Bold 2 4 4" xfId="970" xr:uid="{00000000-0005-0000-0000-0000B0000000}"/>
    <cellStyle name="Normal GHG Textfiels Bold 2 4 4 2" xfId="5715" xr:uid="{00000000-0005-0000-0000-0000B0000000}"/>
    <cellStyle name="Normal GHG Textfiels Bold 2 4 4 2 2" xfId="26011" xr:uid="{00000000-0005-0000-0000-0000B0000000}"/>
    <cellStyle name="Normal GHG Textfiels Bold 2 4 4 2 3" xfId="21425" xr:uid="{00000000-0005-0000-0000-0000B0000000}"/>
    <cellStyle name="Normal GHG Textfiels Bold 2 4 4 2 4" xfId="36939" xr:uid="{00000000-0005-0000-0000-0000B0000000}"/>
    <cellStyle name="Normal GHG Textfiels Bold 2 4 4 3" xfId="18933" xr:uid="{00000000-0005-0000-0000-0000B0000000}"/>
    <cellStyle name="Normal GHG Textfiels Bold 2 4 4 4" xfId="11432" xr:uid="{00000000-0005-0000-0000-0000B0000000}"/>
    <cellStyle name="Normal GHG Textfiels Bold 2 4 4 5" xfId="31481" xr:uid="{00000000-0005-0000-0000-0000B0000000}"/>
    <cellStyle name="Normal GHG Textfiels Bold 2 4 5" xfId="2213" xr:uid="{00000000-0005-0000-0000-0000B0000000}"/>
    <cellStyle name="Normal GHG Textfiels Bold 2 4 5 2" xfId="6871" xr:uid="{00000000-0005-0000-0000-0000B0000000}"/>
    <cellStyle name="Normal GHG Textfiels Bold 2 4 5 2 2" xfId="27167" xr:uid="{00000000-0005-0000-0000-0000B0000000}"/>
    <cellStyle name="Normal GHG Textfiels Bold 2 4 5 2 3" xfId="22577" xr:uid="{00000000-0005-0000-0000-0000B0000000}"/>
    <cellStyle name="Normal GHG Textfiels Bold 2 4 5 2 4" xfId="37362" xr:uid="{00000000-0005-0000-0000-0000B0000000}"/>
    <cellStyle name="Normal GHG Textfiels Bold 2 4 5 3" xfId="15922" xr:uid="{00000000-0005-0000-0000-0000B0000000}"/>
    <cellStyle name="Normal GHG Textfiels Bold 2 4 5 4" xfId="14082" xr:uid="{00000000-0005-0000-0000-0000B0000000}"/>
    <cellStyle name="Normal GHG Textfiels Bold 2 4 5 5" xfId="32637" xr:uid="{00000000-0005-0000-0000-0000B0000000}"/>
    <cellStyle name="Normal GHG Textfiels Bold 2 4 6" xfId="8296" xr:uid="{00000000-0005-0000-0000-0000B0000000}"/>
    <cellStyle name="Normal GHG Textfiels Bold 2 4 6 2" xfId="23993" xr:uid="{00000000-0005-0000-0000-0000B0000000}"/>
    <cellStyle name="Normal GHG Textfiels Bold 2 4 6 2 2" xfId="28582" xr:uid="{00000000-0005-0000-0000-0000B0000000}"/>
    <cellStyle name="Normal GHG Textfiels Bold 2 4 6 2 3" xfId="38687" xr:uid="{00000000-0005-0000-0000-0000B0000000}"/>
    <cellStyle name="Normal GHG Textfiels Bold 2 4 6 3" xfId="17731" xr:uid="{00000000-0005-0000-0000-0000B0000000}"/>
    <cellStyle name="Normal GHG Textfiels Bold 2 4 6 4" xfId="10603" xr:uid="{00000000-0005-0000-0000-0000B0000000}"/>
    <cellStyle name="Normal GHG Textfiels Bold 2 4 6 5" xfId="34061" xr:uid="{00000000-0005-0000-0000-0000B0000000}"/>
    <cellStyle name="Normal GHG Textfiels Bold 2 4 7" xfId="5422" xr:uid="{00000000-0005-0000-0000-0000B0000000}"/>
    <cellStyle name="Normal GHG Textfiels Bold 2 4 7 2" xfId="21133" xr:uid="{00000000-0005-0000-0000-0000B0000000}"/>
    <cellStyle name="Normal GHG Textfiels Bold 2 4 7 2 2" xfId="25718" xr:uid="{00000000-0005-0000-0000-0000B0000000}"/>
    <cellStyle name="Normal GHG Textfiels Bold 2 4 7 2 3" xfId="36782" xr:uid="{00000000-0005-0000-0000-0000B0000000}"/>
    <cellStyle name="Normal GHG Textfiels Bold 2 4 7 3" xfId="17897" xr:uid="{00000000-0005-0000-0000-0000B0000000}"/>
    <cellStyle name="Normal GHG Textfiels Bold 2 4 7 4" xfId="12987" xr:uid="{00000000-0005-0000-0000-0000B0000000}"/>
    <cellStyle name="Normal GHG Textfiels Bold 2 4 7 5" xfId="31188" xr:uid="{00000000-0005-0000-0000-0000B0000000}"/>
    <cellStyle name="Normal GHG Textfiels Bold 2 4 8" xfId="4071" xr:uid="{00000000-0005-0000-0000-0000B0000000}"/>
    <cellStyle name="Normal GHG Textfiels Bold 2 4 8 2" xfId="21953" xr:uid="{00000000-0005-0000-0000-0000B0000000}"/>
    <cellStyle name="Normal GHG Textfiels Bold 2 4 8 3" xfId="19852" xr:uid="{00000000-0005-0000-0000-0000B0000000}"/>
    <cellStyle name="Normal GHG Textfiels Bold 2 4 8 4" xfId="35610" xr:uid="{00000000-0005-0000-0000-0000B0000000}"/>
    <cellStyle name="Normal GHG Textfiels Bold 2 4 9" xfId="17067" xr:uid="{00000000-0005-0000-0000-0000B0000000}"/>
    <cellStyle name="Normal GHG Textfiels Bold 2 5" xfId="728" xr:uid="{00000000-0005-0000-0000-0000B0000000}"/>
    <cellStyle name="Normal GHG Textfiels Bold 2 5 10" xfId="10533" xr:uid="{00000000-0005-0000-0000-0000B0000000}"/>
    <cellStyle name="Normal GHG Textfiels Bold 2 5 11" xfId="29957" xr:uid="{00000000-0005-0000-0000-0000B0000000}"/>
    <cellStyle name="Normal GHG Textfiels Bold 2 5 2" xfId="1958" xr:uid="{00000000-0005-0000-0000-0000B0000000}"/>
    <cellStyle name="Normal GHG Textfiels Bold 2 5 2 2" xfId="3197" xr:uid="{00000000-0005-0000-0000-0000B0000000}"/>
    <cellStyle name="Normal GHG Textfiels Bold 2 5 2 2 2" xfId="7855" xr:uid="{00000000-0005-0000-0000-0000B0000000}"/>
    <cellStyle name="Normal GHG Textfiels Bold 2 5 2 2 2 2" xfId="28151" xr:uid="{00000000-0005-0000-0000-0000B0000000}"/>
    <cellStyle name="Normal GHG Textfiels Bold 2 5 2 2 2 3" xfId="23561" xr:uid="{00000000-0005-0000-0000-0000B0000000}"/>
    <cellStyle name="Normal GHG Textfiels Bold 2 5 2 2 2 4" xfId="38303" xr:uid="{00000000-0005-0000-0000-0000B0000000}"/>
    <cellStyle name="Normal GHG Textfiels Bold 2 5 2 2 3" xfId="14799" xr:uid="{00000000-0005-0000-0000-0000B0000000}"/>
    <cellStyle name="Normal GHG Textfiels Bold 2 5 2 2 4" xfId="10432" xr:uid="{00000000-0005-0000-0000-0000B0000000}"/>
    <cellStyle name="Normal GHG Textfiels Bold 2 5 2 2 5" xfId="33621" xr:uid="{00000000-0005-0000-0000-0000B0000000}"/>
    <cellStyle name="Normal GHG Textfiels Bold 2 5 2 3" xfId="9267" xr:uid="{00000000-0005-0000-0000-0000B0000000}"/>
    <cellStyle name="Normal GHG Textfiels Bold 2 5 2 3 2" xfId="24909" xr:uid="{00000000-0005-0000-0000-0000B0000000}"/>
    <cellStyle name="Normal GHG Textfiels Bold 2 5 2 3 2 2" xfId="29496" xr:uid="{00000000-0005-0000-0000-0000B0000000}"/>
    <cellStyle name="Normal GHG Textfiels Bold 2 5 2 3 2 3" xfId="39601" xr:uid="{00000000-0005-0000-0000-0000B0000000}"/>
    <cellStyle name="Normal GHG Textfiels Bold 2 5 2 3 3" xfId="17792" xr:uid="{00000000-0005-0000-0000-0000B0000000}"/>
    <cellStyle name="Normal GHG Textfiels Bold 2 5 2 3 4" xfId="12327" xr:uid="{00000000-0005-0000-0000-0000B0000000}"/>
    <cellStyle name="Normal GHG Textfiels Bold 2 5 2 3 5" xfId="35032" xr:uid="{00000000-0005-0000-0000-0000B0000000}"/>
    <cellStyle name="Normal GHG Textfiels Bold 2 5 2 4" xfId="6617" xr:uid="{00000000-0005-0000-0000-0000B0000000}"/>
    <cellStyle name="Normal GHG Textfiels Bold 2 5 2 4 2" xfId="26913" xr:uid="{00000000-0005-0000-0000-0000B0000000}"/>
    <cellStyle name="Normal GHG Textfiels Bold 2 5 2 4 3" xfId="10967" xr:uid="{00000000-0005-0000-0000-0000B0000000}"/>
    <cellStyle name="Normal GHG Textfiels Bold 2 5 2 4 4" xfId="32383" xr:uid="{00000000-0005-0000-0000-0000B0000000}"/>
    <cellStyle name="Normal GHG Textfiels Bold 2 5 2 5" xfId="5046" xr:uid="{00000000-0005-0000-0000-0000B0000000}"/>
    <cellStyle name="Normal GHG Textfiels Bold 2 5 2 5 2" xfId="25347" xr:uid="{00000000-0005-0000-0000-0000B0000000}"/>
    <cellStyle name="Normal GHG Textfiels Bold 2 5 2 5 3" xfId="20761" xr:uid="{00000000-0005-0000-0000-0000B0000000}"/>
    <cellStyle name="Normal GHG Textfiels Bold 2 5 2 5 4" xfId="36517" xr:uid="{00000000-0005-0000-0000-0000B0000000}"/>
    <cellStyle name="Normal GHG Textfiels Bold 2 5 2 6" xfId="15531" xr:uid="{00000000-0005-0000-0000-0000B0000000}"/>
    <cellStyle name="Normal GHG Textfiels Bold 2 5 2 7" xfId="14433" xr:uid="{00000000-0005-0000-0000-0000B0000000}"/>
    <cellStyle name="Normal GHG Textfiels Bold 2 5 2 8" xfId="30866" xr:uid="{00000000-0005-0000-0000-0000B0000000}"/>
    <cellStyle name="Normal GHG Textfiels Bold 2 5 3" xfId="1636" xr:uid="{00000000-0005-0000-0000-0000B0000000}"/>
    <cellStyle name="Normal GHG Textfiels Bold 2 5 3 2" xfId="2875" xr:uid="{00000000-0005-0000-0000-0000B0000000}"/>
    <cellStyle name="Normal GHG Textfiels Bold 2 5 3 2 2" xfId="7533" xr:uid="{00000000-0005-0000-0000-0000B0000000}"/>
    <cellStyle name="Normal GHG Textfiels Bold 2 5 3 2 2 2" xfId="27829" xr:uid="{00000000-0005-0000-0000-0000B0000000}"/>
    <cellStyle name="Normal GHG Textfiels Bold 2 5 3 2 2 3" xfId="23239" xr:uid="{00000000-0005-0000-0000-0000B0000000}"/>
    <cellStyle name="Normal GHG Textfiels Bold 2 5 3 2 2 4" xfId="38005" xr:uid="{00000000-0005-0000-0000-0000B0000000}"/>
    <cellStyle name="Normal GHG Textfiels Bold 2 5 3 2 3" xfId="15446" xr:uid="{00000000-0005-0000-0000-0000B0000000}"/>
    <cellStyle name="Normal GHG Textfiels Bold 2 5 3 2 4" xfId="11086" xr:uid="{00000000-0005-0000-0000-0000B0000000}"/>
    <cellStyle name="Normal GHG Textfiels Bold 2 5 3 2 5" xfId="33299" xr:uid="{00000000-0005-0000-0000-0000B0000000}"/>
    <cellStyle name="Normal GHG Textfiels Bold 2 5 3 3" xfId="8945" xr:uid="{00000000-0005-0000-0000-0000B0000000}"/>
    <cellStyle name="Normal GHG Textfiels Bold 2 5 3 3 2" xfId="24606" xr:uid="{00000000-0005-0000-0000-0000B0000000}"/>
    <cellStyle name="Normal GHG Textfiels Bold 2 5 3 3 2 2" xfId="29194" xr:uid="{00000000-0005-0000-0000-0000B0000000}"/>
    <cellStyle name="Normal GHG Textfiels Bold 2 5 3 3 2 3" xfId="39299" xr:uid="{00000000-0005-0000-0000-0000B0000000}"/>
    <cellStyle name="Normal GHG Textfiels Bold 2 5 3 3 3" xfId="23705" xr:uid="{00000000-0005-0000-0000-0000B0000000}"/>
    <cellStyle name="Normal GHG Textfiels Bold 2 5 3 3 4" xfId="9575" xr:uid="{00000000-0005-0000-0000-0000B0000000}"/>
    <cellStyle name="Normal GHG Textfiels Bold 2 5 3 3 5" xfId="34710" xr:uid="{00000000-0005-0000-0000-0000B0000000}"/>
    <cellStyle name="Normal GHG Textfiels Bold 2 5 3 4" xfId="6328" xr:uid="{00000000-0005-0000-0000-0000B0000000}"/>
    <cellStyle name="Normal GHG Textfiels Bold 2 5 3 4 2" xfId="26624" xr:uid="{00000000-0005-0000-0000-0000B0000000}"/>
    <cellStyle name="Normal GHG Textfiels Bold 2 5 3 4 3" xfId="14595" xr:uid="{00000000-0005-0000-0000-0000B0000000}"/>
    <cellStyle name="Normal GHG Textfiels Bold 2 5 3 4 4" xfId="32094" xr:uid="{00000000-0005-0000-0000-0000B0000000}"/>
    <cellStyle name="Normal GHG Textfiels Bold 2 5 3 5" xfId="4724" xr:uid="{00000000-0005-0000-0000-0000B0000000}"/>
    <cellStyle name="Normal GHG Textfiels Bold 2 5 3 5 2" xfId="25045" xr:uid="{00000000-0005-0000-0000-0000B0000000}"/>
    <cellStyle name="Normal GHG Textfiels Bold 2 5 3 5 3" xfId="20457" xr:uid="{00000000-0005-0000-0000-0000B0000000}"/>
    <cellStyle name="Normal GHG Textfiels Bold 2 5 3 5 4" xfId="36215" xr:uid="{00000000-0005-0000-0000-0000B0000000}"/>
    <cellStyle name="Normal GHG Textfiels Bold 2 5 3 6" xfId="18668" xr:uid="{00000000-0005-0000-0000-0000B0000000}"/>
    <cellStyle name="Normal GHG Textfiels Bold 2 5 3 7" xfId="12669" xr:uid="{00000000-0005-0000-0000-0000B0000000}"/>
    <cellStyle name="Normal GHG Textfiels Bold 2 5 3 8" xfId="30544" xr:uid="{00000000-0005-0000-0000-0000B0000000}"/>
    <cellStyle name="Normal GHG Textfiels Bold 2 5 4" xfId="1032" xr:uid="{00000000-0005-0000-0000-0000B0000000}"/>
    <cellStyle name="Normal GHG Textfiels Bold 2 5 4 2" xfId="5777" xr:uid="{00000000-0005-0000-0000-0000B0000000}"/>
    <cellStyle name="Normal GHG Textfiels Bold 2 5 4 2 2" xfId="26073" xr:uid="{00000000-0005-0000-0000-0000B0000000}"/>
    <cellStyle name="Normal GHG Textfiels Bold 2 5 4 2 3" xfId="21487" xr:uid="{00000000-0005-0000-0000-0000B0000000}"/>
    <cellStyle name="Normal GHG Textfiels Bold 2 5 4 2 4" xfId="37001" xr:uid="{00000000-0005-0000-0000-0000B0000000}"/>
    <cellStyle name="Normal GHG Textfiels Bold 2 5 4 3" xfId="17064" xr:uid="{00000000-0005-0000-0000-0000B0000000}"/>
    <cellStyle name="Normal GHG Textfiels Bold 2 5 4 4" xfId="14063" xr:uid="{00000000-0005-0000-0000-0000B0000000}"/>
    <cellStyle name="Normal GHG Textfiels Bold 2 5 4 5" xfId="31543" xr:uid="{00000000-0005-0000-0000-0000B0000000}"/>
    <cellStyle name="Normal GHG Textfiels Bold 2 5 5" xfId="2275" xr:uid="{00000000-0005-0000-0000-0000B0000000}"/>
    <cellStyle name="Normal GHG Textfiels Bold 2 5 5 2" xfId="6933" xr:uid="{00000000-0005-0000-0000-0000B0000000}"/>
    <cellStyle name="Normal GHG Textfiels Bold 2 5 5 2 2" xfId="27229" xr:uid="{00000000-0005-0000-0000-0000B0000000}"/>
    <cellStyle name="Normal GHG Textfiels Bold 2 5 5 2 3" xfId="22639" xr:uid="{00000000-0005-0000-0000-0000B0000000}"/>
    <cellStyle name="Normal GHG Textfiels Bold 2 5 5 2 4" xfId="37424" xr:uid="{00000000-0005-0000-0000-0000B0000000}"/>
    <cellStyle name="Normal GHG Textfiels Bold 2 5 5 3" xfId="17992" xr:uid="{00000000-0005-0000-0000-0000B0000000}"/>
    <cellStyle name="Normal GHG Textfiels Bold 2 5 5 4" xfId="9379" xr:uid="{00000000-0005-0000-0000-0000B0000000}"/>
    <cellStyle name="Normal GHG Textfiels Bold 2 5 5 5" xfId="32699" xr:uid="{00000000-0005-0000-0000-0000B0000000}"/>
    <cellStyle name="Normal GHG Textfiels Bold 2 5 6" xfId="8358" xr:uid="{00000000-0005-0000-0000-0000B0000000}"/>
    <cellStyle name="Normal GHG Textfiels Bold 2 5 6 2" xfId="24055" xr:uid="{00000000-0005-0000-0000-0000B0000000}"/>
    <cellStyle name="Normal GHG Textfiels Bold 2 5 6 2 2" xfId="28644" xr:uid="{00000000-0005-0000-0000-0000B0000000}"/>
    <cellStyle name="Normal GHG Textfiels Bold 2 5 6 2 3" xfId="38749" xr:uid="{00000000-0005-0000-0000-0000B0000000}"/>
    <cellStyle name="Normal GHG Textfiels Bold 2 5 6 3" xfId="16374" xr:uid="{00000000-0005-0000-0000-0000B0000000}"/>
    <cellStyle name="Normal GHG Textfiels Bold 2 5 6 4" xfId="13447" xr:uid="{00000000-0005-0000-0000-0000B0000000}"/>
    <cellStyle name="Normal GHG Textfiels Bold 2 5 6 5" xfId="34123" xr:uid="{00000000-0005-0000-0000-0000B0000000}"/>
    <cellStyle name="Normal GHG Textfiels Bold 2 5 7" xfId="5481" xr:uid="{00000000-0005-0000-0000-0000B0000000}"/>
    <cellStyle name="Normal GHG Textfiels Bold 2 5 7 2" xfId="21192" xr:uid="{00000000-0005-0000-0000-0000B0000000}"/>
    <cellStyle name="Normal GHG Textfiels Bold 2 5 7 2 2" xfId="25777" xr:uid="{00000000-0005-0000-0000-0000B0000000}"/>
    <cellStyle name="Normal GHG Textfiels Bold 2 5 7 2 3" xfId="36841" xr:uid="{00000000-0005-0000-0000-0000B0000000}"/>
    <cellStyle name="Normal GHG Textfiels Bold 2 5 7 3" xfId="22092" xr:uid="{00000000-0005-0000-0000-0000B0000000}"/>
    <cellStyle name="Normal GHG Textfiels Bold 2 5 7 4" xfId="11319" xr:uid="{00000000-0005-0000-0000-0000B0000000}"/>
    <cellStyle name="Normal GHG Textfiels Bold 2 5 7 5" xfId="31247" xr:uid="{00000000-0005-0000-0000-0000B0000000}"/>
    <cellStyle name="Normal GHG Textfiels Bold 2 5 8" xfId="4133" xr:uid="{00000000-0005-0000-0000-0000B0000000}"/>
    <cellStyle name="Normal GHG Textfiels Bold 2 5 8 2" xfId="16853" xr:uid="{00000000-0005-0000-0000-0000B0000000}"/>
    <cellStyle name="Normal GHG Textfiels Bold 2 5 8 3" xfId="19911" xr:uid="{00000000-0005-0000-0000-0000B0000000}"/>
    <cellStyle name="Normal GHG Textfiels Bold 2 5 8 4" xfId="35669" xr:uid="{00000000-0005-0000-0000-0000B0000000}"/>
    <cellStyle name="Normal GHG Textfiels Bold 2 5 9" xfId="17600" xr:uid="{00000000-0005-0000-0000-0000B0000000}"/>
    <cellStyle name="Normal GHG Textfiels Bold 2 6" xfId="533" xr:uid="{00000000-0005-0000-0000-0000B0000000}"/>
    <cellStyle name="Normal GHG Textfiels Bold 2 6 2" xfId="1460" xr:uid="{00000000-0005-0000-0000-0000B0000000}"/>
    <cellStyle name="Normal GHG Textfiels Bold 2 6 2 2" xfId="6158" xr:uid="{00000000-0005-0000-0000-0000B0000000}"/>
    <cellStyle name="Normal GHG Textfiels Bold 2 6 2 2 2" xfId="26454" xr:uid="{00000000-0005-0000-0000-0000B0000000}"/>
    <cellStyle name="Normal GHG Textfiels Bold 2 6 2 2 3" xfId="21866" xr:uid="{00000000-0005-0000-0000-0000B0000000}"/>
    <cellStyle name="Normal GHG Textfiels Bold 2 6 2 2 4" xfId="37087" xr:uid="{00000000-0005-0000-0000-0000B0000000}"/>
    <cellStyle name="Normal GHG Textfiels Bold 2 6 2 3" xfId="18730" xr:uid="{00000000-0005-0000-0000-0000B0000000}"/>
    <cellStyle name="Normal GHG Textfiels Bold 2 6 2 4" xfId="13070" xr:uid="{00000000-0005-0000-0000-0000B0000000}"/>
    <cellStyle name="Normal GHG Textfiels Bold 2 6 2 5" xfId="31924" xr:uid="{00000000-0005-0000-0000-0000B0000000}"/>
    <cellStyle name="Normal GHG Textfiels Bold 2 6 3" xfId="2700" xr:uid="{00000000-0005-0000-0000-0000B0000000}"/>
    <cellStyle name="Normal GHG Textfiels Bold 2 6 3 2" xfId="7358" xr:uid="{00000000-0005-0000-0000-0000B0000000}"/>
    <cellStyle name="Normal GHG Textfiels Bold 2 6 3 2 2" xfId="27654" xr:uid="{00000000-0005-0000-0000-0000B0000000}"/>
    <cellStyle name="Normal GHG Textfiels Bold 2 6 3 2 3" xfId="23064" xr:uid="{00000000-0005-0000-0000-0000B0000000}"/>
    <cellStyle name="Normal GHG Textfiels Bold 2 6 3 2 4" xfId="37830" xr:uid="{00000000-0005-0000-0000-0000B0000000}"/>
    <cellStyle name="Normal GHG Textfiels Bold 2 6 3 3" xfId="21023" xr:uid="{00000000-0005-0000-0000-0000B0000000}"/>
    <cellStyle name="Normal GHG Textfiels Bold 2 6 3 4" xfId="14598" xr:uid="{00000000-0005-0000-0000-0000B0000000}"/>
    <cellStyle name="Normal GHG Textfiels Bold 2 6 3 5" xfId="33124" xr:uid="{00000000-0005-0000-0000-0000B0000000}"/>
    <cellStyle name="Normal GHG Textfiels Bold 2 6 4" xfId="8772" xr:uid="{00000000-0005-0000-0000-0000B0000000}"/>
    <cellStyle name="Normal GHG Textfiels Bold 2 6 4 2" xfId="24440" xr:uid="{00000000-0005-0000-0000-0000B0000000}"/>
    <cellStyle name="Normal GHG Textfiels Bold 2 6 4 2 2" xfId="29028" xr:uid="{00000000-0005-0000-0000-0000B0000000}"/>
    <cellStyle name="Normal GHG Textfiels Bold 2 6 4 2 3" xfId="39133" xr:uid="{00000000-0005-0000-0000-0000B0000000}"/>
    <cellStyle name="Normal GHG Textfiels Bold 2 6 4 3" xfId="18875" xr:uid="{00000000-0005-0000-0000-0000B0000000}"/>
    <cellStyle name="Normal GHG Textfiels Bold 2 6 4 4" xfId="10626" xr:uid="{00000000-0005-0000-0000-0000B0000000}"/>
    <cellStyle name="Normal GHG Textfiels Bold 2 6 4 5" xfId="34537" xr:uid="{00000000-0005-0000-0000-0000B0000000}"/>
    <cellStyle name="Normal GHG Textfiels Bold 2 6 5" xfId="5321" xr:uid="{00000000-0005-0000-0000-0000B0000000}"/>
    <cellStyle name="Normal GHG Textfiels Bold 2 6 5 2" xfId="25617" xr:uid="{00000000-0005-0000-0000-0000B0000000}"/>
    <cellStyle name="Normal GHG Textfiels Bold 2 6 5 3" xfId="14038" xr:uid="{00000000-0005-0000-0000-0000B0000000}"/>
    <cellStyle name="Normal GHG Textfiels Bold 2 6 5 4" xfId="31087" xr:uid="{00000000-0005-0000-0000-0000B0000000}"/>
    <cellStyle name="Normal GHG Textfiels Bold 2 6 6" xfId="4550" xr:uid="{00000000-0005-0000-0000-0000B0000000}"/>
    <cellStyle name="Normal GHG Textfiels Bold 2 6 6 2" xfId="16163" xr:uid="{00000000-0005-0000-0000-0000B0000000}"/>
    <cellStyle name="Normal GHG Textfiels Bold 2 6 6 3" xfId="20293" xr:uid="{00000000-0005-0000-0000-0000B0000000}"/>
    <cellStyle name="Normal GHG Textfiels Bold 2 6 6 4" xfId="36051" xr:uid="{00000000-0005-0000-0000-0000B0000000}"/>
    <cellStyle name="Normal GHG Textfiels Bold 2 6 7" xfId="16142" xr:uid="{00000000-0005-0000-0000-0000B0000000}"/>
    <cellStyle name="Normal GHG Textfiels Bold 2 6 8" xfId="9931" xr:uid="{00000000-0005-0000-0000-0000B0000000}"/>
    <cellStyle name="Normal GHG Textfiels Bold 2 6 9" xfId="30371" xr:uid="{00000000-0005-0000-0000-0000B0000000}"/>
    <cellStyle name="Normal GHG Textfiels Bold 2 7" xfId="1235" xr:uid="{00000000-0005-0000-0000-0000B0000000}"/>
    <cellStyle name="Normal GHG Textfiels Bold 2 7 2" xfId="2476" xr:uid="{00000000-0005-0000-0000-0000B0000000}"/>
    <cellStyle name="Normal GHG Textfiels Bold 2 7 2 2" xfId="7134" xr:uid="{00000000-0005-0000-0000-0000B0000000}"/>
    <cellStyle name="Normal GHG Textfiels Bold 2 7 2 2 2" xfId="27430" xr:uid="{00000000-0005-0000-0000-0000B0000000}"/>
    <cellStyle name="Normal GHG Textfiels Bold 2 7 2 2 3" xfId="22840" xr:uid="{00000000-0005-0000-0000-0000B0000000}"/>
    <cellStyle name="Normal GHG Textfiels Bold 2 7 2 2 4" xfId="37622" xr:uid="{00000000-0005-0000-0000-0000B0000000}"/>
    <cellStyle name="Normal GHG Textfiels Bold 2 7 2 3" xfId="18744" xr:uid="{00000000-0005-0000-0000-0000B0000000}"/>
    <cellStyle name="Normal GHG Textfiels Bold 2 7 2 4" xfId="11284" xr:uid="{00000000-0005-0000-0000-0000B0000000}"/>
    <cellStyle name="Normal GHG Textfiels Bold 2 7 2 5" xfId="32900" xr:uid="{00000000-0005-0000-0000-0000B0000000}"/>
    <cellStyle name="Normal GHG Textfiels Bold 2 7 3" xfId="8554" xr:uid="{00000000-0005-0000-0000-0000B0000000}"/>
    <cellStyle name="Normal GHG Textfiels Bold 2 7 3 2" xfId="24237" xr:uid="{00000000-0005-0000-0000-0000B0000000}"/>
    <cellStyle name="Normal GHG Textfiels Bold 2 7 3 2 2" xfId="28826" xr:uid="{00000000-0005-0000-0000-0000B0000000}"/>
    <cellStyle name="Normal GHG Textfiels Bold 2 7 3 2 3" xfId="38931" xr:uid="{00000000-0005-0000-0000-0000B0000000}"/>
    <cellStyle name="Normal GHG Textfiels Bold 2 7 3 3" xfId="21990" xr:uid="{00000000-0005-0000-0000-0000B0000000}"/>
    <cellStyle name="Normal GHG Textfiels Bold 2 7 3 4" xfId="10330" xr:uid="{00000000-0005-0000-0000-0000B0000000}"/>
    <cellStyle name="Normal GHG Textfiels Bold 2 7 3 5" xfId="34319" xr:uid="{00000000-0005-0000-0000-0000B0000000}"/>
    <cellStyle name="Normal GHG Textfiels Bold 2 7 4" xfId="5964" xr:uid="{00000000-0005-0000-0000-0000B0000000}"/>
    <cellStyle name="Normal GHG Textfiels Bold 2 7 4 2" xfId="26260" xr:uid="{00000000-0005-0000-0000-0000B0000000}"/>
    <cellStyle name="Normal GHG Textfiels Bold 2 7 4 3" xfId="13616" xr:uid="{00000000-0005-0000-0000-0000B0000000}"/>
    <cellStyle name="Normal GHG Textfiels Bold 2 7 4 4" xfId="31730" xr:uid="{00000000-0005-0000-0000-0000B0000000}"/>
    <cellStyle name="Normal GHG Textfiels Bold 2 7 5" xfId="4331" xr:uid="{00000000-0005-0000-0000-0000B0000000}"/>
    <cellStyle name="Normal GHG Textfiels Bold 2 7 5 2" xfId="15615" xr:uid="{00000000-0005-0000-0000-0000B0000000}"/>
    <cellStyle name="Normal GHG Textfiels Bold 2 7 5 3" xfId="20092" xr:uid="{00000000-0005-0000-0000-0000B0000000}"/>
    <cellStyle name="Normal GHG Textfiels Bold 2 7 5 4" xfId="35850" xr:uid="{00000000-0005-0000-0000-0000B0000000}"/>
    <cellStyle name="Normal GHG Textfiels Bold 2 7 6" xfId="16591" xr:uid="{00000000-0005-0000-0000-0000B0000000}"/>
    <cellStyle name="Normal GHG Textfiels Bold 2 7 7" xfId="11743" xr:uid="{00000000-0005-0000-0000-0000B0000000}"/>
    <cellStyle name="Normal GHG Textfiels Bold 2 7 8" xfId="30153" xr:uid="{00000000-0005-0000-0000-0000B0000000}"/>
    <cellStyle name="Normal GHG Textfiels Bold 2 8" xfId="834" xr:uid="{00000000-0005-0000-0000-0000B0000000}"/>
    <cellStyle name="Normal GHG Textfiels Bold 2 8 2" xfId="3275" xr:uid="{00000000-0005-0000-0000-0000B0000000}"/>
    <cellStyle name="Normal GHG Textfiels Bold 2 8 2 2" xfId="7961" xr:uid="{00000000-0005-0000-0000-0000B0000000}"/>
    <cellStyle name="Normal GHG Textfiels Bold 2 8 2 2 2" xfId="28254" xr:uid="{00000000-0005-0000-0000-0000B0000000}"/>
    <cellStyle name="Normal GHG Textfiels Bold 2 8 2 2 3" xfId="23665" xr:uid="{00000000-0005-0000-0000-0000B0000000}"/>
    <cellStyle name="Normal GHG Textfiels Bold 2 8 2 2 4" xfId="38406" xr:uid="{00000000-0005-0000-0000-0000B0000000}"/>
    <cellStyle name="Normal GHG Textfiels Bold 2 8 2 3" xfId="15084" xr:uid="{00000000-0005-0000-0000-0000B0000000}"/>
    <cellStyle name="Normal GHG Textfiels Bold 2 8 2 4" xfId="3648" xr:uid="{00000000-0005-0000-0000-0000B0000000}"/>
    <cellStyle name="Normal GHG Textfiels Bold 2 8 2 5" xfId="33726" xr:uid="{00000000-0005-0000-0000-0000B0000000}"/>
    <cellStyle name="Normal GHG Textfiels Bold 2 8 3" xfId="5583" xr:uid="{00000000-0005-0000-0000-0000B0000000}"/>
    <cellStyle name="Normal GHG Textfiels Bold 2 8 3 2" xfId="25879" xr:uid="{00000000-0005-0000-0000-0000B0000000}"/>
    <cellStyle name="Normal GHG Textfiels Bold 2 8 3 3" xfId="9864" xr:uid="{00000000-0005-0000-0000-0000B0000000}"/>
    <cellStyle name="Normal GHG Textfiels Bold 2 8 3 4" xfId="31349" xr:uid="{00000000-0005-0000-0000-0000B0000000}"/>
    <cellStyle name="Normal GHG Textfiels Bold 2 8 4" xfId="3715" xr:uid="{00000000-0005-0000-0000-0000B0000000}"/>
    <cellStyle name="Normal GHG Textfiels Bold 2 8 4 2" xfId="18975" xr:uid="{00000000-0005-0000-0000-0000B0000000}"/>
    <cellStyle name="Normal GHG Textfiels Bold 2 8 4 3" xfId="19511" xr:uid="{00000000-0005-0000-0000-0000B0000000}"/>
    <cellStyle name="Normal GHG Textfiels Bold 2 8 4 4" xfId="35270" xr:uid="{00000000-0005-0000-0000-0000B0000000}"/>
    <cellStyle name="Normal GHG Textfiels Bold 2 8 5" xfId="18790" xr:uid="{00000000-0005-0000-0000-0000B0000000}"/>
    <cellStyle name="Normal GHG Textfiels Bold 2 8 6" xfId="13443" xr:uid="{00000000-0005-0000-0000-0000B0000000}"/>
    <cellStyle name="Normal GHG Textfiels Bold 2 8 7" xfId="29542" xr:uid="{00000000-0005-0000-0000-0000B0000000}"/>
    <cellStyle name="Normal GHG Textfiels Bold 2 9" xfId="2078" xr:uid="{00000000-0005-0000-0000-0000B0000000}"/>
    <cellStyle name="Normal GHG Textfiels Bold 2 9 2" xfId="6736" xr:uid="{00000000-0005-0000-0000-0000B0000000}"/>
    <cellStyle name="Normal GHG Textfiels Bold 2 9 2 2" xfId="27032" xr:uid="{00000000-0005-0000-0000-0000B0000000}"/>
    <cellStyle name="Normal GHG Textfiels Bold 2 9 2 3" xfId="22442" xr:uid="{00000000-0005-0000-0000-0000B0000000}"/>
    <cellStyle name="Normal GHG Textfiels Bold 2 9 2 4" xfId="37227" xr:uid="{00000000-0005-0000-0000-0000B0000000}"/>
    <cellStyle name="Normal GHG Textfiels Bold 2 9 3" xfId="19156" xr:uid="{00000000-0005-0000-0000-0000B0000000}"/>
    <cellStyle name="Normal GHG Textfiels Bold 2 9 4" xfId="12818" xr:uid="{00000000-0005-0000-0000-0000B0000000}"/>
    <cellStyle name="Normal GHG Textfiels Bold 2 9 5" xfId="32502" xr:uid="{00000000-0005-0000-0000-0000B0000000}"/>
    <cellStyle name="Normal GHG Textfiels Bold 3" xfId="355" xr:uid="{00000000-0005-0000-0000-0000B2000000}"/>
    <cellStyle name="Normal GHG Textfiels Bold 3 10" xfId="2047" xr:uid="{00000000-0005-0000-0000-0000B2000000}"/>
    <cellStyle name="Normal GHG Textfiels Bold 3 10 2" xfId="6705" xr:uid="{00000000-0005-0000-0000-0000B2000000}"/>
    <cellStyle name="Normal GHG Textfiels Bold 3 10 2 2" xfId="27001" xr:uid="{00000000-0005-0000-0000-0000B2000000}"/>
    <cellStyle name="Normal GHG Textfiels Bold 3 10 2 3" xfId="22411" xr:uid="{00000000-0005-0000-0000-0000B2000000}"/>
    <cellStyle name="Normal GHG Textfiels Bold 3 10 2 4" xfId="37196" xr:uid="{00000000-0005-0000-0000-0000B2000000}"/>
    <cellStyle name="Normal GHG Textfiels Bold 3 10 3" xfId="19340" xr:uid="{00000000-0005-0000-0000-0000B2000000}"/>
    <cellStyle name="Normal GHG Textfiels Bold 3 10 4" xfId="12434" xr:uid="{00000000-0005-0000-0000-0000B2000000}"/>
    <cellStyle name="Normal GHG Textfiels Bold 3 10 5" xfId="32471" xr:uid="{00000000-0005-0000-0000-0000B2000000}"/>
    <cellStyle name="Normal GHG Textfiels Bold 3 11" xfId="5206" xr:uid="{00000000-0005-0000-0000-0000B2000000}"/>
    <cellStyle name="Normal GHG Textfiels Bold 3 11 2" xfId="20919" xr:uid="{00000000-0005-0000-0000-0000B2000000}"/>
    <cellStyle name="Normal GHG Textfiels Bold 3 11 2 2" xfId="25504" xr:uid="{00000000-0005-0000-0000-0000B2000000}"/>
    <cellStyle name="Normal GHG Textfiels Bold 3 11 2 3" xfId="36650" xr:uid="{00000000-0005-0000-0000-0000B2000000}"/>
    <cellStyle name="Normal GHG Textfiels Bold 3 11 3" xfId="21950" xr:uid="{00000000-0005-0000-0000-0000B2000000}"/>
    <cellStyle name="Normal GHG Textfiels Bold 3 11 4" xfId="13404" xr:uid="{00000000-0005-0000-0000-0000B2000000}"/>
    <cellStyle name="Normal GHG Textfiels Bold 3 11 5" xfId="30973" xr:uid="{00000000-0005-0000-0000-0000B2000000}"/>
    <cellStyle name="Normal GHG Textfiels Bold 3 12" xfId="8037" xr:uid="{00000000-0005-0000-0000-0000B2000000}"/>
    <cellStyle name="Normal GHG Textfiels Bold 3 12 2" xfId="28328" xr:uid="{00000000-0005-0000-0000-0000B2000000}"/>
    <cellStyle name="Normal GHG Textfiels Bold 3 12 3" xfId="14099" xr:uid="{00000000-0005-0000-0000-0000B2000000}"/>
    <cellStyle name="Normal GHG Textfiels Bold 3 12 4" xfId="33802" xr:uid="{00000000-0005-0000-0000-0000B2000000}"/>
    <cellStyle name="Normal GHG Textfiels Bold 3 13" xfId="3808" xr:uid="{00000000-0005-0000-0000-0000B2000000}"/>
    <cellStyle name="Normal GHG Textfiels Bold 3 13 2" xfId="18566" xr:uid="{00000000-0005-0000-0000-0000B2000000}"/>
    <cellStyle name="Normal GHG Textfiels Bold 3 13 3" xfId="19598" xr:uid="{00000000-0005-0000-0000-0000B2000000}"/>
    <cellStyle name="Normal GHG Textfiels Bold 3 13 4" xfId="35356" xr:uid="{00000000-0005-0000-0000-0000B2000000}"/>
    <cellStyle name="Normal GHG Textfiels Bold 3 14" xfId="14813" xr:uid="{00000000-0005-0000-0000-0000B0000000}"/>
    <cellStyle name="Normal GHG Textfiels Bold 3 15" xfId="12969" xr:uid="{00000000-0005-0000-0000-0000B2000000}"/>
    <cellStyle name="Normal GHG Textfiels Bold 3 16" xfId="29633" xr:uid="{00000000-0005-0000-0000-0000B2000000}"/>
    <cellStyle name="Normal GHG Textfiels Bold 3 2" xfId="436" xr:uid="{00000000-0005-0000-0000-0000B2000000}"/>
    <cellStyle name="Normal GHG Textfiels Bold 3 2 10" xfId="10425" xr:uid="{00000000-0005-0000-0000-0000B2000000}"/>
    <cellStyle name="Normal GHG Textfiels Bold 3 2 11" xfId="29726" xr:uid="{00000000-0005-0000-0000-0000B2000000}"/>
    <cellStyle name="Normal GHG Textfiels Bold 3 2 2" xfId="586" xr:uid="{00000000-0005-0000-0000-0000B2000000}"/>
    <cellStyle name="Normal GHG Textfiels Bold 3 2 2 2" xfId="1511" xr:uid="{00000000-0005-0000-0000-0000B2000000}"/>
    <cellStyle name="Normal GHG Textfiels Bold 3 2 2 2 2" xfId="6209" xr:uid="{00000000-0005-0000-0000-0000B2000000}"/>
    <cellStyle name="Normal GHG Textfiels Bold 3 2 2 2 2 2" xfId="26505" xr:uid="{00000000-0005-0000-0000-0000B2000000}"/>
    <cellStyle name="Normal GHG Textfiels Bold 3 2 2 2 2 3" xfId="21917" xr:uid="{00000000-0005-0000-0000-0000B2000000}"/>
    <cellStyle name="Normal GHG Textfiels Bold 3 2 2 2 2 4" xfId="37136" xr:uid="{00000000-0005-0000-0000-0000B2000000}"/>
    <cellStyle name="Normal GHG Textfiels Bold 3 2 2 2 3" xfId="16747" xr:uid="{00000000-0005-0000-0000-0000B2000000}"/>
    <cellStyle name="Normal GHG Textfiels Bold 3 2 2 2 4" xfId="14187" xr:uid="{00000000-0005-0000-0000-0000B2000000}"/>
    <cellStyle name="Normal GHG Textfiels Bold 3 2 2 2 5" xfId="31975" xr:uid="{00000000-0005-0000-0000-0000B2000000}"/>
    <cellStyle name="Normal GHG Textfiels Bold 3 2 2 3" xfId="2751" xr:uid="{00000000-0005-0000-0000-0000B2000000}"/>
    <cellStyle name="Normal GHG Textfiels Bold 3 2 2 3 2" xfId="7409" xr:uid="{00000000-0005-0000-0000-0000B2000000}"/>
    <cellStyle name="Normal GHG Textfiels Bold 3 2 2 3 2 2" xfId="27705" xr:uid="{00000000-0005-0000-0000-0000B2000000}"/>
    <cellStyle name="Normal GHG Textfiels Bold 3 2 2 3 2 3" xfId="23115" xr:uid="{00000000-0005-0000-0000-0000B2000000}"/>
    <cellStyle name="Normal GHG Textfiels Bold 3 2 2 3 2 4" xfId="37881" xr:uid="{00000000-0005-0000-0000-0000B2000000}"/>
    <cellStyle name="Normal GHG Textfiels Bold 3 2 2 3 3" xfId="18377" xr:uid="{00000000-0005-0000-0000-0000B2000000}"/>
    <cellStyle name="Normal GHG Textfiels Bold 3 2 2 3 4" xfId="10586" xr:uid="{00000000-0005-0000-0000-0000B2000000}"/>
    <cellStyle name="Normal GHG Textfiels Bold 3 2 2 3 5" xfId="33175" xr:uid="{00000000-0005-0000-0000-0000B2000000}"/>
    <cellStyle name="Normal GHG Textfiels Bold 3 2 2 4" xfId="8823" xr:uid="{00000000-0005-0000-0000-0000B2000000}"/>
    <cellStyle name="Normal GHG Textfiels Bold 3 2 2 4 2" xfId="24490" xr:uid="{00000000-0005-0000-0000-0000B2000000}"/>
    <cellStyle name="Normal GHG Textfiels Bold 3 2 2 4 2 2" xfId="29078" xr:uid="{00000000-0005-0000-0000-0000B2000000}"/>
    <cellStyle name="Normal GHG Textfiels Bold 3 2 2 4 2 3" xfId="39183" xr:uid="{00000000-0005-0000-0000-0000B2000000}"/>
    <cellStyle name="Normal GHG Textfiels Bold 3 2 2 4 3" xfId="15692" xr:uid="{00000000-0005-0000-0000-0000B2000000}"/>
    <cellStyle name="Normal GHG Textfiels Bold 3 2 2 4 4" xfId="14685" xr:uid="{00000000-0005-0000-0000-0000B2000000}"/>
    <cellStyle name="Normal GHG Textfiels Bold 3 2 2 4 5" xfId="34588" xr:uid="{00000000-0005-0000-0000-0000B2000000}"/>
    <cellStyle name="Normal GHG Textfiels Bold 3 2 2 5" xfId="5372" xr:uid="{00000000-0005-0000-0000-0000B2000000}"/>
    <cellStyle name="Normal GHG Textfiels Bold 3 2 2 5 2" xfId="25668" xr:uid="{00000000-0005-0000-0000-0000B2000000}"/>
    <cellStyle name="Normal GHG Textfiels Bold 3 2 2 5 3" xfId="9856" xr:uid="{00000000-0005-0000-0000-0000B2000000}"/>
    <cellStyle name="Normal GHG Textfiels Bold 3 2 2 5 4" xfId="31138" xr:uid="{00000000-0005-0000-0000-0000B2000000}"/>
    <cellStyle name="Normal GHG Textfiels Bold 3 2 2 6" xfId="4601" xr:uid="{00000000-0005-0000-0000-0000B2000000}"/>
    <cellStyle name="Normal GHG Textfiels Bold 3 2 2 6 2" xfId="21656" xr:uid="{00000000-0005-0000-0000-0000B2000000}"/>
    <cellStyle name="Normal GHG Textfiels Bold 3 2 2 6 3" xfId="20343" xr:uid="{00000000-0005-0000-0000-0000B2000000}"/>
    <cellStyle name="Normal GHG Textfiels Bold 3 2 2 6 4" xfId="36101" xr:uid="{00000000-0005-0000-0000-0000B2000000}"/>
    <cellStyle name="Normal GHG Textfiels Bold 3 2 2 7" xfId="19331" xr:uid="{00000000-0005-0000-0000-0000B2000000}"/>
    <cellStyle name="Normal GHG Textfiels Bold 3 2 2 8" xfId="13079" xr:uid="{00000000-0005-0000-0000-0000B2000000}"/>
    <cellStyle name="Normal GHG Textfiels Bold 3 2 2 9" xfId="30422" xr:uid="{00000000-0005-0000-0000-0000B2000000}"/>
    <cellStyle name="Normal GHG Textfiels Bold 3 2 3" xfId="1712" xr:uid="{00000000-0005-0000-0000-0000B2000000}"/>
    <cellStyle name="Normal GHG Textfiels Bold 3 2 3 2" xfId="2951" xr:uid="{00000000-0005-0000-0000-0000B2000000}"/>
    <cellStyle name="Normal GHG Textfiels Bold 3 2 3 2 2" xfId="7609" xr:uid="{00000000-0005-0000-0000-0000B2000000}"/>
    <cellStyle name="Normal GHG Textfiels Bold 3 2 3 2 2 2" xfId="27905" xr:uid="{00000000-0005-0000-0000-0000B2000000}"/>
    <cellStyle name="Normal GHG Textfiels Bold 3 2 3 2 2 3" xfId="23315" xr:uid="{00000000-0005-0000-0000-0000B2000000}"/>
    <cellStyle name="Normal GHG Textfiels Bold 3 2 3 2 2 4" xfId="38081" xr:uid="{00000000-0005-0000-0000-0000B2000000}"/>
    <cellStyle name="Normal GHG Textfiels Bold 3 2 3 2 3" xfId="18972" xr:uid="{00000000-0005-0000-0000-0000B2000000}"/>
    <cellStyle name="Normal GHG Textfiels Bold 3 2 3 2 4" xfId="12240" xr:uid="{00000000-0005-0000-0000-0000B2000000}"/>
    <cellStyle name="Normal GHG Textfiels Bold 3 2 3 2 5" xfId="33375" xr:uid="{00000000-0005-0000-0000-0000B2000000}"/>
    <cellStyle name="Normal GHG Textfiels Bold 3 2 3 3" xfId="9021" xr:uid="{00000000-0005-0000-0000-0000B2000000}"/>
    <cellStyle name="Normal GHG Textfiels Bold 3 2 3 3 2" xfId="24678" xr:uid="{00000000-0005-0000-0000-0000B2000000}"/>
    <cellStyle name="Normal GHG Textfiels Bold 3 2 3 3 2 2" xfId="29266" xr:uid="{00000000-0005-0000-0000-0000B2000000}"/>
    <cellStyle name="Normal GHG Textfiels Bold 3 2 3 3 2 3" xfId="39371" xr:uid="{00000000-0005-0000-0000-0000B2000000}"/>
    <cellStyle name="Normal GHG Textfiels Bold 3 2 3 3 3" xfId="16740" xr:uid="{00000000-0005-0000-0000-0000B2000000}"/>
    <cellStyle name="Normal GHG Textfiels Bold 3 2 3 3 4" xfId="12915" xr:uid="{00000000-0005-0000-0000-0000B2000000}"/>
    <cellStyle name="Normal GHG Textfiels Bold 3 2 3 3 5" xfId="34786" xr:uid="{00000000-0005-0000-0000-0000B2000000}"/>
    <cellStyle name="Normal GHG Textfiels Bold 3 2 3 4" xfId="6400" xr:uid="{00000000-0005-0000-0000-0000B2000000}"/>
    <cellStyle name="Normal GHG Textfiels Bold 3 2 3 4 2" xfId="26696" xr:uid="{00000000-0005-0000-0000-0000B2000000}"/>
    <cellStyle name="Normal GHG Textfiels Bold 3 2 3 4 3" xfId="11169" xr:uid="{00000000-0005-0000-0000-0000B2000000}"/>
    <cellStyle name="Normal GHG Textfiels Bold 3 2 3 4 4" xfId="32166" xr:uid="{00000000-0005-0000-0000-0000B2000000}"/>
    <cellStyle name="Normal GHG Textfiels Bold 3 2 3 5" xfId="4800" xr:uid="{00000000-0005-0000-0000-0000B2000000}"/>
    <cellStyle name="Normal GHG Textfiels Bold 3 2 3 5 2" xfId="25117" xr:uid="{00000000-0005-0000-0000-0000B2000000}"/>
    <cellStyle name="Normal GHG Textfiels Bold 3 2 3 5 3" xfId="20530" xr:uid="{00000000-0005-0000-0000-0000B2000000}"/>
    <cellStyle name="Normal GHG Textfiels Bold 3 2 3 5 4" xfId="36287" xr:uid="{00000000-0005-0000-0000-0000B2000000}"/>
    <cellStyle name="Normal GHG Textfiels Bold 3 2 3 6" xfId="15985" xr:uid="{00000000-0005-0000-0000-0000B2000000}"/>
    <cellStyle name="Normal GHG Textfiels Bold 3 2 3 7" xfId="3515" xr:uid="{00000000-0005-0000-0000-0000B2000000}"/>
    <cellStyle name="Normal GHG Textfiels Bold 3 2 3 8" xfId="30620" xr:uid="{00000000-0005-0000-0000-0000B2000000}"/>
    <cellStyle name="Normal GHG Textfiels Bold 3 2 4" xfId="1264" xr:uid="{00000000-0005-0000-0000-0000B2000000}"/>
    <cellStyle name="Normal GHG Textfiels Bold 3 2 4 2" xfId="2505" xr:uid="{00000000-0005-0000-0000-0000B2000000}"/>
    <cellStyle name="Normal GHG Textfiels Bold 3 2 4 2 2" xfId="7163" xr:uid="{00000000-0005-0000-0000-0000B2000000}"/>
    <cellStyle name="Normal GHG Textfiels Bold 3 2 4 2 2 2" xfId="27459" xr:uid="{00000000-0005-0000-0000-0000B2000000}"/>
    <cellStyle name="Normal GHG Textfiels Bold 3 2 4 2 2 3" xfId="22869" xr:uid="{00000000-0005-0000-0000-0000B2000000}"/>
    <cellStyle name="Normal GHG Textfiels Bold 3 2 4 2 2 4" xfId="37649" xr:uid="{00000000-0005-0000-0000-0000B2000000}"/>
    <cellStyle name="Normal GHG Textfiels Bold 3 2 4 2 3" xfId="18924" xr:uid="{00000000-0005-0000-0000-0000B2000000}"/>
    <cellStyle name="Normal GHG Textfiels Bold 3 2 4 2 4" xfId="13136" xr:uid="{00000000-0005-0000-0000-0000B2000000}"/>
    <cellStyle name="Normal GHG Textfiels Bold 3 2 4 2 5" xfId="32929" xr:uid="{00000000-0005-0000-0000-0000B2000000}"/>
    <cellStyle name="Normal GHG Textfiels Bold 3 2 4 3" xfId="8583" xr:uid="{00000000-0005-0000-0000-0000B2000000}"/>
    <cellStyle name="Normal GHG Textfiels Bold 3 2 4 3 2" xfId="24263" xr:uid="{00000000-0005-0000-0000-0000B2000000}"/>
    <cellStyle name="Normal GHG Textfiels Bold 3 2 4 3 2 2" xfId="28852" xr:uid="{00000000-0005-0000-0000-0000B2000000}"/>
    <cellStyle name="Normal GHG Textfiels Bold 3 2 4 3 2 3" xfId="38957" xr:uid="{00000000-0005-0000-0000-0000B2000000}"/>
    <cellStyle name="Normal GHG Textfiels Bold 3 2 4 3 3" xfId="17405" xr:uid="{00000000-0005-0000-0000-0000B2000000}"/>
    <cellStyle name="Normal GHG Textfiels Bold 3 2 4 3 4" xfId="11235" xr:uid="{00000000-0005-0000-0000-0000B2000000}"/>
    <cellStyle name="Normal GHG Textfiels Bold 3 2 4 3 5" xfId="34348" xr:uid="{00000000-0005-0000-0000-0000B2000000}"/>
    <cellStyle name="Normal GHG Textfiels Bold 3 2 4 4" xfId="5989" xr:uid="{00000000-0005-0000-0000-0000B2000000}"/>
    <cellStyle name="Normal GHG Textfiels Bold 3 2 4 4 2" xfId="26285" xr:uid="{00000000-0005-0000-0000-0000B2000000}"/>
    <cellStyle name="Normal GHG Textfiels Bold 3 2 4 4 3" xfId="3605" xr:uid="{00000000-0005-0000-0000-0000B2000000}"/>
    <cellStyle name="Normal GHG Textfiels Bold 3 2 4 4 4" xfId="31755" xr:uid="{00000000-0005-0000-0000-0000B2000000}"/>
    <cellStyle name="Normal GHG Textfiels Bold 3 2 4 5" xfId="4360" xr:uid="{00000000-0005-0000-0000-0000B2000000}"/>
    <cellStyle name="Normal GHG Textfiels Bold 3 2 4 5 2" xfId="14946" xr:uid="{00000000-0005-0000-0000-0000B2000000}"/>
    <cellStyle name="Normal GHG Textfiels Bold 3 2 4 5 3" xfId="20118" xr:uid="{00000000-0005-0000-0000-0000B2000000}"/>
    <cellStyle name="Normal GHG Textfiels Bold 3 2 4 5 4" xfId="35876" xr:uid="{00000000-0005-0000-0000-0000B2000000}"/>
    <cellStyle name="Normal GHG Textfiels Bold 3 2 4 6" xfId="15540" xr:uid="{00000000-0005-0000-0000-0000B2000000}"/>
    <cellStyle name="Normal GHG Textfiels Bold 3 2 4 7" xfId="13724" xr:uid="{00000000-0005-0000-0000-0000B2000000}"/>
    <cellStyle name="Normal GHG Textfiels Bold 3 2 4 8" xfId="30182" xr:uid="{00000000-0005-0000-0000-0000B2000000}"/>
    <cellStyle name="Normal GHG Textfiels Bold 3 2 5" xfId="890" xr:uid="{00000000-0005-0000-0000-0000B2000000}"/>
    <cellStyle name="Normal GHG Textfiels Bold 3 2 5 2" xfId="3363" xr:uid="{00000000-0005-0000-0000-0000B2000000}"/>
    <cellStyle name="Normal GHG Textfiels Bold 3 2 5 2 2" xfId="8216" xr:uid="{00000000-0005-0000-0000-0000B2000000}"/>
    <cellStyle name="Normal GHG Textfiels Bold 3 2 5 2 2 2" xfId="28505" xr:uid="{00000000-0005-0000-0000-0000B2000000}"/>
    <cellStyle name="Normal GHG Textfiels Bold 3 2 5 2 2 3" xfId="23916" xr:uid="{00000000-0005-0000-0000-0000B2000000}"/>
    <cellStyle name="Normal GHG Textfiels Bold 3 2 5 2 2 4" xfId="38610" xr:uid="{00000000-0005-0000-0000-0000B2000000}"/>
    <cellStyle name="Normal GHG Textfiels Bold 3 2 5 2 3" xfId="16573" xr:uid="{00000000-0005-0000-0000-0000B2000000}"/>
    <cellStyle name="Normal GHG Textfiels Bold 3 2 5 2 4" xfId="13757" xr:uid="{00000000-0005-0000-0000-0000B2000000}"/>
    <cellStyle name="Normal GHG Textfiels Bold 3 2 5 2 5" xfId="33981" xr:uid="{00000000-0005-0000-0000-0000B2000000}"/>
    <cellStyle name="Normal GHG Textfiels Bold 3 2 5 3" xfId="5638" xr:uid="{00000000-0005-0000-0000-0000B2000000}"/>
    <cellStyle name="Normal GHG Textfiels Bold 3 2 5 3 2" xfId="25934" xr:uid="{00000000-0005-0000-0000-0000B2000000}"/>
    <cellStyle name="Normal GHG Textfiels Bold 3 2 5 3 3" xfId="12962" xr:uid="{00000000-0005-0000-0000-0000B2000000}"/>
    <cellStyle name="Normal GHG Textfiels Bold 3 2 5 3 4" xfId="31404" xr:uid="{00000000-0005-0000-0000-0000B2000000}"/>
    <cellStyle name="Normal GHG Textfiels Bold 3 2 5 4" xfId="3991" xr:uid="{00000000-0005-0000-0000-0000B2000000}"/>
    <cellStyle name="Normal GHG Textfiels Bold 3 2 5 4 2" xfId="22156" xr:uid="{00000000-0005-0000-0000-0000B2000000}"/>
    <cellStyle name="Normal GHG Textfiels Bold 3 2 5 4 3" xfId="19776" xr:uid="{00000000-0005-0000-0000-0000B2000000}"/>
    <cellStyle name="Normal GHG Textfiels Bold 3 2 5 4 4" xfId="35534" xr:uid="{00000000-0005-0000-0000-0000B2000000}"/>
    <cellStyle name="Normal GHG Textfiels Bold 3 2 5 5" xfId="16766" xr:uid="{00000000-0005-0000-0000-0000B2000000}"/>
    <cellStyle name="Normal GHG Textfiels Bold 3 2 5 6" xfId="12017" xr:uid="{00000000-0005-0000-0000-0000B2000000}"/>
    <cellStyle name="Normal GHG Textfiels Bold 3 2 5 7" xfId="29815" xr:uid="{00000000-0005-0000-0000-0000B2000000}"/>
    <cellStyle name="Normal GHG Textfiels Bold 3 2 6" xfId="2133" xr:uid="{00000000-0005-0000-0000-0000B2000000}"/>
    <cellStyle name="Normal GHG Textfiels Bold 3 2 6 2" xfId="6791" xr:uid="{00000000-0005-0000-0000-0000B2000000}"/>
    <cellStyle name="Normal GHG Textfiels Bold 3 2 6 2 2" xfId="27087" xr:uid="{00000000-0005-0000-0000-0000B2000000}"/>
    <cellStyle name="Normal GHG Textfiels Bold 3 2 6 2 3" xfId="22497" xr:uid="{00000000-0005-0000-0000-0000B2000000}"/>
    <cellStyle name="Normal GHG Textfiels Bold 3 2 6 2 4" xfId="37282" xr:uid="{00000000-0005-0000-0000-0000B2000000}"/>
    <cellStyle name="Normal GHG Textfiels Bold 3 2 6 3" xfId="15290" xr:uid="{00000000-0005-0000-0000-0000B2000000}"/>
    <cellStyle name="Normal GHG Textfiels Bold 3 2 6 4" xfId="12120" xr:uid="{00000000-0005-0000-0000-0000B2000000}"/>
    <cellStyle name="Normal GHG Textfiels Bold 3 2 6 5" xfId="32557" xr:uid="{00000000-0005-0000-0000-0000B2000000}"/>
    <cellStyle name="Normal GHG Textfiels Bold 3 2 7" xfId="8127" xr:uid="{00000000-0005-0000-0000-0000B2000000}"/>
    <cellStyle name="Normal GHG Textfiels Bold 3 2 7 2" xfId="23828" xr:uid="{00000000-0005-0000-0000-0000B2000000}"/>
    <cellStyle name="Normal GHG Textfiels Bold 3 2 7 2 2" xfId="28417" xr:uid="{00000000-0005-0000-0000-0000B2000000}"/>
    <cellStyle name="Normal GHG Textfiels Bold 3 2 7 2 3" xfId="38522" xr:uid="{00000000-0005-0000-0000-0000B2000000}"/>
    <cellStyle name="Normal GHG Textfiels Bold 3 2 7 3" xfId="21713" xr:uid="{00000000-0005-0000-0000-0000B2000000}"/>
    <cellStyle name="Normal GHG Textfiels Bold 3 2 7 4" xfId="11899" xr:uid="{00000000-0005-0000-0000-0000B2000000}"/>
    <cellStyle name="Normal GHG Textfiels Bold 3 2 7 5" xfId="33892" xr:uid="{00000000-0005-0000-0000-0000B2000000}"/>
    <cellStyle name="Normal GHG Textfiels Bold 3 2 8" xfId="3902" xr:uid="{00000000-0005-0000-0000-0000B2000000}"/>
    <cellStyle name="Normal GHG Textfiels Bold 3 2 8 2" xfId="17623" xr:uid="{00000000-0005-0000-0000-0000B2000000}"/>
    <cellStyle name="Normal GHG Textfiels Bold 3 2 8 3" xfId="19690" xr:uid="{00000000-0005-0000-0000-0000B2000000}"/>
    <cellStyle name="Normal GHG Textfiels Bold 3 2 8 4" xfId="35448" xr:uid="{00000000-0005-0000-0000-0000B2000000}"/>
    <cellStyle name="Normal GHG Textfiels Bold 3 2 9" xfId="16755" xr:uid="{00000000-0005-0000-0000-0000B2000000}"/>
    <cellStyle name="Normal GHG Textfiels Bold 3 3" xfId="635" xr:uid="{00000000-0005-0000-0000-0000B2000000}"/>
    <cellStyle name="Normal GHG Textfiels Bold 3 3 10" xfId="19364" xr:uid="{00000000-0005-0000-0000-0000B2000000}"/>
    <cellStyle name="Normal GHG Textfiels Bold 3 3 11" xfId="13753" xr:uid="{00000000-0005-0000-0000-0000B2000000}"/>
    <cellStyle name="Normal GHG Textfiels Bold 3 3 12" xfId="29864" xr:uid="{00000000-0005-0000-0000-0000B2000000}"/>
    <cellStyle name="Normal GHG Textfiels Bold 3 3 2" xfId="1550" xr:uid="{00000000-0005-0000-0000-0000B2000000}"/>
    <cellStyle name="Normal GHG Textfiels Bold 3 3 2 2" xfId="1865" xr:uid="{00000000-0005-0000-0000-0000B2000000}"/>
    <cellStyle name="Normal GHG Textfiels Bold 3 3 2 2 2" xfId="3104" xr:uid="{00000000-0005-0000-0000-0000B2000000}"/>
    <cellStyle name="Normal GHG Textfiels Bold 3 3 2 2 2 2" xfId="7762" xr:uid="{00000000-0005-0000-0000-0000B2000000}"/>
    <cellStyle name="Normal GHG Textfiels Bold 3 3 2 2 2 2 2" xfId="28058" xr:uid="{00000000-0005-0000-0000-0000B2000000}"/>
    <cellStyle name="Normal GHG Textfiels Bold 3 3 2 2 2 2 3" xfId="23468" xr:uid="{00000000-0005-0000-0000-0000B2000000}"/>
    <cellStyle name="Normal GHG Textfiels Bold 3 3 2 2 2 2 4" xfId="38210" xr:uid="{00000000-0005-0000-0000-0000B2000000}"/>
    <cellStyle name="Normal GHG Textfiels Bold 3 3 2 2 2 3" xfId="17962" xr:uid="{00000000-0005-0000-0000-0000B2000000}"/>
    <cellStyle name="Normal GHG Textfiels Bold 3 3 2 2 2 4" xfId="11524" xr:uid="{00000000-0005-0000-0000-0000B2000000}"/>
    <cellStyle name="Normal GHG Textfiels Bold 3 3 2 2 2 5" xfId="33528" xr:uid="{00000000-0005-0000-0000-0000B2000000}"/>
    <cellStyle name="Normal GHG Textfiels Bold 3 3 2 2 3" xfId="9174" xr:uid="{00000000-0005-0000-0000-0000B2000000}"/>
    <cellStyle name="Normal GHG Textfiels Bold 3 3 2 2 3 2" xfId="24821" xr:uid="{00000000-0005-0000-0000-0000B2000000}"/>
    <cellStyle name="Normal GHG Textfiels Bold 3 3 2 2 3 2 2" xfId="29408" xr:uid="{00000000-0005-0000-0000-0000B2000000}"/>
    <cellStyle name="Normal GHG Textfiels Bold 3 3 2 2 3 2 3" xfId="39513" xr:uid="{00000000-0005-0000-0000-0000B2000000}"/>
    <cellStyle name="Normal GHG Textfiels Bold 3 3 2 2 3 3" xfId="18876" xr:uid="{00000000-0005-0000-0000-0000B2000000}"/>
    <cellStyle name="Normal GHG Textfiels Bold 3 3 2 2 3 4" xfId="11626" xr:uid="{00000000-0005-0000-0000-0000B2000000}"/>
    <cellStyle name="Normal GHG Textfiels Bold 3 3 2 2 3 5" xfId="34939" xr:uid="{00000000-0005-0000-0000-0000B2000000}"/>
    <cellStyle name="Normal GHG Textfiels Bold 3 3 2 2 4" xfId="6529" xr:uid="{00000000-0005-0000-0000-0000B2000000}"/>
    <cellStyle name="Normal GHG Textfiels Bold 3 3 2 2 4 2" xfId="26825" xr:uid="{00000000-0005-0000-0000-0000B2000000}"/>
    <cellStyle name="Normal GHG Textfiels Bold 3 3 2 2 4 3" xfId="11602" xr:uid="{00000000-0005-0000-0000-0000B2000000}"/>
    <cellStyle name="Normal GHG Textfiels Bold 3 3 2 2 4 4" xfId="32295" xr:uid="{00000000-0005-0000-0000-0000B2000000}"/>
    <cellStyle name="Normal GHG Textfiels Bold 3 3 2 2 5" xfId="4953" xr:uid="{00000000-0005-0000-0000-0000B2000000}"/>
    <cellStyle name="Normal GHG Textfiels Bold 3 3 2 2 5 2" xfId="25259" xr:uid="{00000000-0005-0000-0000-0000B2000000}"/>
    <cellStyle name="Normal GHG Textfiels Bold 3 3 2 2 5 3" xfId="20673" xr:uid="{00000000-0005-0000-0000-0000B2000000}"/>
    <cellStyle name="Normal GHG Textfiels Bold 3 3 2 2 5 4" xfId="36429" xr:uid="{00000000-0005-0000-0000-0000B2000000}"/>
    <cellStyle name="Normal GHG Textfiels Bold 3 3 2 2 6" xfId="17517" xr:uid="{00000000-0005-0000-0000-0000B2000000}"/>
    <cellStyle name="Normal GHG Textfiels Bold 3 3 2 2 7" xfId="14599" xr:uid="{00000000-0005-0000-0000-0000B2000000}"/>
    <cellStyle name="Normal GHG Textfiels Bold 3 3 2 2 8" xfId="30773" xr:uid="{00000000-0005-0000-0000-0000B2000000}"/>
    <cellStyle name="Normal GHG Textfiels Bold 3 3 2 3" xfId="2790" xr:uid="{00000000-0005-0000-0000-0000B2000000}"/>
    <cellStyle name="Normal GHG Textfiels Bold 3 3 2 3 2" xfId="7448" xr:uid="{00000000-0005-0000-0000-0000B2000000}"/>
    <cellStyle name="Normal GHG Textfiels Bold 3 3 2 3 2 2" xfId="27744" xr:uid="{00000000-0005-0000-0000-0000B2000000}"/>
    <cellStyle name="Normal GHG Textfiels Bold 3 3 2 3 2 3" xfId="23154" xr:uid="{00000000-0005-0000-0000-0000B2000000}"/>
    <cellStyle name="Normal GHG Textfiels Bold 3 3 2 3 2 4" xfId="37920" xr:uid="{00000000-0005-0000-0000-0000B2000000}"/>
    <cellStyle name="Normal GHG Textfiels Bold 3 3 2 3 3" xfId="17237" xr:uid="{00000000-0005-0000-0000-0000B2000000}"/>
    <cellStyle name="Normal GHG Textfiels Bold 3 3 2 3 4" xfId="11734" xr:uid="{00000000-0005-0000-0000-0000B2000000}"/>
    <cellStyle name="Normal GHG Textfiels Bold 3 3 2 3 5" xfId="33214" xr:uid="{00000000-0005-0000-0000-0000B2000000}"/>
    <cellStyle name="Normal GHG Textfiels Bold 3 3 2 4" xfId="8861" xr:uid="{00000000-0005-0000-0000-0000B2000000}"/>
    <cellStyle name="Normal GHG Textfiels Bold 3 3 2 4 2" xfId="24526" xr:uid="{00000000-0005-0000-0000-0000B2000000}"/>
    <cellStyle name="Normal GHG Textfiels Bold 3 3 2 4 2 2" xfId="29114" xr:uid="{00000000-0005-0000-0000-0000B2000000}"/>
    <cellStyle name="Normal GHG Textfiels Bold 3 3 2 4 2 3" xfId="39219" xr:uid="{00000000-0005-0000-0000-0000B2000000}"/>
    <cellStyle name="Normal GHG Textfiels Bold 3 3 2 4 3" xfId="15191" xr:uid="{00000000-0005-0000-0000-0000B2000000}"/>
    <cellStyle name="Normal GHG Textfiels Bold 3 3 2 4 4" xfId="10461" xr:uid="{00000000-0005-0000-0000-0000B2000000}"/>
    <cellStyle name="Normal GHG Textfiels Bold 3 3 2 4 5" xfId="34626" xr:uid="{00000000-0005-0000-0000-0000B2000000}"/>
    <cellStyle name="Normal GHG Textfiels Bold 3 3 2 5" xfId="6246" xr:uid="{00000000-0005-0000-0000-0000B2000000}"/>
    <cellStyle name="Normal GHG Textfiels Bold 3 3 2 5 2" xfId="26542" xr:uid="{00000000-0005-0000-0000-0000B2000000}"/>
    <cellStyle name="Normal GHG Textfiels Bold 3 3 2 5 3" xfId="14499" xr:uid="{00000000-0005-0000-0000-0000B2000000}"/>
    <cellStyle name="Normal GHG Textfiels Bold 3 3 2 5 4" xfId="32012" xr:uid="{00000000-0005-0000-0000-0000B2000000}"/>
    <cellStyle name="Normal GHG Textfiels Bold 3 3 2 6" xfId="4639" xr:uid="{00000000-0005-0000-0000-0000B2000000}"/>
    <cellStyle name="Normal GHG Textfiels Bold 3 3 2 6 2" xfId="24966" xr:uid="{00000000-0005-0000-0000-0000B2000000}"/>
    <cellStyle name="Normal GHG Textfiels Bold 3 3 2 6 3" xfId="20378" xr:uid="{00000000-0005-0000-0000-0000B2000000}"/>
    <cellStyle name="Normal GHG Textfiels Bold 3 3 2 6 4" xfId="36136" xr:uid="{00000000-0005-0000-0000-0000B2000000}"/>
    <cellStyle name="Normal GHG Textfiels Bold 3 3 2 7" xfId="16795" xr:uid="{00000000-0005-0000-0000-0000B2000000}"/>
    <cellStyle name="Normal GHG Textfiels Bold 3 3 2 8" xfId="10558" xr:uid="{00000000-0005-0000-0000-0000B2000000}"/>
    <cellStyle name="Normal GHG Textfiels Bold 3 3 2 9" xfId="30460" xr:uid="{00000000-0005-0000-0000-0000B2000000}"/>
    <cellStyle name="Normal GHG Textfiels Bold 3 3 3" xfId="1731" xr:uid="{00000000-0005-0000-0000-0000B2000000}"/>
    <cellStyle name="Normal GHG Textfiels Bold 3 3 3 2" xfId="2970" xr:uid="{00000000-0005-0000-0000-0000B2000000}"/>
    <cellStyle name="Normal GHG Textfiels Bold 3 3 3 2 2" xfId="7628" xr:uid="{00000000-0005-0000-0000-0000B2000000}"/>
    <cellStyle name="Normal GHG Textfiels Bold 3 3 3 2 2 2" xfId="27924" xr:uid="{00000000-0005-0000-0000-0000B2000000}"/>
    <cellStyle name="Normal GHG Textfiels Bold 3 3 3 2 2 3" xfId="23334" xr:uid="{00000000-0005-0000-0000-0000B2000000}"/>
    <cellStyle name="Normal GHG Textfiels Bold 3 3 3 2 2 4" xfId="38100" xr:uid="{00000000-0005-0000-0000-0000B2000000}"/>
    <cellStyle name="Normal GHG Textfiels Bold 3 3 3 2 3" xfId="16429" xr:uid="{00000000-0005-0000-0000-0000B2000000}"/>
    <cellStyle name="Normal GHG Textfiels Bold 3 3 3 2 4" xfId="13416" xr:uid="{00000000-0005-0000-0000-0000B2000000}"/>
    <cellStyle name="Normal GHG Textfiels Bold 3 3 3 2 5" xfId="33394" xr:uid="{00000000-0005-0000-0000-0000B2000000}"/>
    <cellStyle name="Normal GHG Textfiels Bold 3 3 3 3" xfId="9040" xr:uid="{00000000-0005-0000-0000-0000B2000000}"/>
    <cellStyle name="Normal GHG Textfiels Bold 3 3 3 3 2" xfId="24696" xr:uid="{00000000-0005-0000-0000-0000B2000000}"/>
    <cellStyle name="Normal GHG Textfiels Bold 3 3 3 3 2 2" xfId="29284" xr:uid="{00000000-0005-0000-0000-0000B2000000}"/>
    <cellStyle name="Normal GHG Textfiels Bold 3 3 3 3 2 3" xfId="39389" xr:uid="{00000000-0005-0000-0000-0000B2000000}"/>
    <cellStyle name="Normal GHG Textfiels Bold 3 3 3 3 3" xfId="17657" xr:uid="{00000000-0005-0000-0000-0000B2000000}"/>
    <cellStyle name="Normal GHG Textfiels Bold 3 3 3 3 4" xfId="3607" xr:uid="{00000000-0005-0000-0000-0000B2000000}"/>
    <cellStyle name="Normal GHG Textfiels Bold 3 3 3 3 5" xfId="34805" xr:uid="{00000000-0005-0000-0000-0000B2000000}"/>
    <cellStyle name="Normal GHG Textfiels Bold 3 3 3 4" xfId="6418" xr:uid="{00000000-0005-0000-0000-0000B2000000}"/>
    <cellStyle name="Normal GHG Textfiels Bold 3 3 3 4 2" xfId="26714" xr:uid="{00000000-0005-0000-0000-0000B2000000}"/>
    <cellStyle name="Normal GHG Textfiels Bold 3 3 3 4 3" xfId="12537" xr:uid="{00000000-0005-0000-0000-0000B2000000}"/>
    <cellStyle name="Normal GHG Textfiels Bold 3 3 3 4 4" xfId="32184" xr:uid="{00000000-0005-0000-0000-0000B2000000}"/>
    <cellStyle name="Normal GHG Textfiels Bold 3 3 3 5" xfId="4819" xr:uid="{00000000-0005-0000-0000-0000B2000000}"/>
    <cellStyle name="Normal GHG Textfiels Bold 3 3 3 5 2" xfId="25135" xr:uid="{00000000-0005-0000-0000-0000B2000000}"/>
    <cellStyle name="Normal GHG Textfiels Bold 3 3 3 5 3" xfId="20548" xr:uid="{00000000-0005-0000-0000-0000B2000000}"/>
    <cellStyle name="Normal GHG Textfiels Bold 3 3 3 5 4" xfId="36305" xr:uid="{00000000-0005-0000-0000-0000B2000000}"/>
    <cellStyle name="Normal GHG Textfiels Bold 3 3 3 6" xfId="21709" xr:uid="{00000000-0005-0000-0000-0000B2000000}"/>
    <cellStyle name="Normal GHG Textfiels Bold 3 3 3 7" xfId="14753" xr:uid="{00000000-0005-0000-0000-0000B2000000}"/>
    <cellStyle name="Normal GHG Textfiels Bold 3 3 3 8" xfId="30639" xr:uid="{00000000-0005-0000-0000-0000B2000000}"/>
    <cellStyle name="Normal GHG Textfiels Bold 3 3 4" xfId="1324" xr:uid="{00000000-0005-0000-0000-0000B2000000}"/>
    <cellStyle name="Normal GHG Textfiels Bold 3 3 4 2" xfId="2565" xr:uid="{00000000-0005-0000-0000-0000B2000000}"/>
    <cellStyle name="Normal GHG Textfiels Bold 3 3 4 2 2" xfId="7223" xr:uid="{00000000-0005-0000-0000-0000B2000000}"/>
    <cellStyle name="Normal GHG Textfiels Bold 3 3 4 2 2 2" xfId="27519" xr:uid="{00000000-0005-0000-0000-0000B2000000}"/>
    <cellStyle name="Normal GHG Textfiels Bold 3 3 4 2 2 3" xfId="22929" xr:uid="{00000000-0005-0000-0000-0000B2000000}"/>
    <cellStyle name="Normal GHG Textfiels Bold 3 3 4 2 2 4" xfId="37709" xr:uid="{00000000-0005-0000-0000-0000B2000000}"/>
    <cellStyle name="Normal GHG Textfiels Bold 3 3 4 2 3" xfId="21068" xr:uid="{00000000-0005-0000-0000-0000B2000000}"/>
    <cellStyle name="Normal GHG Textfiels Bold 3 3 4 2 4" xfId="14580" xr:uid="{00000000-0005-0000-0000-0000B2000000}"/>
    <cellStyle name="Normal GHG Textfiels Bold 3 3 4 2 5" xfId="32989" xr:uid="{00000000-0005-0000-0000-0000B2000000}"/>
    <cellStyle name="Normal GHG Textfiels Bold 3 3 4 3" xfId="8643" xr:uid="{00000000-0005-0000-0000-0000B2000000}"/>
    <cellStyle name="Normal GHG Textfiels Bold 3 3 4 3 2" xfId="24321" xr:uid="{00000000-0005-0000-0000-0000B2000000}"/>
    <cellStyle name="Normal GHG Textfiels Bold 3 3 4 3 2 2" xfId="28910" xr:uid="{00000000-0005-0000-0000-0000B2000000}"/>
    <cellStyle name="Normal GHG Textfiels Bold 3 3 4 3 2 3" xfId="39015" xr:uid="{00000000-0005-0000-0000-0000B2000000}"/>
    <cellStyle name="Normal GHG Textfiels Bold 3 3 4 3 3" xfId="15911" xr:uid="{00000000-0005-0000-0000-0000B2000000}"/>
    <cellStyle name="Normal GHG Textfiels Bold 3 3 4 3 4" xfId="10991" xr:uid="{00000000-0005-0000-0000-0000B2000000}"/>
    <cellStyle name="Normal GHG Textfiels Bold 3 3 4 3 5" xfId="34408" xr:uid="{00000000-0005-0000-0000-0000B2000000}"/>
    <cellStyle name="Normal GHG Textfiels Bold 3 3 4 4" xfId="6047" xr:uid="{00000000-0005-0000-0000-0000B2000000}"/>
    <cellStyle name="Normal GHG Textfiels Bold 3 3 4 4 2" xfId="26343" xr:uid="{00000000-0005-0000-0000-0000B2000000}"/>
    <cellStyle name="Normal GHG Textfiels Bold 3 3 4 4 3" xfId="13589" xr:uid="{00000000-0005-0000-0000-0000B2000000}"/>
    <cellStyle name="Normal GHG Textfiels Bold 3 3 4 4 4" xfId="31813" xr:uid="{00000000-0005-0000-0000-0000B2000000}"/>
    <cellStyle name="Normal GHG Textfiels Bold 3 3 4 5" xfId="4420" xr:uid="{00000000-0005-0000-0000-0000B2000000}"/>
    <cellStyle name="Normal GHG Textfiels Bold 3 3 4 5 2" xfId="15206" xr:uid="{00000000-0005-0000-0000-0000B2000000}"/>
    <cellStyle name="Normal GHG Textfiels Bold 3 3 4 5 3" xfId="20176" xr:uid="{00000000-0005-0000-0000-0000B2000000}"/>
    <cellStyle name="Normal GHG Textfiels Bold 3 3 4 5 4" xfId="35934" xr:uid="{00000000-0005-0000-0000-0000B2000000}"/>
    <cellStyle name="Normal GHG Textfiels Bold 3 3 4 6" xfId="18263" xr:uid="{00000000-0005-0000-0000-0000B2000000}"/>
    <cellStyle name="Normal GHG Textfiels Bold 3 3 4 7" xfId="13194" xr:uid="{00000000-0005-0000-0000-0000B2000000}"/>
    <cellStyle name="Normal GHG Textfiels Bold 3 3 4 8" xfId="30242" xr:uid="{00000000-0005-0000-0000-0000B2000000}"/>
    <cellStyle name="Normal GHG Textfiels Bold 3 3 5" xfId="939" xr:uid="{00000000-0005-0000-0000-0000B2000000}"/>
    <cellStyle name="Normal GHG Textfiels Bold 3 3 5 2" xfId="5686" xr:uid="{00000000-0005-0000-0000-0000B2000000}"/>
    <cellStyle name="Normal GHG Textfiels Bold 3 3 5 2 2" xfId="25982" xr:uid="{00000000-0005-0000-0000-0000B2000000}"/>
    <cellStyle name="Normal GHG Textfiels Bold 3 3 5 2 3" xfId="21396" xr:uid="{00000000-0005-0000-0000-0000B2000000}"/>
    <cellStyle name="Normal GHG Textfiels Bold 3 3 5 2 4" xfId="36923" xr:uid="{00000000-0005-0000-0000-0000B2000000}"/>
    <cellStyle name="Normal GHG Textfiels Bold 3 3 5 3" xfId="21746" xr:uid="{00000000-0005-0000-0000-0000B2000000}"/>
    <cellStyle name="Normal GHG Textfiels Bold 3 3 5 4" xfId="12592" xr:uid="{00000000-0005-0000-0000-0000B2000000}"/>
    <cellStyle name="Normal GHG Textfiels Bold 3 3 5 5" xfId="31452" xr:uid="{00000000-0005-0000-0000-0000B2000000}"/>
    <cellStyle name="Normal GHG Textfiels Bold 3 3 6" xfId="2182" xr:uid="{00000000-0005-0000-0000-0000B2000000}"/>
    <cellStyle name="Normal GHG Textfiels Bold 3 3 6 2" xfId="6840" xr:uid="{00000000-0005-0000-0000-0000B2000000}"/>
    <cellStyle name="Normal GHG Textfiels Bold 3 3 6 2 2" xfId="27136" xr:uid="{00000000-0005-0000-0000-0000B2000000}"/>
    <cellStyle name="Normal GHG Textfiels Bold 3 3 6 2 3" xfId="22546" xr:uid="{00000000-0005-0000-0000-0000B2000000}"/>
    <cellStyle name="Normal GHG Textfiels Bold 3 3 6 2 4" xfId="37331" xr:uid="{00000000-0005-0000-0000-0000B2000000}"/>
    <cellStyle name="Normal GHG Textfiels Bold 3 3 6 3" xfId="16112" xr:uid="{00000000-0005-0000-0000-0000B2000000}"/>
    <cellStyle name="Normal GHG Textfiels Bold 3 3 6 4" xfId="11090" xr:uid="{00000000-0005-0000-0000-0000B2000000}"/>
    <cellStyle name="Normal GHG Textfiels Bold 3 3 6 5" xfId="32606" xr:uid="{00000000-0005-0000-0000-0000B2000000}"/>
    <cellStyle name="Normal GHG Textfiels Bold 3 3 7" xfId="8265" xr:uid="{00000000-0005-0000-0000-0000B2000000}"/>
    <cellStyle name="Normal GHG Textfiels Bold 3 3 7 2" xfId="23964" xr:uid="{00000000-0005-0000-0000-0000B2000000}"/>
    <cellStyle name="Normal GHG Textfiels Bold 3 3 7 2 2" xfId="28553" xr:uid="{00000000-0005-0000-0000-0000B2000000}"/>
    <cellStyle name="Normal GHG Textfiels Bold 3 3 7 2 3" xfId="38658" xr:uid="{00000000-0005-0000-0000-0000B2000000}"/>
    <cellStyle name="Normal GHG Textfiels Bold 3 3 7 3" xfId="21294" xr:uid="{00000000-0005-0000-0000-0000B2000000}"/>
    <cellStyle name="Normal GHG Textfiels Bold 3 3 7 4" xfId="12620" xr:uid="{00000000-0005-0000-0000-0000B2000000}"/>
    <cellStyle name="Normal GHG Textfiels Bold 3 3 7 5" xfId="34030" xr:uid="{00000000-0005-0000-0000-0000B2000000}"/>
    <cellStyle name="Normal GHG Textfiels Bold 3 3 8" xfId="5406" xr:uid="{00000000-0005-0000-0000-0000B2000000}"/>
    <cellStyle name="Normal GHG Textfiels Bold 3 3 8 2" xfId="21117" xr:uid="{00000000-0005-0000-0000-0000B2000000}"/>
    <cellStyle name="Normal GHG Textfiels Bold 3 3 8 2 2" xfId="25702" xr:uid="{00000000-0005-0000-0000-0000B2000000}"/>
    <cellStyle name="Normal GHG Textfiels Bold 3 3 8 2 3" xfId="36766" xr:uid="{00000000-0005-0000-0000-0000B2000000}"/>
    <cellStyle name="Normal GHG Textfiels Bold 3 3 8 3" xfId="15217" xr:uid="{00000000-0005-0000-0000-0000B2000000}"/>
    <cellStyle name="Normal GHG Textfiels Bold 3 3 8 4" xfId="10637" xr:uid="{00000000-0005-0000-0000-0000B2000000}"/>
    <cellStyle name="Normal GHG Textfiels Bold 3 3 8 5" xfId="31172" xr:uid="{00000000-0005-0000-0000-0000B2000000}"/>
    <cellStyle name="Normal GHG Textfiels Bold 3 3 9" xfId="4040" xr:uid="{00000000-0005-0000-0000-0000B2000000}"/>
    <cellStyle name="Normal GHG Textfiels Bold 3 3 9 2" xfId="17258" xr:uid="{00000000-0005-0000-0000-0000B2000000}"/>
    <cellStyle name="Normal GHG Textfiels Bold 3 3 9 3" xfId="19823" xr:uid="{00000000-0005-0000-0000-0000B2000000}"/>
    <cellStyle name="Normal GHG Textfiels Bold 3 3 9 4" xfId="35581" xr:uid="{00000000-0005-0000-0000-0000B2000000}"/>
    <cellStyle name="Normal GHG Textfiels Bold 3 4" xfId="699" xr:uid="{00000000-0005-0000-0000-0000B2000000}"/>
    <cellStyle name="Normal GHG Textfiels Bold 3 4 10" xfId="12194" xr:uid="{00000000-0005-0000-0000-0000B2000000}"/>
    <cellStyle name="Normal GHG Textfiels Bold 3 4 11" xfId="29928" xr:uid="{00000000-0005-0000-0000-0000B2000000}"/>
    <cellStyle name="Normal GHG Textfiels Bold 3 4 2" xfId="1929" xr:uid="{00000000-0005-0000-0000-0000B2000000}"/>
    <cellStyle name="Normal GHG Textfiels Bold 3 4 2 2" xfId="3168" xr:uid="{00000000-0005-0000-0000-0000B2000000}"/>
    <cellStyle name="Normal GHG Textfiels Bold 3 4 2 2 2" xfId="7826" xr:uid="{00000000-0005-0000-0000-0000B2000000}"/>
    <cellStyle name="Normal GHG Textfiels Bold 3 4 2 2 2 2" xfId="28122" xr:uid="{00000000-0005-0000-0000-0000B2000000}"/>
    <cellStyle name="Normal GHG Textfiels Bold 3 4 2 2 2 3" xfId="23532" xr:uid="{00000000-0005-0000-0000-0000B2000000}"/>
    <cellStyle name="Normal GHG Textfiels Bold 3 4 2 2 2 4" xfId="38274" xr:uid="{00000000-0005-0000-0000-0000B2000000}"/>
    <cellStyle name="Normal GHG Textfiels Bold 3 4 2 2 3" xfId="15527" xr:uid="{00000000-0005-0000-0000-0000B2000000}"/>
    <cellStyle name="Normal GHG Textfiels Bold 3 4 2 2 4" xfId="11640" xr:uid="{00000000-0005-0000-0000-0000B2000000}"/>
    <cellStyle name="Normal GHG Textfiels Bold 3 4 2 2 5" xfId="33592" xr:uid="{00000000-0005-0000-0000-0000B2000000}"/>
    <cellStyle name="Normal GHG Textfiels Bold 3 4 2 3" xfId="9238" xr:uid="{00000000-0005-0000-0000-0000B2000000}"/>
    <cellStyle name="Normal GHG Textfiels Bold 3 4 2 3 2" xfId="24881" xr:uid="{00000000-0005-0000-0000-0000B2000000}"/>
    <cellStyle name="Normal GHG Textfiels Bold 3 4 2 3 2 2" xfId="29468" xr:uid="{00000000-0005-0000-0000-0000B2000000}"/>
    <cellStyle name="Normal GHG Textfiels Bold 3 4 2 3 2 3" xfId="39573" xr:uid="{00000000-0005-0000-0000-0000B2000000}"/>
    <cellStyle name="Normal GHG Textfiels Bold 3 4 2 3 3" xfId="21084" xr:uid="{00000000-0005-0000-0000-0000B2000000}"/>
    <cellStyle name="Normal GHG Textfiels Bold 3 4 2 3 4" xfId="10653" xr:uid="{00000000-0005-0000-0000-0000B2000000}"/>
    <cellStyle name="Normal GHG Textfiels Bold 3 4 2 3 5" xfId="35003" xr:uid="{00000000-0005-0000-0000-0000B2000000}"/>
    <cellStyle name="Normal GHG Textfiels Bold 3 4 2 4" xfId="6589" xr:uid="{00000000-0005-0000-0000-0000B2000000}"/>
    <cellStyle name="Normal GHG Textfiels Bold 3 4 2 4 2" xfId="26885" xr:uid="{00000000-0005-0000-0000-0000B2000000}"/>
    <cellStyle name="Normal GHG Textfiels Bold 3 4 2 4 3" xfId="9399" xr:uid="{00000000-0005-0000-0000-0000B2000000}"/>
    <cellStyle name="Normal GHG Textfiels Bold 3 4 2 4 4" xfId="32355" xr:uid="{00000000-0005-0000-0000-0000B2000000}"/>
    <cellStyle name="Normal GHG Textfiels Bold 3 4 2 5" xfId="5017" xr:uid="{00000000-0005-0000-0000-0000B2000000}"/>
    <cellStyle name="Normal GHG Textfiels Bold 3 4 2 5 2" xfId="25319" xr:uid="{00000000-0005-0000-0000-0000B2000000}"/>
    <cellStyle name="Normal GHG Textfiels Bold 3 4 2 5 3" xfId="20733" xr:uid="{00000000-0005-0000-0000-0000B2000000}"/>
    <cellStyle name="Normal GHG Textfiels Bold 3 4 2 5 4" xfId="36489" xr:uid="{00000000-0005-0000-0000-0000B2000000}"/>
    <cellStyle name="Normal GHG Textfiels Bold 3 4 2 6" xfId="21930" xr:uid="{00000000-0005-0000-0000-0000B2000000}"/>
    <cellStyle name="Normal GHG Textfiels Bold 3 4 2 7" xfId="12696" xr:uid="{00000000-0005-0000-0000-0000B2000000}"/>
    <cellStyle name="Normal GHG Textfiels Bold 3 4 2 8" xfId="30837" xr:uid="{00000000-0005-0000-0000-0000B2000000}"/>
    <cellStyle name="Normal GHG Textfiels Bold 3 4 3" xfId="1611" xr:uid="{00000000-0005-0000-0000-0000B2000000}"/>
    <cellStyle name="Normal GHG Textfiels Bold 3 4 3 2" xfId="2851" xr:uid="{00000000-0005-0000-0000-0000B2000000}"/>
    <cellStyle name="Normal GHG Textfiels Bold 3 4 3 2 2" xfId="7509" xr:uid="{00000000-0005-0000-0000-0000B2000000}"/>
    <cellStyle name="Normal GHG Textfiels Bold 3 4 3 2 2 2" xfId="27805" xr:uid="{00000000-0005-0000-0000-0000B2000000}"/>
    <cellStyle name="Normal GHG Textfiels Bold 3 4 3 2 2 3" xfId="23215" xr:uid="{00000000-0005-0000-0000-0000B2000000}"/>
    <cellStyle name="Normal GHG Textfiels Bold 3 4 3 2 2 4" xfId="37981" xr:uid="{00000000-0005-0000-0000-0000B2000000}"/>
    <cellStyle name="Normal GHG Textfiels Bold 3 4 3 2 3" xfId="16487" xr:uid="{00000000-0005-0000-0000-0000B2000000}"/>
    <cellStyle name="Normal GHG Textfiels Bold 3 4 3 2 4" xfId="10433" xr:uid="{00000000-0005-0000-0000-0000B2000000}"/>
    <cellStyle name="Normal GHG Textfiels Bold 3 4 3 2 5" xfId="33275" xr:uid="{00000000-0005-0000-0000-0000B2000000}"/>
    <cellStyle name="Normal GHG Textfiels Bold 3 4 3 3" xfId="8922" xr:uid="{00000000-0005-0000-0000-0000B2000000}"/>
    <cellStyle name="Normal GHG Textfiels Bold 3 4 3 3 2" xfId="24584" xr:uid="{00000000-0005-0000-0000-0000B2000000}"/>
    <cellStyle name="Normal GHG Textfiels Bold 3 4 3 3 2 2" xfId="29172" xr:uid="{00000000-0005-0000-0000-0000B2000000}"/>
    <cellStyle name="Normal GHG Textfiels Bold 3 4 3 3 2 3" xfId="39277" xr:uid="{00000000-0005-0000-0000-0000B2000000}"/>
    <cellStyle name="Normal GHG Textfiels Bold 3 4 3 3 3" xfId="15898" xr:uid="{00000000-0005-0000-0000-0000B2000000}"/>
    <cellStyle name="Normal GHG Textfiels Bold 3 4 3 3 4" xfId="14611" xr:uid="{00000000-0005-0000-0000-0000B2000000}"/>
    <cellStyle name="Normal GHG Textfiels Bold 3 4 3 3 5" xfId="34687" xr:uid="{00000000-0005-0000-0000-0000B2000000}"/>
    <cellStyle name="Normal GHG Textfiels Bold 3 4 3 4" xfId="6305" xr:uid="{00000000-0005-0000-0000-0000B2000000}"/>
    <cellStyle name="Normal GHG Textfiels Bold 3 4 3 4 2" xfId="26601" xr:uid="{00000000-0005-0000-0000-0000B2000000}"/>
    <cellStyle name="Normal GHG Textfiels Bold 3 4 3 4 3" xfId="10313" xr:uid="{00000000-0005-0000-0000-0000B2000000}"/>
    <cellStyle name="Normal GHG Textfiels Bold 3 4 3 4 4" xfId="32071" xr:uid="{00000000-0005-0000-0000-0000B2000000}"/>
    <cellStyle name="Normal GHG Textfiels Bold 3 4 3 5" xfId="4700" xr:uid="{00000000-0005-0000-0000-0000B2000000}"/>
    <cellStyle name="Normal GHG Textfiels Bold 3 4 3 5 2" xfId="25023" xr:uid="{00000000-0005-0000-0000-0000B2000000}"/>
    <cellStyle name="Normal GHG Textfiels Bold 3 4 3 5 3" xfId="20435" xr:uid="{00000000-0005-0000-0000-0000B2000000}"/>
    <cellStyle name="Normal GHG Textfiels Bold 3 4 3 5 4" xfId="36193" xr:uid="{00000000-0005-0000-0000-0000B2000000}"/>
    <cellStyle name="Normal GHG Textfiels Bold 3 4 3 6" xfId="16150" xr:uid="{00000000-0005-0000-0000-0000B2000000}"/>
    <cellStyle name="Normal GHG Textfiels Bold 3 4 3 7" xfId="14642" xr:uid="{00000000-0005-0000-0000-0000B2000000}"/>
    <cellStyle name="Normal GHG Textfiels Bold 3 4 3 8" xfId="30521" xr:uid="{00000000-0005-0000-0000-0000B2000000}"/>
    <cellStyle name="Normal GHG Textfiels Bold 3 4 4" xfId="1003" xr:uid="{00000000-0005-0000-0000-0000B2000000}"/>
    <cellStyle name="Normal GHG Textfiels Bold 3 4 4 2" xfId="5748" xr:uid="{00000000-0005-0000-0000-0000B2000000}"/>
    <cellStyle name="Normal GHG Textfiels Bold 3 4 4 2 2" xfId="26044" xr:uid="{00000000-0005-0000-0000-0000B2000000}"/>
    <cellStyle name="Normal GHG Textfiels Bold 3 4 4 2 3" xfId="21458" xr:uid="{00000000-0005-0000-0000-0000B2000000}"/>
    <cellStyle name="Normal GHG Textfiels Bold 3 4 4 2 4" xfId="36972" xr:uid="{00000000-0005-0000-0000-0000B2000000}"/>
    <cellStyle name="Normal GHG Textfiels Bold 3 4 4 3" xfId="16928" xr:uid="{00000000-0005-0000-0000-0000B2000000}"/>
    <cellStyle name="Normal GHG Textfiels Bold 3 4 4 4" xfId="10336" xr:uid="{00000000-0005-0000-0000-0000B2000000}"/>
    <cellStyle name="Normal GHG Textfiels Bold 3 4 4 5" xfId="31514" xr:uid="{00000000-0005-0000-0000-0000B2000000}"/>
    <cellStyle name="Normal GHG Textfiels Bold 3 4 5" xfId="2246" xr:uid="{00000000-0005-0000-0000-0000B2000000}"/>
    <cellStyle name="Normal GHG Textfiels Bold 3 4 5 2" xfId="6904" xr:uid="{00000000-0005-0000-0000-0000B2000000}"/>
    <cellStyle name="Normal GHG Textfiels Bold 3 4 5 2 2" xfId="27200" xr:uid="{00000000-0005-0000-0000-0000B2000000}"/>
    <cellStyle name="Normal GHG Textfiels Bold 3 4 5 2 3" xfId="22610" xr:uid="{00000000-0005-0000-0000-0000B2000000}"/>
    <cellStyle name="Normal GHG Textfiels Bold 3 4 5 2 4" xfId="37395" xr:uid="{00000000-0005-0000-0000-0000B2000000}"/>
    <cellStyle name="Normal GHG Textfiels Bold 3 4 5 3" xfId="17194" xr:uid="{00000000-0005-0000-0000-0000B2000000}"/>
    <cellStyle name="Normal GHG Textfiels Bold 3 4 5 4" xfId="10212" xr:uid="{00000000-0005-0000-0000-0000B2000000}"/>
    <cellStyle name="Normal GHG Textfiels Bold 3 4 5 5" xfId="32670" xr:uid="{00000000-0005-0000-0000-0000B2000000}"/>
    <cellStyle name="Normal GHG Textfiels Bold 3 4 6" xfId="8329" xr:uid="{00000000-0005-0000-0000-0000B2000000}"/>
    <cellStyle name="Normal GHG Textfiels Bold 3 4 6 2" xfId="24026" xr:uid="{00000000-0005-0000-0000-0000B2000000}"/>
    <cellStyle name="Normal GHG Textfiels Bold 3 4 6 2 2" xfId="28615" xr:uid="{00000000-0005-0000-0000-0000B2000000}"/>
    <cellStyle name="Normal GHG Textfiels Bold 3 4 6 2 3" xfId="38720" xr:uid="{00000000-0005-0000-0000-0000B2000000}"/>
    <cellStyle name="Normal GHG Textfiels Bold 3 4 6 3" xfId="21818" xr:uid="{00000000-0005-0000-0000-0000B2000000}"/>
    <cellStyle name="Normal GHG Textfiels Bold 3 4 6 4" xfId="14256" xr:uid="{00000000-0005-0000-0000-0000B2000000}"/>
    <cellStyle name="Normal GHG Textfiels Bold 3 4 6 5" xfId="34094" xr:uid="{00000000-0005-0000-0000-0000B2000000}"/>
    <cellStyle name="Normal GHG Textfiels Bold 3 4 7" xfId="5453" xr:uid="{00000000-0005-0000-0000-0000B2000000}"/>
    <cellStyle name="Normal GHG Textfiels Bold 3 4 7 2" xfId="21164" xr:uid="{00000000-0005-0000-0000-0000B2000000}"/>
    <cellStyle name="Normal GHG Textfiels Bold 3 4 7 2 2" xfId="25749" xr:uid="{00000000-0005-0000-0000-0000B2000000}"/>
    <cellStyle name="Normal GHG Textfiels Bold 3 4 7 2 3" xfId="36813" xr:uid="{00000000-0005-0000-0000-0000B2000000}"/>
    <cellStyle name="Normal GHG Textfiels Bold 3 4 7 3" xfId="17805" xr:uid="{00000000-0005-0000-0000-0000B2000000}"/>
    <cellStyle name="Normal GHG Textfiels Bold 3 4 7 4" xfId="11188" xr:uid="{00000000-0005-0000-0000-0000B2000000}"/>
    <cellStyle name="Normal GHG Textfiels Bold 3 4 7 5" xfId="31219" xr:uid="{00000000-0005-0000-0000-0000B2000000}"/>
    <cellStyle name="Normal GHG Textfiels Bold 3 4 8" xfId="4104" xr:uid="{00000000-0005-0000-0000-0000B2000000}"/>
    <cellStyle name="Normal GHG Textfiels Bold 3 4 8 2" xfId="17312" xr:uid="{00000000-0005-0000-0000-0000B2000000}"/>
    <cellStyle name="Normal GHG Textfiels Bold 3 4 8 3" xfId="19883" xr:uid="{00000000-0005-0000-0000-0000B2000000}"/>
    <cellStyle name="Normal GHG Textfiels Bold 3 4 8 4" xfId="35641" xr:uid="{00000000-0005-0000-0000-0000B2000000}"/>
    <cellStyle name="Normal GHG Textfiels Bold 3 4 9" xfId="24958" xr:uid="{00000000-0005-0000-0000-0000B2000000}"/>
    <cellStyle name="Normal GHG Textfiels Bold 3 5" xfId="760" xr:uid="{00000000-0005-0000-0000-0000B2000000}"/>
    <cellStyle name="Normal GHG Textfiels Bold 3 5 10" xfId="10746" xr:uid="{00000000-0005-0000-0000-0000B2000000}"/>
    <cellStyle name="Normal GHG Textfiels Bold 3 5 11" xfId="29989" xr:uid="{00000000-0005-0000-0000-0000B2000000}"/>
    <cellStyle name="Normal GHG Textfiels Bold 3 5 2" xfId="1990" xr:uid="{00000000-0005-0000-0000-0000B2000000}"/>
    <cellStyle name="Normal GHG Textfiels Bold 3 5 2 2" xfId="3229" xr:uid="{00000000-0005-0000-0000-0000B2000000}"/>
    <cellStyle name="Normal GHG Textfiels Bold 3 5 2 2 2" xfId="7887" xr:uid="{00000000-0005-0000-0000-0000B2000000}"/>
    <cellStyle name="Normal GHG Textfiels Bold 3 5 2 2 2 2" xfId="28183" xr:uid="{00000000-0005-0000-0000-0000B2000000}"/>
    <cellStyle name="Normal GHG Textfiels Bold 3 5 2 2 2 3" xfId="23593" xr:uid="{00000000-0005-0000-0000-0000B2000000}"/>
    <cellStyle name="Normal GHG Textfiels Bold 3 5 2 2 2 4" xfId="38335" xr:uid="{00000000-0005-0000-0000-0000B2000000}"/>
    <cellStyle name="Normal GHG Textfiels Bold 3 5 2 2 3" xfId="15190" xr:uid="{00000000-0005-0000-0000-0000B2000000}"/>
    <cellStyle name="Normal GHG Textfiels Bold 3 5 2 2 4" xfId="12197" xr:uid="{00000000-0005-0000-0000-0000B2000000}"/>
    <cellStyle name="Normal GHG Textfiels Bold 3 5 2 2 5" xfId="33653" xr:uid="{00000000-0005-0000-0000-0000B2000000}"/>
    <cellStyle name="Normal GHG Textfiels Bold 3 5 2 3" xfId="9299" xr:uid="{00000000-0005-0000-0000-0000B2000000}"/>
    <cellStyle name="Normal GHG Textfiels Bold 3 5 2 3 2" xfId="24940" xr:uid="{00000000-0005-0000-0000-0000B2000000}"/>
    <cellStyle name="Normal GHG Textfiels Bold 3 5 2 3 2 2" xfId="29527" xr:uid="{00000000-0005-0000-0000-0000B2000000}"/>
    <cellStyle name="Normal GHG Textfiels Bold 3 5 2 3 2 3" xfId="39632" xr:uid="{00000000-0005-0000-0000-0000B2000000}"/>
    <cellStyle name="Normal GHG Textfiels Bold 3 5 2 3 3" xfId="15121" xr:uid="{00000000-0005-0000-0000-0000B2000000}"/>
    <cellStyle name="Normal GHG Textfiels Bold 3 5 2 3 4" xfId="5120" xr:uid="{00000000-0005-0000-0000-0000B2000000}"/>
    <cellStyle name="Normal GHG Textfiels Bold 3 5 2 3 5" xfId="35064" xr:uid="{00000000-0005-0000-0000-0000B2000000}"/>
    <cellStyle name="Normal GHG Textfiels Bold 3 5 2 4" xfId="6648" xr:uid="{00000000-0005-0000-0000-0000B2000000}"/>
    <cellStyle name="Normal GHG Textfiels Bold 3 5 2 4 2" xfId="26944" xr:uid="{00000000-0005-0000-0000-0000B2000000}"/>
    <cellStyle name="Normal GHG Textfiels Bold 3 5 2 4 3" xfId="14666" xr:uid="{00000000-0005-0000-0000-0000B2000000}"/>
    <cellStyle name="Normal GHG Textfiels Bold 3 5 2 4 4" xfId="32414" xr:uid="{00000000-0005-0000-0000-0000B2000000}"/>
    <cellStyle name="Normal GHG Textfiels Bold 3 5 2 5" xfId="5078" xr:uid="{00000000-0005-0000-0000-0000B2000000}"/>
    <cellStyle name="Normal GHG Textfiels Bold 3 5 2 5 2" xfId="25378" xr:uid="{00000000-0005-0000-0000-0000B2000000}"/>
    <cellStyle name="Normal GHG Textfiels Bold 3 5 2 5 3" xfId="20792" xr:uid="{00000000-0005-0000-0000-0000B2000000}"/>
    <cellStyle name="Normal GHG Textfiels Bold 3 5 2 5 4" xfId="36548" xr:uid="{00000000-0005-0000-0000-0000B2000000}"/>
    <cellStyle name="Normal GHG Textfiels Bold 3 5 2 6" xfId="18020" xr:uid="{00000000-0005-0000-0000-0000B2000000}"/>
    <cellStyle name="Normal GHG Textfiels Bold 3 5 2 7" xfId="10574" xr:uid="{00000000-0005-0000-0000-0000B2000000}"/>
    <cellStyle name="Normal GHG Textfiels Bold 3 5 2 8" xfId="30898" xr:uid="{00000000-0005-0000-0000-0000B2000000}"/>
    <cellStyle name="Normal GHG Textfiels Bold 3 5 3" xfId="1668" xr:uid="{00000000-0005-0000-0000-0000B2000000}"/>
    <cellStyle name="Normal GHG Textfiels Bold 3 5 3 2" xfId="2907" xr:uid="{00000000-0005-0000-0000-0000B2000000}"/>
    <cellStyle name="Normal GHG Textfiels Bold 3 5 3 2 2" xfId="7565" xr:uid="{00000000-0005-0000-0000-0000B2000000}"/>
    <cellStyle name="Normal GHG Textfiels Bold 3 5 3 2 2 2" xfId="27861" xr:uid="{00000000-0005-0000-0000-0000B2000000}"/>
    <cellStyle name="Normal GHG Textfiels Bold 3 5 3 2 2 3" xfId="23271" xr:uid="{00000000-0005-0000-0000-0000B2000000}"/>
    <cellStyle name="Normal GHG Textfiels Bold 3 5 3 2 2 4" xfId="38037" xr:uid="{00000000-0005-0000-0000-0000B2000000}"/>
    <cellStyle name="Normal GHG Textfiels Bold 3 5 3 2 3" xfId="19227" xr:uid="{00000000-0005-0000-0000-0000B2000000}"/>
    <cellStyle name="Normal GHG Textfiels Bold 3 5 3 2 4" xfId="12732" xr:uid="{00000000-0005-0000-0000-0000B2000000}"/>
    <cellStyle name="Normal GHG Textfiels Bold 3 5 3 2 5" xfId="33331" xr:uid="{00000000-0005-0000-0000-0000B2000000}"/>
    <cellStyle name="Normal GHG Textfiels Bold 3 5 3 3" xfId="8977" xr:uid="{00000000-0005-0000-0000-0000B2000000}"/>
    <cellStyle name="Normal GHG Textfiels Bold 3 5 3 3 2" xfId="24637" xr:uid="{00000000-0005-0000-0000-0000B2000000}"/>
    <cellStyle name="Normal GHG Textfiels Bold 3 5 3 3 2 2" xfId="29225" xr:uid="{00000000-0005-0000-0000-0000B2000000}"/>
    <cellStyle name="Normal GHG Textfiels Bold 3 5 3 3 2 3" xfId="39330" xr:uid="{00000000-0005-0000-0000-0000B2000000}"/>
    <cellStyle name="Normal GHG Textfiels Bold 3 5 3 3 3" xfId="14784" xr:uid="{00000000-0005-0000-0000-0000B2000000}"/>
    <cellStyle name="Normal GHG Textfiels Bold 3 5 3 3 4" xfId="13791" xr:uid="{00000000-0005-0000-0000-0000B2000000}"/>
    <cellStyle name="Normal GHG Textfiels Bold 3 5 3 3 5" xfId="34742" xr:uid="{00000000-0005-0000-0000-0000B2000000}"/>
    <cellStyle name="Normal GHG Textfiels Bold 3 5 3 4" xfId="6359" xr:uid="{00000000-0005-0000-0000-0000B2000000}"/>
    <cellStyle name="Normal GHG Textfiels Bold 3 5 3 4 2" xfId="26655" xr:uid="{00000000-0005-0000-0000-0000B2000000}"/>
    <cellStyle name="Normal GHG Textfiels Bold 3 5 3 4 3" xfId="14691" xr:uid="{00000000-0005-0000-0000-0000B2000000}"/>
    <cellStyle name="Normal GHG Textfiels Bold 3 5 3 4 4" xfId="32125" xr:uid="{00000000-0005-0000-0000-0000B2000000}"/>
    <cellStyle name="Normal GHG Textfiels Bold 3 5 3 5" xfId="4756" xr:uid="{00000000-0005-0000-0000-0000B2000000}"/>
    <cellStyle name="Normal GHG Textfiels Bold 3 5 3 5 2" xfId="25076" xr:uid="{00000000-0005-0000-0000-0000B2000000}"/>
    <cellStyle name="Normal GHG Textfiels Bold 3 5 3 5 3" xfId="20488" xr:uid="{00000000-0005-0000-0000-0000B2000000}"/>
    <cellStyle name="Normal GHG Textfiels Bold 3 5 3 5 4" xfId="36246" xr:uid="{00000000-0005-0000-0000-0000B2000000}"/>
    <cellStyle name="Normal GHG Textfiels Bold 3 5 3 6" xfId="18199" xr:uid="{00000000-0005-0000-0000-0000B2000000}"/>
    <cellStyle name="Normal GHG Textfiels Bold 3 5 3 7" xfId="3480" xr:uid="{00000000-0005-0000-0000-0000B2000000}"/>
    <cellStyle name="Normal GHG Textfiels Bold 3 5 3 8" xfId="30576" xr:uid="{00000000-0005-0000-0000-0000B2000000}"/>
    <cellStyle name="Normal GHG Textfiels Bold 3 5 4" xfId="1064" xr:uid="{00000000-0005-0000-0000-0000B2000000}"/>
    <cellStyle name="Normal GHG Textfiels Bold 3 5 4 2" xfId="5809" xr:uid="{00000000-0005-0000-0000-0000B2000000}"/>
    <cellStyle name="Normal GHG Textfiels Bold 3 5 4 2 2" xfId="26105" xr:uid="{00000000-0005-0000-0000-0000B2000000}"/>
    <cellStyle name="Normal GHG Textfiels Bold 3 5 4 2 3" xfId="21519" xr:uid="{00000000-0005-0000-0000-0000B2000000}"/>
    <cellStyle name="Normal GHG Textfiels Bold 3 5 4 2 4" xfId="37033" xr:uid="{00000000-0005-0000-0000-0000B2000000}"/>
    <cellStyle name="Normal GHG Textfiels Bold 3 5 4 3" xfId="14808" xr:uid="{00000000-0005-0000-0000-0000B2000000}"/>
    <cellStyle name="Normal GHG Textfiels Bold 3 5 4 4" xfId="11753" xr:uid="{00000000-0005-0000-0000-0000B2000000}"/>
    <cellStyle name="Normal GHG Textfiels Bold 3 5 4 5" xfId="31575" xr:uid="{00000000-0005-0000-0000-0000B2000000}"/>
    <cellStyle name="Normal GHG Textfiels Bold 3 5 5" xfId="2307" xr:uid="{00000000-0005-0000-0000-0000B2000000}"/>
    <cellStyle name="Normal GHG Textfiels Bold 3 5 5 2" xfId="6965" xr:uid="{00000000-0005-0000-0000-0000B2000000}"/>
    <cellStyle name="Normal GHG Textfiels Bold 3 5 5 2 2" xfId="27261" xr:uid="{00000000-0005-0000-0000-0000B2000000}"/>
    <cellStyle name="Normal GHG Textfiels Bold 3 5 5 2 3" xfId="22671" xr:uid="{00000000-0005-0000-0000-0000B2000000}"/>
    <cellStyle name="Normal GHG Textfiels Bold 3 5 5 2 4" xfId="37456" xr:uid="{00000000-0005-0000-0000-0000B2000000}"/>
    <cellStyle name="Normal GHG Textfiels Bold 3 5 5 3" xfId="16922" xr:uid="{00000000-0005-0000-0000-0000B2000000}"/>
    <cellStyle name="Normal GHG Textfiels Bold 3 5 5 4" xfId="14268" xr:uid="{00000000-0005-0000-0000-0000B2000000}"/>
    <cellStyle name="Normal GHG Textfiels Bold 3 5 5 5" xfId="32731" xr:uid="{00000000-0005-0000-0000-0000B2000000}"/>
    <cellStyle name="Normal GHG Textfiels Bold 3 5 6" xfId="8390" xr:uid="{00000000-0005-0000-0000-0000B2000000}"/>
    <cellStyle name="Normal GHG Textfiels Bold 3 5 6 2" xfId="24087" xr:uid="{00000000-0005-0000-0000-0000B2000000}"/>
    <cellStyle name="Normal GHG Textfiels Bold 3 5 6 2 2" xfId="28676" xr:uid="{00000000-0005-0000-0000-0000B2000000}"/>
    <cellStyle name="Normal GHG Textfiels Bold 3 5 6 2 3" xfId="38781" xr:uid="{00000000-0005-0000-0000-0000B2000000}"/>
    <cellStyle name="Normal GHG Textfiels Bold 3 5 6 3" xfId="16310" xr:uid="{00000000-0005-0000-0000-0000B2000000}"/>
    <cellStyle name="Normal GHG Textfiels Bold 3 5 6 4" xfId="14197" xr:uid="{00000000-0005-0000-0000-0000B2000000}"/>
    <cellStyle name="Normal GHG Textfiels Bold 3 5 6 5" xfId="34155" xr:uid="{00000000-0005-0000-0000-0000B2000000}"/>
    <cellStyle name="Normal GHG Textfiels Bold 3 5 7" xfId="5512" xr:uid="{00000000-0005-0000-0000-0000B2000000}"/>
    <cellStyle name="Normal GHG Textfiels Bold 3 5 7 2" xfId="21223" xr:uid="{00000000-0005-0000-0000-0000B2000000}"/>
    <cellStyle name="Normal GHG Textfiels Bold 3 5 7 2 2" xfId="25808" xr:uid="{00000000-0005-0000-0000-0000B2000000}"/>
    <cellStyle name="Normal GHG Textfiels Bold 3 5 7 2 3" xfId="36872" xr:uid="{00000000-0005-0000-0000-0000B2000000}"/>
    <cellStyle name="Normal GHG Textfiels Bold 3 5 7 3" xfId="17218" xr:uid="{00000000-0005-0000-0000-0000B2000000}"/>
    <cellStyle name="Normal GHG Textfiels Bold 3 5 7 4" xfId="9637" xr:uid="{00000000-0005-0000-0000-0000B2000000}"/>
    <cellStyle name="Normal GHG Textfiels Bold 3 5 7 5" xfId="31278" xr:uid="{00000000-0005-0000-0000-0000B2000000}"/>
    <cellStyle name="Normal GHG Textfiels Bold 3 5 8" xfId="4165" xr:uid="{00000000-0005-0000-0000-0000B2000000}"/>
    <cellStyle name="Normal GHG Textfiels Bold 3 5 8 2" xfId="16119" xr:uid="{00000000-0005-0000-0000-0000B2000000}"/>
    <cellStyle name="Normal GHG Textfiels Bold 3 5 8 3" xfId="19942" xr:uid="{00000000-0005-0000-0000-0000B2000000}"/>
    <cellStyle name="Normal GHG Textfiels Bold 3 5 8 4" xfId="35700" xr:uid="{00000000-0005-0000-0000-0000B2000000}"/>
    <cellStyle name="Normal GHG Textfiels Bold 3 5 9" xfId="17516" xr:uid="{00000000-0005-0000-0000-0000B2000000}"/>
    <cellStyle name="Normal GHG Textfiels Bold 3 6" xfId="503" xr:uid="{00000000-0005-0000-0000-0000B2000000}"/>
    <cellStyle name="Normal GHG Textfiels Bold 3 6 2" xfId="1434" xr:uid="{00000000-0005-0000-0000-0000B2000000}"/>
    <cellStyle name="Normal GHG Textfiels Bold 3 6 2 2" xfId="6140" xr:uid="{00000000-0005-0000-0000-0000B2000000}"/>
    <cellStyle name="Normal GHG Textfiels Bold 3 6 2 2 2" xfId="26436" xr:uid="{00000000-0005-0000-0000-0000B2000000}"/>
    <cellStyle name="Normal GHG Textfiels Bold 3 6 2 2 3" xfId="21848" xr:uid="{00000000-0005-0000-0000-0000B2000000}"/>
    <cellStyle name="Normal GHG Textfiels Bold 3 6 2 2 4" xfId="37070" xr:uid="{00000000-0005-0000-0000-0000B2000000}"/>
    <cellStyle name="Normal GHG Textfiels Bold 3 6 2 3" xfId="19056" xr:uid="{00000000-0005-0000-0000-0000B2000000}"/>
    <cellStyle name="Normal GHG Textfiels Bold 3 6 2 4" xfId="11190" xr:uid="{00000000-0005-0000-0000-0000B2000000}"/>
    <cellStyle name="Normal GHG Textfiels Bold 3 6 2 5" xfId="31906" xr:uid="{00000000-0005-0000-0000-0000B2000000}"/>
    <cellStyle name="Normal GHG Textfiels Bold 3 6 3" xfId="2674" xr:uid="{00000000-0005-0000-0000-0000B2000000}"/>
    <cellStyle name="Normal GHG Textfiels Bold 3 6 3 2" xfId="7332" xr:uid="{00000000-0005-0000-0000-0000B2000000}"/>
    <cellStyle name="Normal GHG Textfiels Bold 3 6 3 2 2" xfId="27628" xr:uid="{00000000-0005-0000-0000-0000B2000000}"/>
    <cellStyle name="Normal GHG Textfiels Bold 3 6 3 2 3" xfId="23038" xr:uid="{00000000-0005-0000-0000-0000B2000000}"/>
    <cellStyle name="Normal GHG Textfiels Bold 3 6 3 2 4" xfId="37812" xr:uid="{00000000-0005-0000-0000-0000B2000000}"/>
    <cellStyle name="Normal GHG Textfiels Bold 3 6 3 3" xfId="15442" xr:uid="{00000000-0005-0000-0000-0000B2000000}"/>
    <cellStyle name="Normal GHG Textfiels Bold 3 6 3 4" xfId="13806" xr:uid="{00000000-0005-0000-0000-0000B2000000}"/>
    <cellStyle name="Normal GHG Textfiels Bold 3 6 3 5" xfId="33098" xr:uid="{00000000-0005-0000-0000-0000B2000000}"/>
    <cellStyle name="Normal GHG Textfiels Bold 3 6 4" xfId="8746" xr:uid="{00000000-0005-0000-0000-0000B2000000}"/>
    <cellStyle name="Normal GHG Textfiels Bold 3 6 4 2" xfId="24414" xr:uid="{00000000-0005-0000-0000-0000B2000000}"/>
    <cellStyle name="Normal GHG Textfiels Bold 3 6 4 2 2" xfId="29003" xr:uid="{00000000-0005-0000-0000-0000B2000000}"/>
    <cellStyle name="Normal GHG Textfiels Bold 3 6 4 2 3" xfId="39108" xr:uid="{00000000-0005-0000-0000-0000B2000000}"/>
    <cellStyle name="Normal GHG Textfiels Bold 3 6 4 3" xfId="18435" xr:uid="{00000000-0005-0000-0000-0000B2000000}"/>
    <cellStyle name="Normal GHG Textfiels Bold 3 6 4 4" xfId="10526" xr:uid="{00000000-0005-0000-0000-0000B2000000}"/>
    <cellStyle name="Normal GHG Textfiels Bold 3 6 4 5" xfId="34511" xr:uid="{00000000-0005-0000-0000-0000B2000000}"/>
    <cellStyle name="Normal GHG Textfiels Bold 3 6 5" xfId="5292" xr:uid="{00000000-0005-0000-0000-0000B2000000}"/>
    <cellStyle name="Normal GHG Textfiels Bold 3 6 5 2" xfId="25588" xr:uid="{00000000-0005-0000-0000-0000B2000000}"/>
    <cellStyle name="Normal GHG Textfiels Bold 3 6 5 3" xfId="12973" xr:uid="{00000000-0005-0000-0000-0000B2000000}"/>
    <cellStyle name="Normal GHG Textfiels Bold 3 6 5 4" xfId="31058" xr:uid="{00000000-0005-0000-0000-0000B2000000}"/>
    <cellStyle name="Normal GHG Textfiels Bold 3 6 6" xfId="4524" xr:uid="{00000000-0005-0000-0000-0000B2000000}"/>
    <cellStyle name="Normal GHG Textfiels Bold 3 6 6 2" xfId="21693" xr:uid="{00000000-0005-0000-0000-0000B2000000}"/>
    <cellStyle name="Normal GHG Textfiels Bold 3 6 6 3" xfId="20268" xr:uid="{00000000-0005-0000-0000-0000B2000000}"/>
    <cellStyle name="Normal GHG Textfiels Bold 3 6 6 4" xfId="36026" xr:uid="{00000000-0005-0000-0000-0000B2000000}"/>
    <cellStyle name="Normal GHG Textfiels Bold 3 6 7" xfId="18907" xr:uid="{00000000-0005-0000-0000-0000B2000000}"/>
    <cellStyle name="Normal GHG Textfiels Bold 3 6 8" xfId="11969" xr:uid="{00000000-0005-0000-0000-0000B2000000}"/>
    <cellStyle name="Normal GHG Textfiels Bold 3 6 9" xfId="30345" xr:uid="{00000000-0005-0000-0000-0000B2000000}"/>
    <cellStyle name="Normal GHG Textfiels Bold 3 7" xfId="1389" xr:uid="{00000000-0005-0000-0000-0000B0000000}"/>
    <cellStyle name="Normal GHG Textfiels Bold 3 7 2" xfId="2630" xr:uid="{00000000-0005-0000-0000-0000B0000000}"/>
    <cellStyle name="Normal GHG Textfiels Bold 3 7 2 2" xfId="7288" xr:uid="{00000000-0005-0000-0000-0000B0000000}"/>
    <cellStyle name="Normal GHG Textfiels Bold 3 7 2 2 2" xfId="27584" xr:uid="{00000000-0005-0000-0000-0000B0000000}"/>
    <cellStyle name="Normal GHG Textfiels Bold 3 7 2 2 3" xfId="22994" xr:uid="{00000000-0005-0000-0000-0000B0000000}"/>
    <cellStyle name="Normal GHG Textfiels Bold 3 7 2 2 4" xfId="37770" xr:uid="{00000000-0005-0000-0000-0000B0000000}"/>
    <cellStyle name="Normal GHG Textfiels Bold 3 7 2 3" xfId="20992" xr:uid="{00000000-0005-0000-0000-0000B0000000}"/>
    <cellStyle name="Normal GHG Textfiels Bold 3 7 2 4" xfId="13600" xr:uid="{00000000-0005-0000-0000-0000B0000000}"/>
    <cellStyle name="Normal GHG Textfiels Bold 3 7 2 5" xfId="33054" xr:uid="{00000000-0005-0000-0000-0000B0000000}"/>
    <cellStyle name="Normal GHG Textfiels Bold 3 7 3" xfId="8705" xr:uid="{00000000-0005-0000-0000-0000B0000000}"/>
    <cellStyle name="Normal GHG Textfiels Bold 3 7 3 2" xfId="24378" xr:uid="{00000000-0005-0000-0000-0000B0000000}"/>
    <cellStyle name="Normal GHG Textfiels Bold 3 7 3 2 2" xfId="28967" xr:uid="{00000000-0005-0000-0000-0000B0000000}"/>
    <cellStyle name="Normal GHG Textfiels Bold 3 7 3 2 3" xfId="39072" xr:uid="{00000000-0005-0000-0000-0000B0000000}"/>
    <cellStyle name="Normal GHG Textfiels Bold 3 7 3 3" xfId="19254" xr:uid="{00000000-0005-0000-0000-0000B0000000}"/>
    <cellStyle name="Normal GHG Textfiels Bold 3 7 3 4" xfId="13182" xr:uid="{00000000-0005-0000-0000-0000B0000000}"/>
    <cellStyle name="Normal GHG Textfiels Bold 3 7 3 5" xfId="34470" xr:uid="{00000000-0005-0000-0000-0000B0000000}"/>
    <cellStyle name="Normal GHG Textfiels Bold 3 7 4" xfId="6103" xr:uid="{00000000-0005-0000-0000-0000B0000000}"/>
    <cellStyle name="Normal GHG Textfiels Bold 3 7 4 2" xfId="26399" xr:uid="{00000000-0005-0000-0000-0000B0000000}"/>
    <cellStyle name="Normal GHG Textfiels Bold 3 7 4 3" xfId="12121" xr:uid="{00000000-0005-0000-0000-0000B0000000}"/>
    <cellStyle name="Normal GHG Textfiels Bold 3 7 4 4" xfId="31869" xr:uid="{00000000-0005-0000-0000-0000B0000000}"/>
    <cellStyle name="Normal GHG Textfiels Bold 3 7 5" xfId="4482" xr:uid="{00000000-0005-0000-0000-0000B0000000}"/>
    <cellStyle name="Normal GHG Textfiels Bold 3 7 5 2" xfId="16028" xr:uid="{00000000-0005-0000-0000-0000B0000000}"/>
    <cellStyle name="Normal GHG Textfiels Bold 3 7 5 3" xfId="20232" xr:uid="{00000000-0005-0000-0000-0000B0000000}"/>
    <cellStyle name="Normal GHG Textfiels Bold 3 7 5 4" xfId="35990" xr:uid="{00000000-0005-0000-0000-0000B0000000}"/>
    <cellStyle name="Normal GHG Textfiels Bold 3 7 6" xfId="15506" xr:uid="{00000000-0005-0000-0000-0000B0000000}"/>
    <cellStyle name="Normal GHG Textfiels Bold 3 7 7" xfId="13017" xr:uid="{00000000-0005-0000-0000-0000B0000000}"/>
    <cellStyle name="Normal GHG Textfiels Bold 3 7 8" xfId="30304" xr:uid="{00000000-0005-0000-0000-0000B0000000}"/>
    <cellStyle name="Normal GHG Textfiels Bold 3 8" xfId="1086" xr:uid="{00000000-0005-0000-0000-0000B2000000}"/>
    <cellStyle name="Normal GHG Textfiels Bold 3 8 2" xfId="2329" xr:uid="{00000000-0005-0000-0000-0000B2000000}"/>
    <cellStyle name="Normal GHG Textfiels Bold 3 8 2 2" xfId="6987" xr:uid="{00000000-0005-0000-0000-0000B2000000}"/>
    <cellStyle name="Normal GHG Textfiels Bold 3 8 2 2 2" xfId="27283" xr:uid="{00000000-0005-0000-0000-0000B2000000}"/>
    <cellStyle name="Normal GHG Textfiels Bold 3 8 2 2 3" xfId="22693" xr:uid="{00000000-0005-0000-0000-0000B2000000}"/>
    <cellStyle name="Normal GHG Textfiels Bold 3 8 2 2 4" xfId="37478" xr:uid="{00000000-0005-0000-0000-0000B2000000}"/>
    <cellStyle name="Normal GHG Textfiels Bold 3 8 2 3" xfId="16566" xr:uid="{00000000-0005-0000-0000-0000B2000000}"/>
    <cellStyle name="Normal GHG Textfiels Bold 3 8 2 4" xfId="13804" xr:uid="{00000000-0005-0000-0000-0000B2000000}"/>
    <cellStyle name="Normal GHG Textfiels Bold 3 8 2 5" xfId="32753" xr:uid="{00000000-0005-0000-0000-0000B2000000}"/>
    <cellStyle name="Normal GHG Textfiels Bold 3 8 3" xfId="8412" xr:uid="{00000000-0005-0000-0000-0000B2000000}"/>
    <cellStyle name="Normal GHG Textfiels Bold 3 8 3 2" xfId="24108" xr:uid="{00000000-0005-0000-0000-0000B2000000}"/>
    <cellStyle name="Normal GHG Textfiels Bold 3 8 3 2 2" xfId="28697" xr:uid="{00000000-0005-0000-0000-0000B2000000}"/>
    <cellStyle name="Normal GHG Textfiels Bold 3 8 3 2 3" xfId="38802" xr:uid="{00000000-0005-0000-0000-0000B2000000}"/>
    <cellStyle name="Normal GHG Textfiels Bold 3 8 3 3" xfId="18017" xr:uid="{00000000-0005-0000-0000-0000B2000000}"/>
    <cellStyle name="Normal GHG Textfiels Bold 3 8 3 4" xfId="13389" xr:uid="{00000000-0005-0000-0000-0000B2000000}"/>
    <cellStyle name="Normal GHG Textfiels Bold 3 8 3 5" xfId="34177" xr:uid="{00000000-0005-0000-0000-0000B2000000}"/>
    <cellStyle name="Normal GHG Textfiels Bold 3 8 4" xfId="5830" xr:uid="{00000000-0005-0000-0000-0000B2000000}"/>
    <cellStyle name="Normal GHG Textfiels Bold 3 8 4 2" xfId="26126" xr:uid="{00000000-0005-0000-0000-0000B2000000}"/>
    <cellStyle name="Normal GHG Textfiels Bold 3 8 4 3" xfId="13012" xr:uid="{00000000-0005-0000-0000-0000B2000000}"/>
    <cellStyle name="Normal GHG Textfiels Bold 3 8 4 4" xfId="31596" xr:uid="{00000000-0005-0000-0000-0000B2000000}"/>
    <cellStyle name="Normal GHG Textfiels Bold 3 8 5" xfId="4187" xr:uid="{00000000-0005-0000-0000-0000B2000000}"/>
    <cellStyle name="Normal GHG Textfiels Bold 3 8 5 2" xfId="16959" xr:uid="{00000000-0005-0000-0000-0000B2000000}"/>
    <cellStyle name="Normal GHG Textfiels Bold 3 8 5 3" xfId="19963" xr:uid="{00000000-0005-0000-0000-0000B2000000}"/>
    <cellStyle name="Normal GHG Textfiels Bold 3 8 5 4" xfId="35721" xr:uid="{00000000-0005-0000-0000-0000B2000000}"/>
    <cellStyle name="Normal GHG Textfiels Bold 3 8 6" xfId="14848" xr:uid="{00000000-0005-0000-0000-0000B2000000}"/>
    <cellStyle name="Normal GHG Textfiels Bold 3 8 7" xfId="11194" xr:uid="{00000000-0005-0000-0000-0000B2000000}"/>
    <cellStyle name="Normal GHG Textfiels Bold 3 8 8" xfId="30011" xr:uid="{00000000-0005-0000-0000-0000B2000000}"/>
    <cellStyle name="Normal GHG Textfiels Bold 3 9" xfId="800" xr:uid="{00000000-0005-0000-0000-0000B2000000}"/>
    <cellStyle name="Normal GHG Textfiels Bold 3 9 2" xfId="3307" xr:uid="{00000000-0005-0000-0000-0000B2000000}"/>
    <cellStyle name="Normal GHG Textfiels Bold 3 9 2 2" xfId="8155" xr:uid="{00000000-0005-0000-0000-0000B2000000}"/>
    <cellStyle name="Normal GHG Textfiels Bold 3 9 2 2 2" xfId="28444" xr:uid="{00000000-0005-0000-0000-0000B2000000}"/>
    <cellStyle name="Normal GHG Textfiels Bold 3 9 2 2 3" xfId="23855" xr:uid="{00000000-0005-0000-0000-0000B2000000}"/>
    <cellStyle name="Normal GHG Textfiels Bold 3 9 2 2 4" xfId="38549" xr:uid="{00000000-0005-0000-0000-0000B2000000}"/>
    <cellStyle name="Normal GHG Textfiels Bold 3 9 2 3" xfId="19275" xr:uid="{00000000-0005-0000-0000-0000B2000000}"/>
    <cellStyle name="Normal GHG Textfiels Bold 3 9 2 4" xfId="11449" xr:uid="{00000000-0005-0000-0000-0000B2000000}"/>
    <cellStyle name="Normal GHG Textfiels Bold 3 9 2 5" xfId="33920" xr:uid="{00000000-0005-0000-0000-0000B2000000}"/>
    <cellStyle name="Normal GHG Textfiels Bold 3 9 3" xfId="5551" xr:uid="{00000000-0005-0000-0000-0000B2000000}"/>
    <cellStyle name="Normal GHG Textfiels Bold 3 9 3 2" xfId="25847" xr:uid="{00000000-0005-0000-0000-0000B2000000}"/>
    <cellStyle name="Normal GHG Textfiels Bold 3 9 3 3" xfId="11692" xr:uid="{00000000-0005-0000-0000-0000B2000000}"/>
    <cellStyle name="Normal GHG Textfiels Bold 3 9 3 4" xfId="31317" xr:uid="{00000000-0005-0000-0000-0000B2000000}"/>
    <cellStyle name="Normal GHG Textfiels Bold 3 9 4" xfId="3930" xr:uid="{00000000-0005-0000-0000-0000B2000000}"/>
    <cellStyle name="Normal GHG Textfiels Bold 3 9 4 2" xfId="18031" xr:uid="{00000000-0005-0000-0000-0000B2000000}"/>
    <cellStyle name="Normal GHG Textfiels Bold 3 9 4 3" xfId="19716" xr:uid="{00000000-0005-0000-0000-0000B2000000}"/>
    <cellStyle name="Normal GHG Textfiels Bold 3 9 4 4" xfId="35474" xr:uid="{00000000-0005-0000-0000-0000B2000000}"/>
    <cellStyle name="Normal GHG Textfiels Bold 3 9 5" xfId="15295" xr:uid="{00000000-0005-0000-0000-0000B2000000}"/>
    <cellStyle name="Normal GHG Textfiels Bold 3 9 6" xfId="3616" xr:uid="{00000000-0005-0000-0000-0000B2000000}"/>
    <cellStyle name="Normal GHG Textfiels Bold 3 9 7" xfId="29754" xr:uid="{00000000-0005-0000-0000-0000B2000000}"/>
    <cellStyle name="Normal GHG Textfiels Bold 4" xfId="507" xr:uid="{00000000-0005-0000-0000-0000B2000000}"/>
    <cellStyle name="Normal GHG Textfiels Bold 4 10" xfId="14894" xr:uid="{00000000-0005-0000-0000-0000B2000000}"/>
    <cellStyle name="Normal GHG Textfiels Bold 4 11" xfId="13809" xr:uid="{00000000-0005-0000-0000-0000B2000000}"/>
    <cellStyle name="Normal GHG Textfiels Bold 4 12" xfId="29609" xr:uid="{00000000-0005-0000-0000-0000B2000000}"/>
    <cellStyle name="Normal GHG Textfiels Bold 4 2" xfId="1438" xr:uid="{00000000-0005-0000-0000-0000B2000000}"/>
    <cellStyle name="Normal GHG Textfiels Bold 4 2 2" xfId="1775" xr:uid="{00000000-0005-0000-0000-0000B2000000}"/>
    <cellStyle name="Normal GHG Textfiels Bold 4 2 2 2" xfId="3014" xr:uid="{00000000-0005-0000-0000-0000B2000000}"/>
    <cellStyle name="Normal GHG Textfiels Bold 4 2 2 2 2" xfId="7672" xr:uid="{00000000-0005-0000-0000-0000B2000000}"/>
    <cellStyle name="Normal GHG Textfiels Bold 4 2 2 2 2 2" xfId="27968" xr:uid="{00000000-0005-0000-0000-0000B2000000}"/>
    <cellStyle name="Normal GHG Textfiels Bold 4 2 2 2 2 3" xfId="23378" xr:uid="{00000000-0005-0000-0000-0000B2000000}"/>
    <cellStyle name="Normal GHG Textfiels Bold 4 2 2 2 2 4" xfId="38131" xr:uid="{00000000-0005-0000-0000-0000B2000000}"/>
    <cellStyle name="Normal GHG Textfiels Bold 4 2 2 2 3" xfId="18161" xr:uid="{00000000-0005-0000-0000-0000B2000000}"/>
    <cellStyle name="Normal GHG Textfiels Bold 4 2 2 2 4" xfId="12210" xr:uid="{00000000-0005-0000-0000-0000B2000000}"/>
    <cellStyle name="Normal GHG Textfiels Bold 4 2 2 2 5" xfId="33438" xr:uid="{00000000-0005-0000-0000-0000B2000000}"/>
    <cellStyle name="Normal GHG Textfiels Bold 4 2 2 3" xfId="9084" xr:uid="{00000000-0005-0000-0000-0000B2000000}"/>
    <cellStyle name="Normal GHG Textfiels Bold 4 2 2 3 2" xfId="24735" xr:uid="{00000000-0005-0000-0000-0000B2000000}"/>
    <cellStyle name="Normal GHG Textfiels Bold 4 2 2 3 2 2" xfId="29323" xr:uid="{00000000-0005-0000-0000-0000B2000000}"/>
    <cellStyle name="Normal GHG Textfiels Bold 4 2 2 3 2 3" xfId="39428" xr:uid="{00000000-0005-0000-0000-0000B2000000}"/>
    <cellStyle name="Normal GHG Textfiels Bold 4 2 2 3 3" xfId="17839" xr:uid="{00000000-0005-0000-0000-0000B2000000}"/>
    <cellStyle name="Normal GHG Textfiels Bold 4 2 2 3 4" xfId="12599" xr:uid="{00000000-0005-0000-0000-0000B2000000}"/>
    <cellStyle name="Normal GHG Textfiels Bold 4 2 2 3 5" xfId="34849" xr:uid="{00000000-0005-0000-0000-0000B2000000}"/>
    <cellStyle name="Normal GHG Textfiels Bold 4 2 2 4" xfId="6450" xr:uid="{00000000-0005-0000-0000-0000B2000000}"/>
    <cellStyle name="Normal GHG Textfiels Bold 4 2 2 4 2" xfId="26746" xr:uid="{00000000-0005-0000-0000-0000B2000000}"/>
    <cellStyle name="Normal GHG Textfiels Bold 4 2 2 4 3" xfId="12117" xr:uid="{00000000-0005-0000-0000-0000B2000000}"/>
    <cellStyle name="Normal GHG Textfiels Bold 4 2 2 4 4" xfId="32216" xr:uid="{00000000-0005-0000-0000-0000B2000000}"/>
    <cellStyle name="Normal GHG Textfiels Bold 4 2 2 5" xfId="4863" xr:uid="{00000000-0005-0000-0000-0000B2000000}"/>
    <cellStyle name="Normal GHG Textfiels Bold 4 2 2 5 2" xfId="25174" xr:uid="{00000000-0005-0000-0000-0000B2000000}"/>
    <cellStyle name="Normal GHG Textfiels Bold 4 2 2 5 3" xfId="20587" xr:uid="{00000000-0005-0000-0000-0000B2000000}"/>
    <cellStyle name="Normal GHG Textfiels Bold 4 2 2 5 4" xfId="36344" xr:uid="{00000000-0005-0000-0000-0000B2000000}"/>
    <cellStyle name="Normal GHG Textfiels Bold 4 2 2 6" xfId="19370" xr:uid="{00000000-0005-0000-0000-0000B2000000}"/>
    <cellStyle name="Normal GHG Textfiels Bold 4 2 2 7" xfId="11131" xr:uid="{00000000-0005-0000-0000-0000B2000000}"/>
    <cellStyle name="Normal GHG Textfiels Bold 4 2 2 8" xfId="30683" xr:uid="{00000000-0005-0000-0000-0000B2000000}"/>
    <cellStyle name="Normal GHG Textfiels Bold 4 2 3" xfId="2678" xr:uid="{00000000-0005-0000-0000-0000B2000000}"/>
    <cellStyle name="Normal GHG Textfiels Bold 4 2 3 2" xfId="8750" xr:uid="{00000000-0005-0000-0000-0000B2000000}"/>
    <cellStyle name="Normal GHG Textfiels Bold 4 2 3 2 2" xfId="24418" xr:uid="{00000000-0005-0000-0000-0000B2000000}"/>
    <cellStyle name="Normal GHG Textfiels Bold 4 2 3 2 2 2" xfId="29007" xr:uid="{00000000-0005-0000-0000-0000B2000000}"/>
    <cellStyle name="Normal GHG Textfiels Bold 4 2 3 2 2 3" xfId="39112" xr:uid="{00000000-0005-0000-0000-0000B2000000}"/>
    <cellStyle name="Normal GHG Textfiels Bold 4 2 3 2 3" xfId="17418" xr:uid="{00000000-0005-0000-0000-0000B2000000}"/>
    <cellStyle name="Normal GHG Textfiels Bold 4 2 3 2 4" xfId="12528" xr:uid="{00000000-0005-0000-0000-0000B2000000}"/>
    <cellStyle name="Normal GHG Textfiels Bold 4 2 3 2 5" xfId="34515" xr:uid="{00000000-0005-0000-0000-0000B2000000}"/>
    <cellStyle name="Normal GHG Textfiels Bold 4 2 3 3" xfId="7336" xr:uid="{00000000-0005-0000-0000-0000B2000000}"/>
    <cellStyle name="Normal GHG Textfiels Bold 4 2 3 3 2" xfId="27632" xr:uid="{00000000-0005-0000-0000-0000B2000000}"/>
    <cellStyle name="Normal GHG Textfiels Bold 4 2 3 3 3" xfId="14362" xr:uid="{00000000-0005-0000-0000-0000B2000000}"/>
    <cellStyle name="Normal GHG Textfiels Bold 4 2 3 3 4" xfId="33102" xr:uid="{00000000-0005-0000-0000-0000B2000000}"/>
    <cellStyle name="Normal GHG Textfiels Bold 4 2 3 4" xfId="4528" xr:uid="{00000000-0005-0000-0000-0000B2000000}"/>
    <cellStyle name="Normal GHG Textfiels Bold 4 2 3 4 2" xfId="22105" xr:uid="{00000000-0005-0000-0000-0000B2000000}"/>
    <cellStyle name="Normal GHG Textfiels Bold 4 2 3 4 3" xfId="20272" xr:uid="{00000000-0005-0000-0000-0000B2000000}"/>
    <cellStyle name="Normal GHG Textfiels Bold 4 2 3 4 4" xfId="36030" xr:uid="{00000000-0005-0000-0000-0000B2000000}"/>
    <cellStyle name="Normal GHG Textfiels Bold 4 2 3 5" xfId="15404" xr:uid="{00000000-0005-0000-0000-0000B2000000}"/>
    <cellStyle name="Normal GHG Textfiels Bold 4 2 3 6" xfId="10078" xr:uid="{00000000-0005-0000-0000-0000B2000000}"/>
    <cellStyle name="Normal GHG Textfiels Bold 4 2 3 7" xfId="30349" xr:uid="{00000000-0005-0000-0000-0000B2000000}"/>
    <cellStyle name="Normal GHG Textfiels Bold 4 2 4" xfId="8102" xr:uid="{00000000-0005-0000-0000-0000B2000000}"/>
    <cellStyle name="Normal GHG Textfiels Bold 4 2 4 2" xfId="23804" xr:uid="{00000000-0005-0000-0000-0000B2000000}"/>
    <cellStyle name="Normal GHG Textfiels Bold 4 2 4 2 2" xfId="28393" xr:uid="{00000000-0005-0000-0000-0000B2000000}"/>
    <cellStyle name="Normal GHG Textfiels Bold 4 2 4 2 3" xfId="38498" xr:uid="{00000000-0005-0000-0000-0000B2000000}"/>
    <cellStyle name="Normal GHG Textfiels Bold 4 2 4 3" xfId="17820" xr:uid="{00000000-0005-0000-0000-0000B2000000}"/>
    <cellStyle name="Normal GHG Textfiels Bold 4 2 4 4" xfId="10874" xr:uid="{00000000-0005-0000-0000-0000B2000000}"/>
    <cellStyle name="Normal GHG Textfiels Bold 4 2 4 5" xfId="33867" xr:uid="{00000000-0005-0000-0000-0000B2000000}"/>
    <cellStyle name="Normal GHG Textfiels Bold 4 2 5" xfId="3877" xr:uid="{00000000-0005-0000-0000-0000B2000000}"/>
    <cellStyle name="Normal GHG Textfiels Bold 4 2 5 2" xfId="22114" xr:uid="{00000000-0005-0000-0000-0000B2000000}"/>
    <cellStyle name="Normal GHG Textfiels Bold 4 2 5 3" xfId="19666" xr:uid="{00000000-0005-0000-0000-0000B2000000}"/>
    <cellStyle name="Normal GHG Textfiels Bold 4 2 5 4" xfId="35424" xr:uid="{00000000-0005-0000-0000-0000B2000000}"/>
    <cellStyle name="Normal GHG Textfiels Bold 4 2 6" xfId="19358" xr:uid="{00000000-0005-0000-0000-0000B2000000}"/>
    <cellStyle name="Normal GHG Textfiels Bold 4 2 7" xfId="10992" xr:uid="{00000000-0005-0000-0000-0000B2000000}"/>
    <cellStyle name="Normal GHG Textfiels Bold 4 2 8" xfId="29701" xr:uid="{00000000-0005-0000-0000-0000B2000000}"/>
    <cellStyle name="Normal GHG Textfiels Bold 4 3" xfId="1685" xr:uid="{00000000-0005-0000-0000-0000B2000000}"/>
    <cellStyle name="Normal GHG Textfiels Bold 4 3 2" xfId="2924" xr:uid="{00000000-0005-0000-0000-0000B2000000}"/>
    <cellStyle name="Normal GHG Textfiels Bold 4 3 2 2" xfId="7582" xr:uid="{00000000-0005-0000-0000-0000B2000000}"/>
    <cellStyle name="Normal GHG Textfiels Bold 4 3 2 2 2" xfId="27878" xr:uid="{00000000-0005-0000-0000-0000B2000000}"/>
    <cellStyle name="Normal GHG Textfiels Bold 4 3 2 2 3" xfId="23288" xr:uid="{00000000-0005-0000-0000-0000B2000000}"/>
    <cellStyle name="Normal GHG Textfiels Bold 4 3 2 2 4" xfId="38054" xr:uid="{00000000-0005-0000-0000-0000B2000000}"/>
    <cellStyle name="Normal GHG Textfiels Bold 4 3 2 3" xfId="18473" xr:uid="{00000000-0005-0000-0000-0000B2000000}"/>
    <cellStyle name="Normal GHG Textfiels Bold 4 3 2 4" xfId="14049" xr:uid="{00000000-0005-0000-0000-0000B2000000}"/>
    <cellStyle name="Normal GHG Textfiels Bold 4 3 2 5" xfId="33348" xr:uid="{00000000-0005-0000-0000-0000B2000000}"/>
    <cellStyle name="Normal GHG Textfiels Bold 4 3 3" xfId="8994" xr:uid="{00000000-0005-0000-0000-0000B2000000}"/>
    <cellStyle name="Normal GHG Textfiels Bold 4 3 3 2" xfId="24654" xr:uid="{00000000-0005-0000-0000-0000B2000000}"/>
    <cellStyle name="Normal GHG Textfiels Bold 4 3 3 2 2" xfId="29242" xr:uid="{00000000-0005-0000-0000-0000B2000000}"/>
    <cellStyle name="Normal GHG Textfiels Bold 4 3 3 2 3" xfId="39347" xr:uid="{00000000-0005-0000-0000-0000B2000000}"/>
    <cellStyle name="Normal GHG Textfiels Bold 4 3 3 3" xfId="21635" xr:uid="{00000000-0005-0000-0000-0000B2000000}"/>
    <cellStyle name="Normal GHG Textfiels Bold 4 3 3 4" xfId="14076" xr:uid="{00000000-0005-0000-0000-0000B2000000}"/>
    <cellStyle name="Normal GHG Textfiels Bold 4 3 3 5" xfId="34759" xr:uid="{00000000-0005-0000-0000-0000B2000000}"/>
    <cellStyle name="Normal GHG Textfiels Bold 4 3 4" xfId="6376" xr:uid="{00000000-0005-0000-0000-0000B2000000}"/>
    <cellStyle name="Normal GHG Textfiels Bold 4 3 4 2" xfId="26672" xr:uid="{00000000-0005-0000-0000-0000B2000000}"/>
    <cellStyle name="Normal GHG Textfiels Bold 4 3 4 3" xfId="11848" xr:uid="{00000000-0005-0000-0000-0000B2000000}"/>
    <cellStyle name="Normal GHG Textfiels Bold 4 3 4 4" xfId="32142" xr:uid="{00000000-0005-0000-0000-0000B2000000}"/>
    <cellStyle name="Normal GHG Textfiels Bold 4 3 5" xfId="4773" xr:uid="{00000000-0005-0000-0000-0000B2000000}"/>
    <cellStyle name="Normal GHG Textfiels Bold 4 3 5 2" xfId="25093" xr:uid="{00000000-0005-0000-0000-0000B2000000}"/>
    <cellStyle name="Normal GHG Textfiels Bold 4 3 5 3" xfId="20505" xr:uid="{00000000-0005-0000-0000-0000B2000000}"/>
    <cellStyle name="Normal GHG Textfiels Bold 4 3 5 4" xfId="36263" xr:uid="{00000000-0005-0000-0000-0000B2000000}"/>
    <cellStyle name="Normal GHG Textfiels Bold 4 3 6" xfId="17269" xr:uid="{00000000-0005-0000-0000-0000B2000000}"/>
    <cellStyle name="Normal GHG Textfiels Bold 4 3 7" xfId="3439" xr:uid="{00000000-0005-0000-0000-0000B2000000}"/>
    <cellStyle name="Normal GHG Textfiels Bold 4 3 8" xfId="30593" xr:uid="{00000000-0005-0000-0000-0000B2000000}"/>
    <cellStyle name="Normal GHG Textfiels Bold 4 4" xfId="1114" xr:uid="{00000000-0005-0000-0000-0000B2000000}"/>
    <cellStyle name="Normal GHG Textfiels Bold 4 4 2" xfId="2357" xr:uid="{00000000-0005-0000-0000-0000B2000000}"/>
    <cellStyle name="Normal GHG Textfiels Bold 4 4 2 2" xfId="7015" xr:uid="{00000000-0005-0000-0000-0000B2000000}"/>
    <cellStyle name="Normal GHG Textfiels Bold 4 4 2 2 2" xfId="27311" xr:uid="{00000000-0005-0000-0000-0000B2000000}"/>
    <cellStyle name="Normal GHG Textfiels Bold 4 4 2 2 3" xfId="22721" xr:uid="{00000000-0005-0000-0000-0000B2000000}"/>
    <cellStyle name="Normal GHG Textfiels Bold 4 4 2 2 4" xfId="37506" xr:uid="{00000000-0005-0000-0000-0000B2000000}"/>
    <cellStyle name="Normal GHG Textfiels Bold 4 4 2 3" xfId="21027" xr:uid="{00000000-0005-0000-0000-0000B2000000}"/>
    <cellStyle name="Normal GHG Textfiels Bold 4 4 2 4" xfId="10554" xr:uid="{00000000-0005-0000-0000-0000B2000000}"/>
    <cellStyle name="Normal GHG Textfiels Bold 4 4 2 5" xfId="32781" xr:uid="{00000000-0005-0000-0000-0000B2000000}"/>
    <cellStyle name="Normal GHG Textfiels Bold 4 4 3" xfId="8440" xr:uid="{00000000-0005-0000-0000-0000B2000000}"/>
    <cellStyle name="Normal GHG Textfiels Bold 4 4 3 2" xfId="24135" xr:uid="{00000000-0005-0000-0000-0000B2000000}"/>
    <cellStyle name="Normal GHG Textfiels Bold 4 4 3 2 2" xfId="28724" xr:uid="{00000000-0005-0000-0000-0000B2000000}"/>
    <cellStyle name="Normal GHG Textfiels Bold 4 4 3 2 3" xfId="38829" xr:uid="{00000000-0005-0000-0000-0000B2000000}"/>
    <cellStyle name="Normal GHG Textfiels Bold 4 4 3 3" xfId="15863" xr:uid="{00000000-0005-0000-0000-0000B2000000}"/>
    <cellStyle name="Normal GHG Textfiels Bold 4 4 3 4" xfId="10440" xr:uid="{00000000-0005-0000-0000-0000B2000000}"/>
    <cellStyle name="Normal GHG Textfiels Bold 4 4 3 5" xfId="34205" xr:uid="{00000000-0005-0000-0000-0000B2000000}"/>
    <cellStyle name="Normal GHG Textfiels Bold 4 4 4" xfId="5857" xr:uid="{00000000-0005-0000-0000-0000B2000000}"/>
    <cellStyle name="Normal GHG Textfiels Bold 4 4 4 2" xfId="26153" xr:uid="{00000000-0005-0000-0000-0000B2000000}"/>
    <cellStyle name="Normal GHG Textfiels Bold 4 4 4 3" xfId="13686" xr:uid="{00000000-0005-0000-0000-0000B2000000}"/>
    <cellStyle name="Normal GHG Textfiels Bold 4 4 4 4" xfId="31623" xr:uid="{00000000-0005-0000-0000-0000B2000000}"/>
    <cellStyle name="Normal GHG Textfiels Bold 4 4 5" xfId="4215" xr:uid="{00000000-0005-0000-0000-0000B2000000}"/>
    <cellStyle name="Normal GHG Textfiels Bold 4 4 5 2" xfId="21956" xr:uid="{00000000-0005-0000-0000-0000B2000000}"/>
    <cellStyle name="Normal GHG Textfiels Bold 4 4 5 3" xfId="19990" xr:uid="{00000000-0005-0000-0000-0000B2000000}"/>
    <cellStyle name="Normal GHG Textfiels Bold 4 4 5 4" xfId="35748" xr:uid="{00000000-0005-0000-0000-0000B2000000}"/>
    <cellStyle name="Normal GHG Textfiels Bold 4 4 6" xfId="14806" xr:uid="{00000000-0005-0000-0000-0000B2000000}"/>
    <cellStyle name="Normal GHG Textfiels Bold 4 4 7" xfId="9336" xr:uid="{00000000-0005-0000-0000-0000B2000000}"/>
    <cellStyle name="Normal GHG Textfiels Bold 4 4 8" xfId="30039" xr:uid="{00000000-0005-0000-0000-0000B2000000}"/>
    <cellStyle name="Normal GHG Textfiels Bold 4 5" xfId="805" xr:uid="{00000000-0005-0000-0000-0000B2000000}"/>
    <cellStyle name="Normal GHG Textfiels Bold 4 5 2" xfId="3243" xr:uid="{00000000-0005-0000-0000-0000B2000000}"/>
    <cellStyle name="Normal GHG Textfiels Bold 4 5 2 2" xfId="7902" xr:uid="{00000000-0005-0000-0000-0000B2000000}"/>
    <cellStyle name="Normal GHG Textfiels Bold 4 5 2 2 2" xfId="28198" xr:uid="{00000000-0005-0000-0000-0000B2000000}"/>
    <cellStyle name="Normal GHG Textfiels Bold 4 5 2 2 3" xfId="23608" xr:uid="{00000000-0005-0000-0000-0000B2000000}"/>
    <cellStyle name="Normal GHG Textfiels Bold 4 5 2 2 4" xfId="38350" xr:uid="{00000000-0005-0000-0000-0000B2000000}"/>
    <cellStyle name="Normal GHG Textfiels Bold 4 5 2 3" xfId="16496" xr:uid="{00000000-0005-0000-0000-0000B2000000}"/>
    <cellStyle name="Normal GHG Textfiels Bold 4 5 2 4" xfId="13301" xr:uid="{00000000-0005-0000-0000-0000B2000000}"/>
    <cellStyle name="Normal GHG Textfiels Bold 4 5 2 5" xfId="33668" xr:uid="{00000000-0005-0000-0000-0000B2000000}"/>
    <cellStyle name="Normal GHG Textfiels Bold 4 5 3" xfId="5556" xr:uid="{00000000-0005-0000-0000-0000B2000000}"/>
    <cellStyle name="Normal GHG Textfiels Bold 4 5 3 2" xfId="25852" xr:uid="{00000000-0005-0000-0000-0000B2000000}"/>
    <cellStyle name="Normal GHG Textfiels Bold 4 5 3 3" xfId="13453" xr:uid="{00000000-0005-0000-0000-0000B2000000}"/>
    <cellStyle name="Normal GHG Textfiels Bold 4 5 3 4" xfId="31322" xr:uid="{00000000-0005-0000-0000-0000B2000000}"/>
    <cellStyle name="Normal GHG Textfiels Bold 4 5 4" xfId="3656" xr:uid="{00000000-0005-0000-0000-0000B2000000}"/>
    <cellStyle name="Normal GHG Textfiels Bold 4 5 4 2" xfId="21347" xr:uid="{00000000-0005-0000-0000-0000B2000000}"/>
    <cellStyle name="Normal GHG Textfiels Bold 4 5 4 3" xfId="19455" xr:uid="{00000000-0005-0000-0000-0000B2000000}"/>
    <cellStyle name="Normal GHG Textfiels Bold 4 5 4 4" xfId="35215" xr:uid="{00000000-0005-0000-0000-0000B2000000}"/>
    <cellStyle name="Normal GHG Textfiels Bold 4 5 5" xfId="15959" xr:uid="{00000000-0005-0000-0000-0000B2000000}"/>
    <cellStyle name="Normal GHG Textfiels Bold 4 5 6" xfId="3460" xr:uid="{00000000-0005-0000-0000-0000B2000000}"/>
    <cellStyle name="Normal GHG Textfiels Bold 4 5 7" xfId="11821" xr:uid="{00000000-0005-0000-0000-0000B2000000}"/>
    <cellStyle name="Normal GHG Textfiels Bold 4 6" xfId="2052" xr:uid="{00000000-0005-0000-0000-0000B2000000}"/>
    <cellStyle name="Normal GHG Textfiels Bold 4 6 2" xfId="6710" xr:uid="{00000000-0005-0000-0000-0000B2000000}"/>
    <cellStyle name="Normal GHG Textfiels Bold 4 6 2 2" xfId="27006" xr:uid="{00000000-0005-0000-0000-0000B2000000}"/>
    <cellStyle name="Normal GHG Textfiels Bold 4 6 2 3" xfId="22416" xr:uid="{00000000-0005-0000-0000-0000B2000000}"/>
    <cellStyle name="Normal GHG Textfiels Bold 4 6 2 4" xfId="37201" xr:uid="{00000000-0005-0000-0000-0000B2000000}"/>
    <cellStyle name="Normal GHG Textfiels Bold 4 6 3" xfId="15696" xr:uid="{00000000-0005-0000-0000-0000B2000000}"/>
    <cellStyle name="Normal GHG Textfiels Bold 4 6 4" xfId="14005" xr:uid="{00000000-0005-0000-0000-0000B2000000}"/>
    <cellStyle name="Normal GHG Textfiels Bold 4 6 5" xfId="32476" xr:uid="{00000000-0005-0000-0000-0000B2000000}"/>
    <cellStyle name="Normal GHG Textfiels Bold 4 7" xfId="5296" xr:uid="{00000000-0005-0000-0000-0000B2000000}"/>
    <cellStyle name="Normal GHG Textfiels Bold 4 7 2" xfId="21007" xr:uid="{00000000-0005-0000-0000-0000B2000000}"/>
    <cellStyle name="Normal GHG Textfiels Bold 4 7 2 2" xfId="25592" xr:uid="{00000000-0005-0000-0000-0000B2000000}"/>
    <cellStyle name="Normal GHG Textfiels Bold 4 7 2 3" xfId="36715" xr:uid="{00000000-0005-0000-0000-0000B2000000}"/>
    <cellStyle name="Normal GHG Textfiels Bold 4 7 3" xfId="19203" xr:uid="{00000000-0005-0000-0000-0000B2000000}"/>
    <cellStyle name="Normal GHG Textfiels Bold 4 7 4" xfId="10563" xr:uid="{00000000-0005-0000-0000-0000B2000000}"/>
    <cellStyle name="Normal GHG Textfiels Bold 4 7 5" xfId="31062" xr:uid="{00000000-0005-0000-0000-0000B2000000}"/>
    <cellStyle name="Normal GHG Textfiels Bold 4 8" xfId="3782" xr:uid="{00000000-0005-0000-0000-0000B2000000}"/>
    <cellStyle name="Normal GHG Textfiels Bold 4 8 2" xfId="16855" xr:uid="{00000000-0005-0000-0000-0000B2000000}"/>
    <cellStyle name="Normal GHG Textfiels Bold 4 8 3" xfId="18228" xr:uid="{00000000-0005-0000-0000-0000B2000000}"/>
    <cellStyle name="Normal GHG Textfiels Bold 4 8 4" xfId="35120" xr:uid="{00000000-0005-0000-0000-0000B2000000}"/>
    <cellStyle name="Normal GHG Textfiels Bold 4 9" xfId="19573" xr:uid="{00000000-0005-0000-0000-0000B2000000}"/>
    <cellStyle name="Normal GHG Textfiels Bold 4 9 2" xfId="21270" xr:uid="{00000000-0005-0000-0000-0000B2000000}"/>
    <cellStyle name="Normal GHG Textfiels Bold 4 9 3" xfId="35332" xr:uid="{00000000-0005-0000-0000-0000B2000000}"/>
    <cellStyle name="Normal GHG Textfiels Bold 5" xfId="411" xr:uid="{00000000-0005-0000-0000-0000B2000000}"/>
    <cellStyle name="Normal GHG Textfiels Bold 5 10" xfId="10820" xr:uid="{00000000-0005-0000-0000-0000B2000000}"/>
    <cellStyle name="Normal GHG Textfiels Bold 5 11" xfId="13046" xr:uid="{00000000-0005-0000-0000-0000B2000000}"/>
    <cellStyle name="Normal GHG Textfiels Bold 5 2" xfId="1757" xr:uid="{00000000-0005-0000-0000-0000B2000000}"/>
    <cellStyle name="Normal GHG Textfiels Bold 5 2 2" xfId="2996" xr:uid="{00000000-0005-0000-0000-0000B2000000}"/>
    <cellStyle name="Normal GHG Textfiels Bold 5 2 2 2" xfId="7654" xr:uid="{00000000-0005-0000-0000-0000B2000000}"/>
    <cellStyle name="Normal GHG Textfiels Bold 5 2 2 2 2" xfId="27950" xr:uid="{00000000-0005-0000-0000-0000B2000000}"/>
    <cellStyle name="Normal GHG Textfiels Bold 5 2 2 2 3" xfId="23360" xr:uid="{00000000-0005-0000-0000-0000B2000000}"/>
    <cellStyle name="Normal GHG Textfiels Bold 5 2 2 2 4" xfId="38123" xr:uid="{00000000-0005-0000-0000-0000B2000000}"/>
    <cellStyle name="Normal GHG Textfiels Bold 5 2 2 3" xfId="17390" xr:uid="{00000000-0005-0000-0000-0000B2000000}"/>
    <cellStyle name="Normal GHG Textfiels Bold 5 2 2 4" xfId="10142" xr:uid="{00000000-0005-0000-0000-0000B2000000}"/>
    <cellStyle name="Normal GHG Textfiels Bold 5 2 2 5" xfId="33420" xr:uid="{00000000-0005-0000-0000-0000B2000000}"/>
    <cellStyle name="Normal GHG Textfiels Bold 5 2 3" xfId="9066" xr:uid="{00000000-0005-0000-0000-0000B2000000}"/>
    <cellStyle name="Normal GHG Textfiels Bold 5 2 3 2" xfId="24718" xr:uid="{00000000-0005-0000-0000-0000B2000000}"/>
    <cellStyle name="Normal GHG Textfiels Bold 5 2 3 2 2" xfId="29306" xr:uid="{00000000-0005-0000-0000-0000B2000000}"/>
    <cellStyle name="Normal GHG Textfiels Bold 5 2 3 2 3" xfId="39411" xr:uid="{00000000-0005-0000-0000-0000B2000000}"/>
    <cellStyle name="Normal GHG Textfiels Bold 5 2 3 3" xfId="17750" xr:uid="{00000000-0005-0000-0000-0000B2000000}"/>
    <cellStyle name="Normal GHG Textfiels Bold 5 2 3 4" xfId="14196" xr:uid="{00000000-0005-0000-0000-0000B2000000}"/>
    <cellStyle name="Normal GHG Textfiels Bold 5 2 3 5" xfId="34831" xr:uid="{00000000-0005-0000-0000-0000B2000000}"/>
    <cellStyle name="Normal GHG Textfiels Bold 5 2 4" xfId="6438" xr:uid="{00000000-0005-0000-0000-0000B2000000}"/>
    <cellStyle name="Normal GHG Textfiels Bold 5 2 4 2" xfId="26734" xr:uid="{00000000-0005-0000-0000-0000B2000000}"/>
    <cellStyle name="Normal GHG Textfiels Bold 5 2 4 3" xfId="14679" xr:uid="{00000000-0005-0000-0000-0000B2000000}"/>
    <cellStyle name="Normal GHG Textfiels Bold 5 2 4 4" xfId="32204" xr:uid="{00000000-0005-0000-0000-0000B2000000}"/>
    <cellStyle name="Normal GHG Textfiels Bold 5 2 5" xfId="4845" xr:uid="{00000000-0005-0000-0000-0000B2000000}"/>
    <cellStyle name="Normal GHG Textfiels Bold 5 2 5 2" xfId="25157" xr:uid="{00000000-0005-0000-0000-0000B2000000}"/>
    <cellStyle name="Normal GHG Textfiels Bold 5 2 5 3" xfId="20570" xr:uid="{00000000-0005-0000-0000-0000B2000000}"/>
    <cellStyle name="Normal GHG Textfiels Bold 5 2 5 4" xfId="36327" xr:uid="{00000000-0005-0000-0000-0000B2000000}"/>
    <cellStyle name="Normal GHG Textfiels Bold 5 2 6" xfId="21628" xr:uid="{00000000-0005-0000-0000-0000B2000000}"/>
    <cellStyle name="Normal GHG Textfiels Bold 5 2 7" xfId="3521" xr:uid="{00000000-0005-0000-0000-0000B2000000}"/>
    <cellStyle name="Normal GHG Textfiels Bold 5 2 8" xfId="30665" xr:uid="{00000000-0005-0000-0000-0000B2000000}"/>
    <cellStyle name="Normal GHG Textfiels Bold 5 3" xfId="1195" xr:uid="{00000000-0005-0000-0000-0000B0000000}"/>
    <cellStyle name="Normal GHG Textfiels Bold 5 3 2" xfId="2436" xr:uid="{00000000-0005-0000-0000-0000B0000000}"/>
    <cellStyle name="Normal GHG Textfiels Bold 5 3 2 2" xfId="7094" xr:uid="{00000000-0005-0000-0000-0000B0000000}"/>
    <cellStyle name="Normal GHG Textfiels Bold 5 3 2 2 2" xfId="27390" xr:uid="{00000000-0005-0000-0000-0000B0000000}"/>
    <cellStyle name="Normal GHG Textfiels Bold 5 3 2 2 3" xfId="22800" xr:uid="{00000000-0005-0000-0000-0000B0000000}"/>
    <cellStyle name="Normal GHG Textfiels Bold 5 3 2 2 4" xfId="37583" xr:uid="{00000000-0005-0000-0000-0000B0000000}"/>
    <cellStyle name="Normal GHG Textfiels Bold 5 3 2 3" xfId="21571" xr:uid="{00000000-0005-0000-0000-0000B0000000}"/>
    <cellStyle name="Normal GHG Textfiels Bold 5 3 2 4" xfId="12556" xr:uid="{00000000-0005-0000-0000-0000B0000000}"/>
    <cellStyle name="Normal GHG Textfiels Bold 5 3 2 5" xfId="32860" xr:uid="{00000000-0005-0000-0000-0000B0000000}"/>
    <cellStyle name="Normal GHG Textfiels Bold 5 3 3" xfId="8515" xr:uid="{00000000-0005-0000-0000-0000B0000000}"/>
    <cellStyle name="Normal GHG Textfiels Bold 5 3 3 2" xfId="24203" xr:uid="{00000000-0005-0000-0000-0000B0000000}"/>
    <cellStyle name="Normal GHG Textfiels Bold 5 3 3 2 2" xfId="28792" xr:uid="{00000000-0005-0000-0000-0000B0000000}"/>
    <cellStyle name="Normal GHG Textfiels Bold 5 3 3 2 3" xfId="38897" xr:uid="{00000000-0005-0000-0000-0000B0000000}"/>
    <cellStyle name="Normal GHG Textfiels Bold 5 3 3 3" xfId="18948" xr:uid="{00000000-0005-0000-0000-0000B0000000}"/>
    <cellStyle name="Normal GHG Textfiels Bold 5 3 3 4" xfId="10484" xr:uid="{00000000-0005-0000-0000-0000B0000000}"/>
    <cellStyle name="Normal GHG Textfiels Bold 5 3 3 5" xfId="34280" xr:uid="{00000000-0005-0000-0000-0000B0000000}"/>
    <cellStyle name="Normal GHG Textfiels Bold 5 3 4" xfId="5929" xr:uid="{00000000-0005-0000-0000-0000B0000000}"/>
    <cellStyle name="Normal GHG Textfiels Bold 5 3 4 2" xfId="26225" xr:uid="{00000000-0005-0000-0000-0000B0000000}"/>
    <cellStyle name="Normal GHG Textfiels Bold 5 3 4 3" xfId="10966" xr:uid="{00000000-0005-0000-0000-0000B0000000}"/>
    <cellStyle name="Normal GHG Textfiels Bold 5 3 4 4" xfId="31695" xr:uid="{00000000-0005-0000-0000-0000B0000000}"/>
    <cellStyle name="Normal GHG Textfiels Bold 5 3 5" xfId="4292" xr:uid="{00000000-0005-0000-0000-0000B0000000}"/>
    <cellStyle name="Normal GHG Textfiels Bold 5 3 5 2" xfId="18033" xr:uid="{00000000-0005-0000-0000-0000B0000000}"/>
    <cellStyle name="Normal GHG Textfiels Bold 5 3 5 3" xfId="20058" xr:uid="{00000000-0005-0000-0000-0000B0000000}"/>
    <cellStyle name="Normal GHG Textfiels Bold 5 3 5 4" xfId="35816" xr:uid="{00000000-0005-0000-0000-0000B0000000}"/>
    <cellStyle name="Normal GHG Textfiels Bold 5 3 6" xfId="21339" xr:uid="{00000000-0005-0000-0000-0000B0000000}"/>
    <cellStyle name="Normal GHG Textfiels Bold 5 3 7" xfId="14609" xr:uid="{00000000-0005-0000-0000-0000B0000000}"/>
    <cellStyle name="Normal GHG Textfiels Bold 5 3 8" xfId="30114" xr:uid="{00000000-0005-0000-0000-0000B0000000}"/>
    <cellStyle name="Normal GHG Textfiels Bold 5 4" xfId="412" xr:uid="{00000000-0005-0000-0000-0000B2000000}"/>
    <cellStyle name="Normal GHG Textfiels Bold 5 4 2" xfId="3254" xr:uid="{00000000-0005-0000-0000-0000B2000000}"/>
    <cellStyle name="Normal GHG Textfiels Bold 5 4 2 2" xfId="7917" xr:uid="{00000000-0005-0000-0000-0000B2000000}"/>
    <cellStyle name="Normal GHG Textfiels Bold 5 4 2 2 2" xfId="28212" xr:uid="{00000000-0005-0000-0000-0000B2000000}"/>
    <cellStyle name="Normal GHG Textfiels Bold 5 4 2 2 3" xfId="23622" xr:uid="{00000000-0005-0000-0000-0000B2000000}"/>
    <cellStyle name="Normal GHG Textfiels Bold 5 4 2 2 4" xfId="38364" xr:uid="{00000000-0005-0000-0000-0000B2000000}"/>
    <cellStyle name="Normal GHG Textfiels Bold 5 4 2 3" xfId="19377" xr:uid="{00000000-0005-0000-0000-0000B2000000}"/>
    <cellStyle name="Normal GHG Textfiels Bold 5 4 2 4" xfId="9674" xr:uid="{00000000-0005-0000-0000-0000B2000000}"/>
    <cellStyle name="Normal GHG Textfiels Bold 5 4 2 5" xfId="33683" xr:uid="{00000000-0005-0000-0000-0000B2000000}"/>
    <cellStyle name="Normal GHG Textfiels Bold 5 4 3" xfId="5247" xr:uid="{00000000-0005-0000-0000-0000B2000000}"/>
    <cellStyle name="Normal GHG Textfiels Bold 5 4 3 2" xfId="25545" xr:uid="{00000000-0005-0000-0000-0000B2000000}"/>
    <cellStyle name="Normal GHG Textfiels Bold 5 4 3 3" xfId="14566" xr:uid="{00000000-0005-0000-0000-0000B2000000}"/>
    <cellStyle name="Normal GHG Textfiels Bold 5 4 3 4" xfId="31013" xr:uid="{00000000-0005-0000-0000-0000B2000000}"/>
    <cellStyle name="Normal GHG Textfiels Bold 5 4 4" xfId="3671" xr:uid="{00000000-0005-0000-0000-0000B2000000}"/>
    <cellStyle name="Normal GHG Textfiels Bold 5 4 4 2" xfId="17585" xr:uid="{00000000-0005-0000-0000-0000B2000000}"/>
    <cellStyle name="Normal GHG Textfiels Bold 5 4 4 3" xfId="19468" xr:uid="{00000000-0005-0000-0000-0000B2000000}"/>
    <cellStyle name="Normal GHG Textfiels Bold 5 4 4 4" xfId="35228" xr:uid="{00000000-0005-0000-0000-0000B2000000}"/>
    <cellStyle name="Normal GHG Textfiels Bold 5 4 5" xfId="22321" xr:uid="{00000000-0005-0000-0000-0000B2000000}"/>
    <cellStyle name="Normal GHG Textfiels Bold 5 4 6" xfId="3475" xr:uid="{00000000-0005-0000-0000-0000B2000000}"/>
    <cellStyle name="Normal GHG Textfiels Bold 5 4 7" xfId="13540" xr:uid="{00000000-0005-0000-0000-0000B2000000}"/>
    <cellStyle name="Normal GHG Textfiels Bold 5 5" xfId="2020" xr:uid="{00000000-0005-0000-0000-0000B2000000}"/>
    <cellStyle name="Normal GHG Textfiels Bold 5 5 2" xfId="6678" xr:uid="{00000000-0005-0000-0000-0000B2000000}"/>
    <cellStyle name="Normal GHG Textfiels Bold 5 5 2 2" xfId="26974" xr:uid="{00000000-0005-0000-0000-0000B2000000}"/>
    <cellStyle name="Normal GHG Textfiels Bold 5 5 2 3" xfId="22384" xr:uid="{00000000-0005-0000-0000-0000B2000000}"/>
    <cellStyle name="Normal GHG Textfiels Bold 5 5 2 4" xfId="37169" xr:uid="{00000000-0005-0000-0000-0000B2000000}"/>
    <cellStyle name="Normal GHG Textfiels Bold 5 5 3" xfId="21024" xr:uid="{00000000-0005-0000-0000-0000B2000000}"/>
    <cellStyle name="Normal GHG Textfiels Bold 5 5 4" xfId="10865" xr:uid="{00000000-0005-0000-0000-0000B2000000}"/>
    <cellStyle name="Normal GHG Textfiels Bold 5 5 5" xfId="32444" xr:uid="{00000000-0005-0000-0000-0000B2000000}"/>
    <cellStyle name="Normal GHG Textfiels Bold 5 6" xfId="7939" xr:uid="{00000000-0005-0000-0000-0000B2000000}"/>
    <cellStyle name="Normal GHG Textfiels Bold 5 6 2" xfId="23643" xr:uid="{00000000-0005-0000-0000-0000B2000000}"/>
    <cellStyle name="Normal GHG Textfiels Bold 5 6 2 2" xfId="28232" xr:uid="{00000000-0005-0000-0000-0000B2000000}"/>
    <cellStyle name="Normal GHG Textfiels Bold 5 6 2 3" xfId="38384" xr:uid="{00000000-0005-0000-0000-0000B2000000}"/>
    <cellStyle name="Normal GHG Textfiels Bold 5 6 3" xfId="16623" xr:uid="{00000000-0005-0000-0000-0000B2000000}"/>
    <cellStyle name="Normal GHG Textfiels Bold 5 6 4" xfId="12048" xr:uid="{00000000-0005-0000-0000-0000B2000000}"/>
    <cellStyle name="Normal GHG Textfiels Bold 5 6 5" xfId="33704" xr:uid="{00000000-0005-0000-0000-0000B2000000}"/>
    <cellStyle name="Normal GHG Textfiels Bold 5 7" xfId="3693" xr:uid="{00000000-0005-0000-0000-0000B2000000}"/>
    <cellStyle name="Normal GHG Textfiels Bold 5 7 2" xfId="21940" xr:uid="{00000000-0005-0000-0000-0000B2000000}"/>
    <cellStyle name="Normal GHG Textfiels Bold 5 7 3" xfId="18171" xr:uid="{00000000-0005-0000-0000-0000B2000000}"/>
    <cellStyle name="Normal GHG Textfiels Bold 5 7 4" xfId="35095" xr:uid="{00000000-0005-0000-0000-0000B2000000}"/>
    <cellStyle name="Normal GHG Textfiels Bold 5 8" xfId="19489" xr:uid="{00000000-0005-0000-0000-0000B2000000}"/>
    <cellStyle name="Normal GHG Textfiels Bold 5 8 2" xfId="18115" xr:uid="{00000000-0005-0000-0000-0000B2000000}"/>
    <cellStyle name="Normal GHG Textfiels Bold 5 8 3" xfId="35248" xr:uid="{00000000-0005-0000-0000-0000B2000000}"/>
    <cellStyle name="Normal GHG Textfiels Bold 5 9" xfId="15246" xr:uid="{00000000-0005-0000-0000-0000B2000000}"/>
    <cellStyle name="Normal GHG Textfiels Bold 6" xfId="548" xr:uid="{00000000-0005-0000-0000-0000B2000000}"/>
    <cellStyle name="Normal GHG Textfiels Bold 6 10" xfId="12872" xr:uid="{00000000-0005-0000-0000-0000B2000000}"/>
    <cellStyle name="Normal GHG Textfiels Bold 6 11" xfId="29777" xr:uid="{00000000-0005-0000-0000-0000B2000000}"/>
    <cellStyle name="Normal GHG Textfiels Bold 6 2" xfId="1793" xr:uid="{00000000-0005-0000-0000-0000B2000000}"/>
    <cellStyle name="Normal GHG Textfiels Bold 6 2 2" xfId="3032" xr:uid="{00000000-0005-0000-0000-0000B2000000}"/>
    <cellStyle name="Normal GHG Textfiels Bold 6 2 2 2" xfId="7690" xr:uid="{00000000-0005-0000-0000-0000B2000000}"/>
    <cellStyle name="Normal GHG Textfiels Bold 6 2 2 2 2" xfId="27986" xr:uid="{00000000-0005-0000-0000-0000B2000000}"/>
    <cellStyle name="Normal GHG Textfiels Bold 6 2 2 2 3" xfId="23396" xr:uid="{00000000-0005-0000-0000-0000B2000000}"/>
    <cellStyle name="Normal GHG Textfiels Bold 6 2 2 2 4" xfId="38140" xr:uid="{00000000-0005-0000-0000-0000B2000000}"/>
    <cellStyle name="Normal GHG Textfiels Bold 6 2 2 3" xfId="16128" xr:uid="{00000000-0005-0000-0000-0000B2000000}"/>
    <cellStyle name="Normal GHG Textfiels Bold 6 2 2 4" xfId="13602" xr:uid="{00000000-0005-0000-0000-0000B2000000}"/>
    <cellStyle name="Normal GHG Textfiels Bold 6 2 2 5" xfId="33456" xr:uid="{00000000-0005-0000-0000-0000B2000000}"/>
    <cellStyle name="Normal GHG Textfiels Bold 6 2 3" xfId="9102" xr:uid="{00000000-0005-0000-0000-0000B2000000}"/>
    <cellStyle name="Normal GHG Textfiels Bold 6 2 3 2" xfId="24753" xr:uid="{00000000-0005-0000-0000-0000B2000000}"/>
    <cellStyle name="Normal GHG Textfiels Bold 6 2 3 2 2" xfId="29340" xr:uid="{00000000-0005-0000-0000-0000B2000000}"/>
    <cellStyle name="Normal GHG Textfiels Bold 6 2 3 2 3" xfId="39445" xr:uid="{00000000-0005-0000-0000-0000B2000000}"/>
    <cellStyle name="Normal GHG Textfiels Bold 6 2 3 3" xfId="16182" xr:uid="{00000000-0005-0000-0000-0000B2000000}"/>
    <cellStyle name="Normal GHG Textfiels Bold 6 2 3 4" xfId="13164" xr:uid="{00000000-0005-0000-0000-0000B2000000}"/>
    <cellStyle name="Normal GHG Textfiels Bold 6 2 3 5" xfId="34867" xr:uid="{00000000-0005-0000-0000-0000B2000000}"/>
    <cellStyle name="Normal GHG Textfiels Bold 6 2 4" xfId="6462" xr:uid="{00000000-0005-0000-0000-0000B2000000}"/>
    <cellStyle name="Normal GHG Textfiels Bold 6 2 4 2" xfId="26758" xr:uid="{00000000-0005-0000-0000-0000B2000000}"/>
    <cellStyle name="Normal GHG Textfiels Bold 6 2 4 3" xfId="13716" xr:uid="{00000000-0005-0000-0000-0000B2000000}"/>
    <cellStyle name="Normal GHG Textfiels Bold 6 2 4 4" xfId="32228" xr:uid="{00000000-0005-0000-0000-0000B2000000}"/>
    <cellStyle name="Normal GHG Textfiels Bold 6 2 5" xfId="4881" xr:uid="{00000000-0005-0000-0000-0000B2000000}"/>
    <cellStyle name="Normal GHG Textfiels Bold 6 2 5 2" xfId="25191" xr:uid="{00000000-0005-0000-0000-0000B2000000}"/>
    <cellStyle name="Normal GHG Textfiels Bold 6 2 5 3" xfId="20605" xr:uid="{00000000-0005-0000-0000-0000B2000000}"/>
    <cellStyle name="Normal GHG Textfiels Bold 6 2 5 4" xfId="36361" xr:uid="{00000000-0005-0000-0000-0000B2000000}"/>
    <cellStyle name="Normal GHG Textfiels Bold 6 2 6" xfId="15667" xr:uid="{00000000-0005-0000-0000-0000B2000000}"/>
    <cellStyle name="Normal GHG Textfiels Bold 6 2 7" xfId="12796" xr:uid="{00000000-0005-0000-0000-0000B2000000}"/>
    <cellStyle name="Normal GHG Textfiels Bold 6 2 8" xfId="30701" xr:uid="{00000000-0005-0000-0000-0000B2000000}"/>
    <cellStyle name="Normal GHG Textfiels Bold 6 3" xfId="1475" xr:uid="{00000000-0005-0000-0000-0000B2000000}"/>
    <cellStyle name="Normal GHG Textfiels Bold 6 3 2" xfId="2715" xr:uid="{00000000-0005-0000-0000-0000B2000000}"/>
    <cellStyle name="Normal GHG Textfiels Bold 6 3 2 2" xfId="7373" xr:uid="{00000000-0005-0000-0000-0000B2000000}"/>
    <cellStyle name="Normal GHG Textfiels Bold 6 3 2 2 2" xfId="27669" xr:uid="{00000000-0005-0000-0000-0000B2000000}"/>
    <cellStyle name="Normal GHG Textfiels Bold 6 3 2 2 3" xfId="23079" xr:uid="{00000000-0005-0000-0000-0000B2000000}"/>
    <cellStyle name="Normal GHG Textfiels Bold 6 3 2 2 4" xfId="37845" xr:uid="{00000000-0005-0000-0000-0000B2000000}"/>
    <cellStyle name="Normal GHG Textfiels Bold 6 3 2 3" xfId="18125" xr:uid="{00000000-0005-0000-0000-0000B2000000}"/>
    <cellStyle name="Normal GHG Textfiels Bold 6 3 2 4" xfId="12809" xr:uid="{00000000-0005-0000-0000-0000B2000000}"/>
    <cellStyle name="Normal GHG Textfiels Bold 6 3 2 5" xfId="33139" xr:uid="{00000000-0005-0000-0000-0000B2000000}"/>
    <cellStyle name="Normal GHG Textfiels Bold 6 3 3" xfId="8787" xr:uid="{00000000-0005-0000-0000-0000B2000000}"/>
    <cellStyle name="Normal GHG Textfiels Bold 6 3 3 2" xfId="24455" xr:uid="{00000000-0005-0000-0000-0000B2000000}"/>
    <cellStyle name="Normal GHG Textfiels Bold 6 3 3 2 2" xfId="29043" xr:uid="{00000000-0005-0000-0000-0000B2000000}"/>
    <cellStyle name="Normal GHG Textfiels Bold 6 3 3 2 3" xfId="39148" xr:uid="{00000000-0005-0000-0000-0000B2000000}"/>
    <cellStyle name="Normal GHG Textfiels Bold 6 3 3 3" xfId="21577" xr:uid="{00000000-0005-0000-0000-0000B2000000}"/>
    <cellStyle name="Normal GHG Textfiels Bold 6 3 3 4" xfId="12108" xr:uid="{00000000-0005-0000-0000-0000B2000000}"/>
    <cellStyle name="Normal GHG Textfiels Bold 6 3 3 5" xfId="34552" xr:uid="{00000000-0005-0000-0000-0000B2000000}"/>
    <cellStyle name="Normal GHG Textfiels Bold 6 3 4" xfId="6173" xr:uid="{00000000-0005-0000-0000-0000B2000000}"/>
    <cellStyle name="Normal GHG Textfiels Bold 6 3 4 2" xfId="26469" xr:uid="{00000000-0005-0000-0000-0000B2000000}"/>
    <cellStyle name="Normal GHG Textfiels Bold 6 3 4 3" xfId="12151" xr:uid="{00000000-0005-0000-0000-0000B2000000}"/>
    <cellStyle name="Normal GHG Textfiels Bold 6 3 4 4" xfId="31939" xr:uid="{00000000-0005-0000-0000-0000B2000000}"/>
    <cellStyle name="Normal GHG Textfiels Bold 6 3 5" xfId="4565" xr:uid="{00000000-0005-0000-0000-0000B2000000}"/>
    <cellStyle name="Normal GHG Textfiels Bold 6 3 5 2" xfId="19356" xr:uid="{00000000-0005-0000-0000-0000B2000000}"/>
    <cellStyle name="Normal GHG Textfiels Bold 6 3 5 3" xfId="20308" xr:uid="{00000000-0005-0000-0000-0000B2000000}"/>
    <cellStyle name="Normal GHG Textfiels Bold 6 3 5 4" xfId="36066" xr:uid="{00000000-0005-0000-0000-0000B2000000}"/>
    <cellStyle name="Normal GHG Textfiels Bold 6 3 6" xfId="18336" xr:uid="{00000000-0005-0000-0000-0000B2000000}"/>
    <cellStyle name="Normal GHG Textfiels Bold 6 3 7" xfId="11968" xr:uid="{00000000-0005-0000-0000-0000B2000000}"/>
    <cellStyle name="Normal GHG Textfiels Bold 6 3 8" xfId="30386" xr:uid="{00000000-0005-0000-0000-0000B2000000}"/>
    <cellStyle name="Normal GHG Textfiels Bold 6 4" xfId="851" xr:uid="{00000000-0005-0000-0000-0000B2000000}"/>
    <cellStyle name="Normal GHG Textfiels Bold 6 4 2" xfId="5600" xr:uid="{00000000-0005-0000-0000-0000B2000000}"/>
    <cellStyle name="Normal GHG Textfiels Bold 6 4 2 2" xfId="25896" xr:uid="{00000000-0005-0000-0000-0000B2000000}"/>
    <cellStyle name="Normal GHG Textfiels Bold 6 4 2 3" xfId="21311" xr:uid="{00000000-0005-0000-0000-0000B2000000}"/>
    <cellStyle name="Normal GHG Textfiels Bold 6 4 2 4" xfId="36899" xr:uid="{00000000-0005-0000-0000-0000B2000000}"/>
    <cellStyle name="Normal GHG Textfiels Bold 6 4 3" xfId="19202" xr:uid="{00000000-0005-0000-0000-0000B2000000}"/>
    <cellStyle name="Normal GHG Textfiels Bold 6 4 4" xfId="11385" xr:uid="{00000000-0005-0000-0000-0000B2000000}"/>
    <cellStyle name="Normal GHG Textfiels Bold 6 4 5" xfId="31366" xr:uid="{00000000-0005-0000-0000-0000B2000000}"/>
    <cellStyle name="Normal GHG Textfiels Bold 6 5" xfId="2095" xr:uid="{00000000-0005-0000-0000-0000B2000000}"/>
    <cellStyle name="Normal GHG Textfiels Bold 6 5 2" xfId="6753" xr:uid="{00000000-0005-0000-0000-0000B2000000}"/>
    <cellStyle name="Normal GHG Textfiels Bold 6 5 2 2" xfId="27049" xr:uid="{00000000-0005-0000-0000-0000B2000000}"/>
    <cellStyle name="Normal GHG Textfiels Bold 6 5 2 3" xfId="22459" xr:uid="{00000000-0005-0000-0000-0000B2000000}"/>
    <cellStyle name="Normal GHG Textfiels Bold 6 5 2 4" xfId="37244" xr:uid="{00000000-0005-0000-0000-0000B2000000}"/>
    <cellStyle name="Normal GHG Textfiels Bold 6 5 3" xfId="17049" xr:uid="{00000000-0005-0000-0000-0000B2000000}"/>
    <cellStyle name="Normal GHG Textfiels Bold 6 5 4" xfId="14225" xr:uid="{00000000-0005-0000-0000-0000B2000000}"/>
    <cellStyle name="Normal GHG Textfiels Bold 6 5 5" xfId="32519" xr:uid="{00000000-0005-0000-0000-0000B2000000}"/>
    <cellStyle name="Normal GHG Textfiels Bold 6 6" xfId="8178" xr:uid="{00000000-0005-0000-0000-0000B2000000}"/>
    <cellStyle name="Normal GHG Textfiels Bold 6 6 2" xfId="23878" xr:uid="{00000000-0005-0000-0000-0000B2000000}"/>
    <cellStyle name="Normal GHG Textfiels Bold 6 6 2 2" xfId="28467" xr:uid="{00000000-0005-0000-0000-0000B2000000}"/>
    <cellStyle name="Normal GHG Textfiels Bold 6 6 2 3" xfId="38572" xr:uid="{00000000-0005-0000-0000-0000B2000000}"/>
    <cellStyle name="Normal GHG Textfiels Bold 6 6 3" xfId="21262" xr:uid="{00000000-0005-0000-0000-0000B2000000}"/>
    <cellStyle name="Normal GHG Textfiels Bold 6 6 4" xfId="12553" xr:uid="{00000000-0005-0000-0000-0000B2000000}"/>
    <cellStyle name="Normal GHG Textfiels Bold 6 6 5" xfId="33943" xr:uid="{00000000-0005-0000-0000-0000B2000000}"/>
    <cellStyle name="Normal GHG Textfiels Bold 6 7" xfId="5336" xr:uid="{00000000-0005-0000-0000-0000B2000000}"/>
    <cellStyle name="Normal GHG Textfiels Bold 6 7 2" xfId="21047" xr:uid="{00000000-0005-0000-0000-0000B2000000}"/>
    <cellStyle name="Normal GHG Textfiels Bold 6 7 2 2" xfId="25632" xr:uid="{00000000-0005-0000-0000-0000B2000000}"/>
    <cellStyle name="Normal GHG Textfiels Bold 6 7 2 3" xfId="36726" xr:uid="{00000000-0005-0000-0000-0000B2000000}"/>
    <cellStyle name="Normal GHG Textfiels Bold 6 7 3" xfId="15040" xr:uid="{00000000-0005-0000-0000-0000B2000000}"/>
    <cellStyle name="Normal GHG Textfiels Bold 6 7 4" xfId="12659" xr:uid="{00000000-0005-0000-0000-0000B2000000}"/>
    <cellStyle name="Normal GHG Textfiels Bold 6 7 5" xfId="31102" xr:uid="{00000000-0005-0000-0000-0000B2000000}"/>
    <cellStyle name="Normal GHG Textfiels Bold 6 8" xfId="3953" xr:uid="{00000000-0005-0000-0000-0000B2000000}"/>
    <cellStyle name="Normal GHG Textfiels Bold 6 8 2" xfId="17401" xr:uid="{00000000-0005-0000-0000-0000B2000000}"/>
    <cellStyle name="Normal GHG Textfiels Bold 6 8 3" xfId="19739" xr:uid="{00000000-0005-0000-0000-0000B2000000}"/>
    <cellStyle name="Normal GHG Textfiels Bold 6 8 4" xfId="35497" xr:uid="{00000000-0005-0000-0000-0000B2000000}"/>
    <cellStyle name="Normal GHG Textfiels Bold 6 9" xfId="21074" xr:uid="{00000000-0005-0000-0000-0000B2000000}"/>
    <cellStyle name="Normal GHG Textfiels Bold 7" xfId="344" xr:uid="{00000000-0005-0000-0000-0000B0000000}"/>
    <cellStyle name="Normal GHG Textfiels Bold 7 10" xfId="30258" xr:uid="{00000000-0005-0000-0000-0000B0000000}"/>
    <cellStyle name="Normal GHG Textfiels Bold 7 2" xfId="1188" xr:uid="{00000000-0005-0000-0000-0000B2000000}"/>
    <cellStyle name="Normal GHG Textfiels Bold 7 2 2" xfId="2429" xr:uid="{00000000-0005-0000-0000-0000B2000000}"/>
    <cellStyle name="Normal GHG Textfiels Bold 7 2 2 2" xfId="7087" xr:uid="{00000000-0005-0000-0000-0000B2000000}"/>
    <cellStyle name="Normal GHG Textfiels Bold 7 2 2 2 2" xfId="27383" xr:uid="{00000000-0005-0000-0000-0000B2000000}"/>
    <cellStyle name="Normal GHG Textfiels Bold 7 2 2 2 3" xfId="22793" xr:uid="{00000000-0005-0000-0000-0000B2000000}"/>
    <cellStyle name="Normal GHG Textfiels Bold 7 2 2 2 4" xfId="37576" xr:uid="{00000000-0005-0000-0000-0000B2000000}"/>
    <cellStyle name="Normal GHG Textfiels Bold 7 2 2 3" xfId="15459" xr:uid="{00000000-0005-0000-0000-0000B2000000}"/>
    <cellStyle name="Normal GHG Textfiels Bold 7 2 2 4" xfId="9573" xr:uid="{00000000-0005-0000-0000-0000B2000000}"/>
    <cellStyle name="Normal GHG Textfiels Bold 7 2 2 5" xfId="32853" xr:uid="{00000000-0005-0000-0000-0000B2000000}"/>
    <cellStyle name="Normal GHG Textfiels Bold 7 2 3" xfId="8508" xr:uid="{00000000-0005-0000-0000-0000B2000000}"/>
    <cellStyle name="Normal GHG Textfiels Bold 7 2 3 2" xfId="24197" xr:uid="{00000000-0005-0000-0000-0000B2000000}"/>
    <cellStyle name="Normal GHG Textfiels Bold 7 2 3 2 2" xfId="28786" xr:uid="{00000000-0005-0000-0000-0000B2000000}"/>
    <cellStyle name="Normal GHG Textfiels Bold 7 2 3 2 3" xfId="38891" xr:uid="{00000000-0005-0000-0000-0000B2000000}"/>
    <cellStyle name="Normal GHG Textfiels Bold 7 2 3 3" xfId="17444" xr:uid="{00000000-0005-0000-0000-0000B2000000}"/>
    <cellStyle name="Normal GHG Textfiels Bold 7 2 3 4" xfId="13586" xr:uid="{00000000-0005-0000-0000-0000B2000000}"/>
    <cellStyle name="Normal GHG Textfiels Bold 7 2 3 5" xfId="34273" xr:uid="{00000000-0005-0000-0000-0000B2000000}"/>
    <cellStyle name="Normal GHG Textfiels Bold 7 2 4" xfId="5923" xr:uid="{00000000-0005-0000-0000-0000B2000000}"/>
    <cellStyle name="Normal GHG Textfiels Bold 7 2 4 2" xfId="26219" xr:uid="{00000000-0005-0000-0000-0000B2000000}"/>
    <cellStyle name="Normal GHG Textfiels Bold 7 2 4 3" xfId="12609" xr:uid="{00000000-0005-0000-0000-0000B2000000}"/>
    <cellStyle name="Normal GHG Textfiels Bold 7 2 4 4" xfId="31689" xr:uid="{00000000-0005-0000-0000-0000B2000000}"/>
    <cellStyle name="Normal GHG Textfiels Bold 7 2 5" xfId="4285" xr:uid="{00000000-0005-0000-0000-0000B2000000}"/>
    <cellStyle name="Normal GHG Textfiels Bold 7 2 5 2" xfId="21988" xr:uid="{00000000-0005-0000-0000-0000B2000000}"/>
    <cellStyle name="Normal GHG Textfiels Bold 7 2 5 3" xfId="20052" xr:uid="{00000000-0005-0000-0000-0000B2000000}"/>
    <cellStyle name="Normal GHG Textfiels Bold 7 2 5 4" xfId="35810" xr:uid="{00000000-0005-0000-0000-0000B2000000}"/>
    <cellStyle name="Normal GHG Textfiels Bold 7 2 6" xfId="18256" xr:uid="{00000000-0005-0000-0000-0000B2000000}"/>
    <cellStyle name="Normal GHG Textfiels Bold 7 2 7" xfId="14485" xr:uid="{00000000-0005-0000-0000-0000B2000000}"/>
    <cellStyle name="Normal GHG Textfiels Bold 7 2 8" xfId="30107" xr:uid="{00000000-0005-0000-0000-0000B2000000}"/>
    <cellStyle name="Normal GHG Textfiels Bold 7 3" xfId="1340" xr:uid="{00000000-0005-0000-0000-0000B0000000}"/>
    <cellStyle name="Normal GHG Textfiels Bold 7 3 2" xfId="6063" xr:uid="{00000000-0005-0000-0000-0000B0000000}"/>
    <cellStyle name="Normal GHG Textfiels Bold 7 3 2 2" xfId="26359" xr:uid="{00000000-0005-0000-0000-0000B0000000}"/>
    <cellStyle name="Normal GHG Textfiels Bold 7 3 2 3" xfId="21773" xr:uid="{00000000-0005-0000-0000-0000B0000000}"/>
    <cellStyle name="Normal GHG Textfiels Bold 7 3 2 4" xfId="37053" xr:uid="{00000000-0005-0000-0000-0000B0000000}"/>
    <cellStyle name="Normal GHG Textfiels Bold 7 3 3" xfId="16217" xr:uid="{00000000-0005-0000-0000-0000B0000000}"/>
    <cellStyle name="Normal GHG Textfiels Bold 7 3 4" xfId="10037" xr:uid="{00000000-0005-0000-0000-0000B0000000}"/>
    <cellStyle name="Normal GHG Textfiels Bold 7 3 5" xfId="31829" xr:uid="{00000000-0005-0000-0000-0000B0000000}"/>
    <cellStyle name="Normal GHG Textfiels Bold 7 4" xfId="2581" xr:uid="{00000000-0005-0000-0000-0000B0000000}"/>
    <cellStyle name="Normal GHG Textfiels Bold 7 4 2" xfId="7239" xr:uid="{00000000-0005-0000-0000-0000B0000000}"/>
    <cellStyle name="Normal GHG Textfiels Bold 7 4 2 2" xfId="27535" xr:uid="{00000000-0005-0000-0000-0000B0000000}"/>
    <cellStyle name="Normal GHG Textfiels Bold 7 4 2 3" xfId="22945" xr:uid="{00000000-0005-0000-0000-0000B0000000}"/>
    <cellStyle name="Normal GHG Textfiels Bold 7 4 2 4" xfId="37725" xr:uid="{00000000-0005-0000-0000-0000B0000000}"/>
    <cellStyle name="Normal GHG Textfiels Bold 7 4 3" xfId="16642" xr:uid="{00000000-0005-0000-0000-0000B0000000}"/>
    <cellStyle name="Normal GHG Textfiels Bold 7 4 4" xfId="10427" xr:uid="{00000000-0005-0000-0000-0000B0000000}"/>
    <cellStyle name="Normal GHG Textfiels Bold 7 4 5" xfId="33005" xr:uid="{00000000-0005-0000-0000-0000B0000000}"/>
    <cellStyle name="Normal GHG Textfiels Bold 7 5" xfId="8659" xr:uid="{00000000-0005-0000-0000-0000B0000000}"/>
    <cellStyle name="Normal GHG Textfiels Bold 7 5 2" xfId="24337" xr:uid="{00000000-0005-0000-0000-0000B0000000}"/>
    <cellStyle name="Normal GHG Textfiels Bold 7 5 2 2" xfId="28926" xr:uid="{00000000-0005-0000-0000-0000B0000000}"/>
    <cellStyle name="Normal GHG Textfiels Bold 7 5 2 3" xfId="39031" xr:uid="{00000000-0005-0000-0000-0000B0000000}"/>
    <cellStyle name="Normal GHG Textfiels Bold 7 5 3" xfId="16492" xr:uid="{00000000-0005-0000-0000-0000B0000000}"/>
    <cellStyle name="Normal GHG Textfiels Bold 7 5 4" xfId="13680" xr:uid="{00000000-0005-0000-0000-0000B0000000}"/>
    <cellStyle name="Normal GHG Textfiels Bold 7 5 5" xfId="34424" xr:uid="{00000000-0005-0000-0000-0000B0000000}"/>
    <cellStyle name="Normal GHG Textfiels Bold 7 6" xfId="5199" xr:uid="{00000000-0005-0000-0000-0000B0000000}"/>
    <cellStyle name="Normal GHG Textfiels Bold 7 6 2" xfId="25497" xr:uid="{00000000-0005-0000-0000-0000B0000000}"/>
    <cellStyle name="Normal GHG Textfiels Bold 7 6 3" xfId="12545" xr:uid="{00000000-0005-0000-0000-0000B0000000}"/>
    <cellStyle name="Normal GHG Textfiels Bold 7 6 4" xfId="30966" xr:uid="{00000000-0005-0000-0000-0000B0000000}"/>
    <cellStyle name="Normal GHG Textfiels Bold 7 7" xfId="4436" xr:uid="{00000000-0005-0000-0000-0000B0000000}"/>
    <cellStyle name="Normal GHG Textfiels Bold 7 7 2" xfId="18824" xr:uid="{00000000-0005-0000-0000-0000B0000000}"/>
    <cellStyle name="Normal GHG Textfiels Bold 7 7 3" xfId="20192" xr:uid="{00000000-0005-0000-0000-0000B0000000}"/>
    <cellStyle name="Normal GHG Textfiels Bold 7 7 4" xfId="35950" xr:uid="{00000000-0005-0000-0000-0000B0000000}"/>
    <cellStyle name="Normal GHG Textfiels Bold 7 8" xfId="15972" xr:uid="{00000000-0005-0000-0000-0000B0000000}"/>
    <cellStyle name="Normal GHG Textfiels Bold 7 9" xfId="10458" xr:uid="{00000000-0005-0000-0000-0000B0000000}"/>
    <cellStyle name="Normal GHG Textfiels Bold 8" xfId="1135" xr:uid="{00000000-0005-0000-0000-0000B2000000}"/>
    <cellStyle name="Normal GHG Textfiels Bold 8 2" xfId="2377" xr:uid="{00000000-0005-0000-0000-0000B2000000}"/>
    <cellStyle name="Normal GHG Textfiels Bold 8 2 2" xfId="7035" xr:uid="{00000000-0005-0000-0000-0000B2000000}"/>
    <cellStyle name="Normal GHG Textfiels Bold 8 2 2 2" xfId="27331" xr:uid="{00000000-0005-0000-0000-0000B2000000}"/>
    <cellStyle name="Normal GHG Textfiels Bold 8 2 2 3" xfId="22741" xr:uid="{00000000-0005-0000-0000-0000B2000000}"/>
    <cellStyle name="Normal GHG Textfiels Bold 8 2 2 4" xfId="37525" xr:uid="{00000000-0005-0000-0000-0000B2000000}"/>
    <cellStyle name="Normal GHG Textfiels Bold 8 2 3" xfId="17212" xr:uid="{00000000-0005-0000-0000-0000B2000000}"/>
    <cellStyle name="Normal GHG Textfiels Bold 8 2 4" xfId="13953" xr:uid="{00000000-0005-0000-0000-0000B2000000}"/>
    <cellStyle name="Normal GHG Textfiels Bold 8 2 5" xfId="32801" xr:uid="{00000000-0005-0000-0000-0000B2000000}"/>
    <cellStyle name="Normal GHG Textfiels Bold 8 3" xfId="8459" xr:uid="{00000000-0005-0000-0000-0000B2000000}"/>
    <cellStyle name="Normal GHG Textfiels Bold 8 3 2" xfId="24153" xr:uid="{00000000-0005-0000-0000-0000B2000000}"/>
    <cellStyle name="Normal GHG Textfiels Bold 8 3 2 2" xfId="28742" xr:uid="{00000000-0005-0000-0000-0000B2000000}"/>
    <cellStyle name="Normal GHG Textfiels Bold 8 3 2 3" xfId="38847" xr:uid="{00000000-0005-0000-0000-0000B2000000}"/>
    <cellStyle name="Normal GHG Textfiels Bold 8 3 3" xfId="19094" xr:uid="{00000000-0005-0000-0000-0000B2000000}"/>
    <cellStyle name="Normal GHG Textfiels Bold 8 3 4" xfId="10777" xr:uid="{00000000-0005-0000-0000-0000B2000000}"/>
    <cellStyle name="Normal GHG Textfiels Bold 8 3 5" xfId="34224" xr:uid="{00000000-0005-0000-0000-0000B2000000}"/>
    <cellStyle name="Normal GHG Textfiels Bold 8 4" xfId="5876" xr:uid="{00000000-0005-0000-0000-0000B2000000}"/>
    <cellStyle name="Normal GHG Textfiels Bold 8 4 2" xfId="26172" xr:uid="{00000000-0005-0000-0000-0000B2000000}"/>
    <cellStyle name="Normal GHG Textfiels Bold 8 4 3" xfId="9542" xr:uid="{00000000-0005-0000-0000-0000B2000000}"/>
    <cellStyle name="Normal GHG Textfiels Bold 8 4 4" xfId="31642" xr:uid="{00000000-0005-0000-0000-0000B2000000}"/>
    <cellStyle name="Normal GHG Textfiels Bold 8 5" xfId="4235" xr:uid="{00000000-0005-0000-0000-0000B2000000}"/>
    <cellStyle name="Normal GHG Textfiels Bold 8 5 2" xfId="22113" xr:uid="{00000000-0005-0000-0000-0000B2000000}"/>
    <cellStyle name="Normal GHG Textfiels Bold 8 5 3" xfId="20008" xr:uid="{00000000-0005-0000-0000-0000B2000000}"/>
    <cellStyle name="Normal GHG Textfiels Bold 8 5 4" xfId="35766" xr:uid="{00000000-0005-0000-0000-0000B2000000}"/>
    <cellStyle name="Normal GHG Textfiels Bold 8 6" xfId="15027" xr:uid="{00000000-0005-0000-0000-0000B2000000}"/>
    <cellStyle name="Normal GHG Textfiels Bold 8 7" xfId="13648" xr:uid="{00000000-0005-0000-0000-0000B2000000}"/>
    <cellStyle name="Normal GHG Textfiels Bold 8 8" xfId="30058" xr:uid="{00000000-0005-0000-0000-0000B2000000}"/>
    <cellStyle name="Normal GHG Textfiels Bold 9" xfId="280" xr:uid="{00000000-0005-0000-0000-0000B0000000}"/>
    <cellStyle name="Normal GHG Textfiels Bold 9 2" xfId="3315" xr:uid="{00000000-0005-0000-0000-0000B0000000}"/>
    <cellStyle name="Normal GHG Textfiels Bold 9 2 2" xfId="8163" xr:uid="{00000000-0005-0000-0000-0000B0000000}"/>
    <cellStyle name="Normal GHG Textfiels Bold 9 2 2 2" xfId="28452" xr:uid="{00000000-0005-0000-0000-0000B0000000}"/>
    <cellStyle name="Normal GHG Textfiels Bold 9 2 2 3" xfId="23863" xr:uid="{00000000-0005-0000-0000-0000B0000000}"/>
    <cellStyle name="Normal GHG Textfiels Bold 9 2 2 4" xfId="38557" xr:uid="{00000000-0005-0000-0000-0000B0000000}"/>
    <cellStyle name="Normal GHG Textfiels Bold 9 2 3" xfId="18373" xr:uid="{00000000-0005-0000-0000-0000B0000000}"/>
    <cellStyle name="Normal GHG Textfiels Bold 9 2 4" xfId="13591" xr:uid="{00000000-0005-0000-0000-0000B0000000}"/>
    <cellStyle name="Normal GHG Textfiels Bold 9 2 5" xfId="33928" xr:uid="{00000000-0005-0000-0000-0000B0000000}"/>
    <cellStyle name="Normal GHG Textfiels Bold 9 3" xfId="5165" xr:uid="{00000000-0005-0000-0000-0000B0000000}"/>
    <cellStyle name="Normal GHG Textfiels Bold 9 3 2" xfId="25463" xr:uid="{00000000-0005-0000-0000-0000B0000000}"/>
    <cellStyle name="Normal GHG Textfiels Bold 9 3 3" xfId="10534" xr:uid="{00000000-0005-0000-0000-0000B0000000}"/>
    <cellStyle name="Normal GHG Textfiels Bold 9 3 4" xfId="30933" xr:uid="{00000000-0005-0000-0000-0000B0000000}"/>
    <cellStyle name="Normal GHG Textfiels Bold 9 4" xfId="3938" xr:uid="{00000000-0005-0000-0000-0000B0000000}"/>
    <cellStyle name="Normal GHG Textfiels Bold 9 4 2" xfId="18735" xr:uid="{00000000-0005-0000-0000-0000B0000000}"/>
    <cellStyle name="Normal GHG Textfiels Bold 9 4 3" xfId="19724" xr:uid="{00000000-0005-0000-0000-0000B0000000}"/>
    <cellStyle name="Normal GHG Textfiels Bold 9 4 4" xfId="35482" xr:uid="{00000000-0005-0000-0000-0000B0000000}"/>
    <cellStyle name="Normal GHG Textfiels Bold 9 5" xfId="17281" xr:uid="{00000000-0005-0000-0000-0000B0000000}"/>
    <cellStyle name="Normal GHG Textfiels Bold 9 6" xfId="10857" xr:uid="{00000000-0005-0000-0000-0000B0000000}"/>
    <cellStyle name="Normal GHG Textfiels Bold 9 7" xfId="29762" xr:uid="{00000000-0005-0000-0000-0000B0000000}"/>
    <cellStyle name="Normal GHG whole table" xfId="235" xr:uid="{00000000-0005-0000-0000-0000B3000000}"/>
    <cellStyle name="Normal GHG whole table 10" xfId="357" xr:uid="{00000000-0005-0000-0000-0000B1000000}"/>
    <cellStyle name="Normal GHG whole table 10 2" xfId="5207" xr:uid="{00000000-0005-0000-0000-0000B1000000}"/>
    <cellStyle name="Normal GHG whole table 10 2 2" xfId="25505" xr:uid="{00000000-0005-0000-0000-0000B1000000}"/>
    <cellStyle name="Normal GHG whole table 10 2 3" xfId="20920" xr:uid="{00000000-0005-0000-0000-0000B1000000}"/>
    <cellStyle name="Normal GHG whole table 10 2 4" xfId="36651" xr:uid="{00000000-0005-0000-0000-0000B1000000}"/>
    <cellStyle name="Normal GHG whole table 10 3" xfId="17702" xr:uid="{00000000-0005-0000-0000-0000B1000000}"/>
    <cellStyle name="Normal GHG whole table 10 4" xfId="12635" xr:uid="{00000000-0005-0000-0000-0000B1000000}"/>
    <cellStyle name="Normal GHG whole table 10 5" xfId="30974" xr:uid="{00000000-0005-0000-0000-0000B1000000}"/>
    <cellStyle name="Normal GHG whole table 11" xfId="5138" xr:uid="{00000000-0005-0000-0000-0000B3000000}"/>
    <cellStyle name="Normal GHG whole table 11 2" xfId="20851" xr:uid="{00000000-0005-0000-0000-0000B3000000}"/>
    <cellStyle name="Normal GHG whole table 11 2 2" xfId="25437" xr:uid="{00000000-0005-0000-0000-0000B3000000}"/>
    <cellStyle name="Normal GHG whole table 11 2 3" xfId="36607" xr:uid="{00000000-0005-0000-0000-0000B3000000}"/>
    <cellStyle name="Normal GHG whole table 11 3" xfId="18361" xr:uid="{00000000-0005-0000-0000-0000B3000000}"/>
    <cellStyle name="Normal GHG whole table 11 4" xfId="13784" xr:uid="{00000000-0005-0000-0000-0000B3000000}"/>
    <cellStyle name="Normal GHG whole table 11 5" xfId="30915" xr:uid="{00000000-0005-0000-0000-0000B3000000}"/>
    <cellStyle name="Normal GHG whole table 12" xfId="3622" xr:uid="{00000000-0005-0000-0000-0000B3000000}"/>
    <cellStyle name="Normal GHG whole table 12 2" xfId="23389" xr:uid="{00000000-0005-0000-0000-0000B3000000}"/>
    <cellStyle name="Normal GHG whole table 12 3" xfId="19436" xr:uid="{00000000-0005-0000-0000-0000B3000000}"/>
    <cellStyle name="Normal GHG whole table 12 4" xfId="35196" xr:uid="{00000000-0005-0000-0000-0000B3000000}"/>
    <cellStyle name="Normal GHG whole table 13" xfId="17153" xr:uid="{00000000-0005-0000-0000-0000B3000000}"/>
    <cellStyle name="Normal GHG whole table 14" xfId="3600" xr:uid="{00000000-0005-0000-0000-0000B3000000}"/>
    <cellStyle name="Normal GHG whole table 15" xfId="14771" xr:uid="{00000000-0005-0000-0000-0000B3000000}"/>
    <cellStyle name="Normal GHG whole table 2" xfId="393" xr:uid="{00000000-0005-0000-0000-0000B1000000}"/>
    <cellStyle name="Normal GHG whole table 2 10" xfId="5229" xr:uid="{00000000-0005-0000-0000-0000B1000000}"/>
    <cellStyle name="Normal GHG whole table 2 10 2" xfId="20942" xr:uid="{00000000-0005-0000-0000-0000B1000000}"/>
    <cellStyle name="Normal GHG whole table 2 10 2 2" xfId="25527" xr:uid="{00000000-0005-0000-0000-0000B1000000}"/>
    <cellStyle name="Normal GHG whole table 2 10 2 3" xfId="36669" xr:uid="{00000000-0005-0000-0000-0000B1000000}"/>
    <cellStyle name="Normal GHG whole table 2 10 3" xfId="18184" xr:uid="{00000000-0005-0000-0000-0000B1000000}"/>
    <cellStyle name="Normal GHG whole table 2 10 4" xfId="9426" xr:uid="{00000000-0005-0000-0000-0000B1000000}"/>
    <cellStyle name="Normal GHG whole table 2 10 5" xfId="30996" xr:uid="{00000000-0005-0000-0000-0000B1000000}"/>
    <cellStyle name="Normal GHG whole table 2 11" xfId="7999" xr:uid="{00000000-0005-0000-0000-0000B1000000}"/>
    <cellStyle name="Normal GHG whole table 2 11 2" xfId="28291" xr:uid="{00000000-0005-0000-0000-0000B1000000}"/>
    <cellStyle name="Normal GHG whole table 2 11 3" xfId="10699" xr:uid="{00000000-0005-0000-0000-0000B1000000}"/>
    <cellStyle name="Normal GHG whole table 2 11 4" xfId="33764" xr:uid="{00000000-0005-0000-0000-0000B1000000}"/>
    <cellStyle name="Normal GHG whole table 2 12" xfId="3758" xr:uid="{00000000-0005-0000-0000-0000B1000000}"/>
    <cellStyle name="Normal GHG whole table 2 12 2" xfId="16616" xr:uid="{00000000-0005-0000-0000-0000B1000000}"/>
    <cellStyle name="Normal GHG whole table 2 12 3" xfId="19551" xr:uid="{00000000-0005-0000-0000-0000B1000000}"/>
    <cellStyle name="Normal GHG whole table 2 12 4" xfId="35310" xr:uid="{00000000-0005-0000-0000-0000B1000000}"/>
    <cellStyle name="Normal GHG whole table 2 13" xfId="19199" xr:uid="{00000000-0005-0000-0000-0000B1000000}"/>
    <cellStyle name="Normal GHG whole table 2 14" xfId="9846" xr:uid="{00000000-0005-0000-0000-0000B1000000}"/>
    <cellStyle name="Normal GHG whole table 2 15" xfId="29585" xr:uid="{00000000-0005-0000-0000-0000B1000000}"/>
    <cellStyle name="Normal GHG whole table 2 2" xfId="451" xr:uid="{00000000-0005-0000-0000-0000B1000000}"/>
    <cellStyle name="Normal GHG whole table 2 2 10" xfId="15059" xr:uid="{00000000-0005-0000-0000-0000B1000000}"/>
    <cellStyle name="Normal GHG whole table 2 2 11" xfId="12503" xr:uid="{00000000-0005-0000-0000-0000B1000000}"/>
    <cellStyle name="Normal GHG whole table 2 2 12" xfId="29677" xr:uid="{00000000-0005-0000-0000-0000B1000000}"/>
    <cellStyle name="Normal GHG whole table 2 2 2" xfId="551" xr:uid="{00000000-0005-0000-0000-0000B1000000}"/>
    <cellStyle name="Normal GHG whole table 2 2 2 10" xfId="30388" xr:uid="{00000000-0005-0000-0000-0000B1000000}"/>
    <cellStyle name="Normal GHG whole table 2 2 2 2" xfId="1797" xr:uid="{00000000-0005-0000-0000-0000B1000000}"/>
    <cellStyle name="Normal GHG whole table 2 2 2 2 2" xfId="3036" xr:uid="{00000000-0005-0000-0000-0000B1000000}"/>
    <cellStyle name="Normal GHG whole table 2 2 2 2 2 2" xfId="7694" xr:uid="{00000000-0005-0000-0000-0000B1000000}"/>
    <cellStyle name="Normal GHG whole table 2 2 2 2 2 2 2" xfId="27990" xr:uid="{00000000-0005-0000-0000-0000B1000000}"/>
    <cellStyle name="Normal GHG whole table 2 2 2 2 2 2 3" xfId="23400" xr:uid="{00000000-0005-0000-0000-0000B1000000}"/>
    <cellStyle name="Normal GHG whole table 2 2 2 2 2 2 4" xfId="38143" xr:uid="{00000000-0005-0000-0000-0000B1000000}"/>
    <cellStyle name="Normal GHG whole table 2 2 2 2 2 3" xfId="16307" xr:uid="{00000000-0005-0000-0000-0000B1000000}"/>
    <cellStyle name="Normal GHG whole table 2 2 2 2 2 4" xfId="9688" xr:uid="{00000000-0005-0000-0000-0000B1000000}"/>
    <cellStyle name="Normal GHG whole table 2 2 2 2 2 5" xfId="33460" xr:uid="{00000000-0005-0000-0000-0000B1000000}"/>
    <cellStyle name="Normal GHG whole table 2 2 2 2 3" xfId="9106" xr:uid="{00000000-0005-0000-0000-0000B1000000}"/>
    <cellStyle name="Normal GHG whole table 2 2 2 2 3 2" xfId="24757" xr:uid="{00000000-0005-0000-0000-0000B1000000}"/>
    <cellStyle name="Normal GHG whole table 2 2 2 2 3 2 2" xfId="29344" xr:uid="{00000000-0005-0000-0000-0000B1000000}"/>
    <cellStyle name="Normal GHG whole table 2 2 2 2 3 2 3" xfId="39449" xr:uid="{00000000-0005-0000-0000-0000B1000000}"/>
    <cellStyle name="Normal GHG whole table 2 2 2 2 3 3" xfId="16426" xr:uid="{00000000-0005-0000-0000-0000B1000000}"/>
    <cellStyle name="Normal GHG whole table 2 2 2 2 3 4" xfId="12255" xr:uid="{00000000-0005-0000-0000-0000B1000000}"/>
    <cellStyle name="Normal GHG whole table 2 2 2 2 3 5" xfId="34871" xr:uid="{00000000-0005-0000-0000-0000B1000000}"/>
    <cellStyle name="Normal GHG whole table 2 2 2 2 4" xfId="6465" xr:uid="{00000000-0005-0000-0000-0000B1000000}"/>
    <cellStyle name="Normal GHG whole table 2 2 2 2 4 2" xfId="26761" xr:uid="{00000000-0005-0000-0000-0000B1000000}"/>
    <cellStyle name="Normal GHG whole table 2 2 2 2 4 3" xfId="14062" xr:uid="{00000000-0005-0000-0000-0000B1000000}"/>
    <cellStyle name="Normal GHG whole table 2 2 2 2 4 4" xfId="32231" xr:uid="{00000000-0005-0000-0000-0000B1000000}"/>
    <cellStyle name="Normal GHG whole table 2 2 2 2 5" xfId="4885" xr:uid="{00000000-0005-0000-0000-0000B1000000}"/>
    <cellStyle name="Normal GHG whole table 2 2 2 2 5 2" xfId="25195" xr:uid="{00000000-0005-0000-0000-0000B1000000}"/>
    <cellStyle name="Normal GHG whole table 2 2 2 2 5 3" xfId="20609" xr:uid="{00000000-0005-0000-0000-0000B1000000}"/>
    <cellStyle name="Normal GHG whole table 2 2 2 2 5 4" xfId="36365" xr:uid="{00000000-0005-0000-0000-0000B1000000}"/>
    <cellStyle name="Normal GHG whole table 2 2 2 2 6" xfId="18742" xr:uid="{00000000-0005-0000-0000-0000B1000000}"/>
    <cellStyle name="Normal GHG whole table 2 2 2 2 7" xfId="14538" xr:uid="{00000000-0005-0000-0000-0000B1000000}"/>
    <cellStyle name="Normal GHG whole table 2 2 2 2 8" xfId="30705" xr:uid="{00000000-0005-0000-0000-0000B1000000}"/>
    <cellStyle name="Normal GHG whole table 2 2 2 3" xfId="1477" xr:uid="{00000000-0005-0000-0000-0000B1000000}"/>
    <cellStyle name="Normal GHG whole table 2 2 2 3 2" xfId="6175" xr:uid="{00000000-0005-0000-0000-0000B1000000}"/>
    <cellStyle name="Normal GHG whole table 2 2 2 3 2 2" xfId="26471" xr:uid="{00000000-0005-0000-0000-0000B1000000}"/>
    <cellStyle name="Normal GHG whole table 2 2 2 3 2 3" xfId="21883" xr:uid="{00000000-0005-0000-0000-0000B1000000}"/>
    <cellStyle name="Normal GHG whole table 2 2 2 3 2 4" xfId="37102" xr:uid="{00000000-0005-0000-0000-0000B1000000}"/>
    <cellStyle name="Normal GHG whole table 2 2 2 3 3" xfId="21658" xr:uid="{00000000-0005-0000-0000-0000B1000000}"/>
    <cellStyle name="Normal GHG whole table 2 2 2 3 4" xfId="13313" xr:uid="{00000000-0005-0000-0000-0000B1000000}"/>
    <cellStyle name="Normal GHG whole table 2 2 2 3 5" xfId="31941" xr:uid="{00000000-0005-0000-0000-0000B1000000}"/>
    <cellStyle name="Normal GHG whole table 2 2 2 4" xfId="2717" xr:uid="{00000000-0005-0000-0000-0000B1000000}"/>
    <cellStyle name="Normal GHG whole table 2 2 2 4 2" xfId="7375" xr:uid="{00000000-0005-0000-0000-0000B1000000}"/>
    <cellStyle name="Normal GHG whole table 2 2 2 4 2 2" xfId="27671" xr:uid="{00000000-0005-0000-0000-0000B1000000}"/>
    <cellStyle name="Normal GHG whole table 2 2 2 4 2 3" xfId="23081" xr:uid="{00000000-0005-0000-0000-0000B1000000}"/>
    <cellStyle name="Normal GHG whole table 2 2 2 4 2 4" xfId="37847" xr:uid="{00000000-0005-0000-0000-0000B1000000}"/>
    <cellStyle name="Normal GHG whole table 2 2 2 4 3" xfId="15379" xr:uid="{00000000-0005-0000-0000-0000B1000000}"/>
    <cellStyle name="Normal GHG whole table 2 2 2 4 4" xfId="10855" xr:uid="{00000000-0005-0000-0000-0000B1000000}"/>
    <cellStyle name="Normal GHG whole table 2 2 2 4 5" xfId="33141" xr:uid="{00000000-0005-0000-0000-0000B1000000}"/>
    <cellStyle name="Normal GHG whole table 2 2 2 5" xfId="8789" xr:uid="{00000000-0005-0000-0000-0000B1000000}"/>
    <cellStyle name="Normal GHG whole table 2 2 2 5 2" xfId="24457" xr:uid="{00000000-0005-0000-0000-0000B1000000}"/>
    <cellStyle name="Normal GHG whole table 2 2 2 5 2 2" xfId="29045" xr:uid="{00000000-0005-0000-0000-0000B1000000}"/>
    <cellStyle name="Normal GHG whole table 2 2 2 5 2 3" xfId="39150" xr:uid="{00000000-0005-0000-0000-0000B1000000}"/>
    <cellStyle name="Normal GHG whole table 2 2 2 5 3" xfId="21540" xr:uid="{00000000-0005-0000-0000-0000B1000000}"/>
    <cellStyle name="Normal GHG whole table 2 2 2 5 4" xfId="13270" xr:uid="{00000000-0005-0000-0000-0000B1000000}"/>
    <cellStyle name="Normal GHG whole table 2 2 2 5 5" xfId="34554" xr:uid="{00000000-0005-0000-0000-0000B1000000}"/>
    <cellStyle name="Normal GHG whole table 2 2 2 6" xfId="5338" xr:uid="{00000000-0005-0000-0000-0000B1000000}"/>
    <cellStyle name="Normal GHG whole table 2 2 2 6 2" xfId="21049" xr:uid="{00000000-0005-0000-0000-0000B1000000}"/>
    <cellStyle name="Normal GHG whole table 2 2 2 6 2 2" xfId="25634" xr:uid="{00000000-0005-0000-0000-0000B1000000}"/>
    <cellStyle name="Normal GHG whole table 2 2 2 6 2 3" xfId="36728" xr:uid="{00000000-0005-0000-0000-0000B1000000}"/>
    <cellStyle name="Normal GHG whole table 2 2 2 6 3" xfId="17317" xr:uid="{00000000-0005-0000-0000-0000B1000000}"/>
    <cellStyle name="Normal GHG whole table 2 2 2 6 4" xfId="11648" xr:uid="{00000000-0005-0000-0000-0000B1000000}"/>
    <cellStyle name="Normal GHG whole table 2 2 2 6 5" xfId="31104" xr:uid="{00000000-0005-0000-0000-0000B1000000}"/>
    <cellStyle name="Normal GHG whole table 2 2 2 7" xfId="4567" xr:uid="{00000000-0005-0000-0000-0000B1000000}"/>
    <cellStyle name="Normal GHG whole table 2 2 2 7 2" xfId="16923" xr:uid="{00000000-0005-0000-0000-0000B1000000}"/>
    <cellStyle name="Normal GHG whole table 2 2 2 7 3" xfId="20310" xr:uid="{00000000-0005-0000-0000-0000B1000000}"/>
    <cellStyle name="Normal GHG whole table 2 2 2 7 4" xfId="36068" xr:uid="{00000000-0005-0000-0000-0000B1000000}"/>
    <cellStyle name="Normal GHG whole table 2 2 2 8" xfId="16501" xr:uid="{00000000-0005-0000-0000-0000B1000000}"/>
    <cellStyle name="Normal GHG whole table 2 2 2 9" xfId="13116" xr:uid="{00000000-0005-0000-0000-0000B1000000}"/>
    <cellStyle name="Normal GHG whole table 2 2 3" xfId="1394" xr:uid="{00000000-0005-0000-0000-0000B1000000}"/>
    <cellStyle name="Normal GHG whole table 2 2 3 2" xfId="2634" xr:uid="{00000000-0005-0000-0000-0000B1000000}"/>
    <cellStyle name="Normal GHG whole table 2 2 3 2 2" xfId="7292" xr:uid="{00000000-0005-0000-0000-0000B1000000}"/>
    <cellStyle name="Normal GHG whole table 2 2 3 2 2 2" xfId="27588" xr:uid="{00000000-0005-0000-0000-0000B1000000}"/>
    <cellStyle name="Normal GHG whole table 2 2 3 2 2 3" xfId="22998" xr:uid="{00000000-0005-0000-0000-0000B1000000}"/>
    <cellStyle name="Normal GHG whole table 2 2 3 2 2 4" xfId="37774" xr:uid="{00000000-0005-0000-0000-0000B1000000}"/>
    <cellStyle name="Normal GHG whole table 2 2 3 2 3" xfId="21792" xr:uid="{00000000-0005-0000-0000-0000B1000000}"/>
    <cellStyle name="Normal GHG whole table 2 2 3 2 4" xfId="9549" xr:uid="{00000000-0005-0000-0000-0000B1000000}"/>
    <cellStyle name="Normal GHG whole table 2 2 3 2 5" xfId="33058" xr:uid="{00000000-0005-0000-0000-0000B1000000}"/>
    <cellStyle name="Normal GHG whole table 2 2 3 3" xfId="8708" xr:uid="{00000000-0005-0000-0000-0000B1000000}"/>
    <cellStyle name="Normal GHG whole table 2 2 3 3 2" xfId="24381" xr:uid="{00000000-0005-0000-0000-0000B1000000}"/>
    <cellStyle name="Normal GHG whole table 2 2 3 3 2 2" xfId="28970" xr:uid="{00000000-0005-0000-0000-0000B1000000}"/>
    <cellStyle name="Normal GHG whole table 2 2 3 3 2 3" xfId="39075" xr:uid="{00000000-0005-0000-0000-0000B1000000}"/>
    <cellStyle name="Normal GHG whole table 2 2 3 3 3" xfId="15119" xr:uid="{00000000-0005-0000-0000-0000B1000000}"/>
    <cellStyle name="Normal GHG whole table 2 2 3 3 4" xfId="9377" xr:uid="{00000000-0005-0000-0000-0000B1000000}"/>
    <cellStyle name="Normal GHG whole table 2 2 3 3 5" xfId="34473" xr:uid="{00000000-0005-0000-0000-0000B1000000}"/>
    <cellStyle name="Normal GHG whole table 2 2 3 4" xfId="6107" xr:uid="{00000000-0005-0000-0000-0000B1000000}"/>
    <cellStyle name="Normal GHG whole table 2 2 3 4 2" xfId="26403" xr:uid="{00000000-0005-0000-0000-0000B1000000}"/>
    <cellStyle name="Normal GHG whole table 2 2 3 4 3" xfId="11841" xr:uid="{00000000-0005-0000-0000-0000B1000000}"/>
    <cellStyle name="Normal GHG whole table 2 2 3 4 4" xfId="31873" xr:uid="{00000000-0005-0000-0000-0000B1000000}"/>
    <cellStyle name="Normal GHG whole table 2 2 3 5" xfId="4486" xr:uid="{00000000-0005-0000-0000-0000B1000000}"/>
    <cellStyle name="Normal GHG whole table 2 2 3 5 2" xfId="17755" xr:uid="{00000000-0005-0000-0000-0000B1000000}"/>
    <cellStyle name="Normal GHG whole table 2 2 3 5 3" xfId="20235" xr:uid="{00000000-0005-0000-0000-0000B1000000}"/>
    <cellStyle name="Normal GHG whole table 2 2 3 5 4" xfId="35993" xr:uid="{00000000-0005-0000-0000-0000B1000000}"/>
    <cellStyle name="Normal GHG whole table 2 2 3 6" xfId="21706" xr:uid="{00000000-0005-0000-0000-0000B1000000}"/>
    <cellStyle name="Normal GHG whole table 2 2 3 7" xfId="13316" xr:uid="{00000000-0005-0000-0000-0000B1000000}"/>
    <cellStyle name="Normal GHG whole table 2 2 3 8" xfId="30307" xr:uid="{00000000-0005-0000-0000-0000B1000000}"/>
    <cellStyle name="Normal GHG whole table 2 2 4" xfId="1300" xr:uid="{00000000-0005-0000-0000-0000B1000000}"/>
    <cellStyle name="Normal GHG whole table 2 2 4 2" xfId="2541" xr:uid="{00000000-0005-0000-0000-0000B1000000}"/>
    <cellStyle name="Normal GHG whole table 2 2 4 2 2" xfId="7199" xr:uid="{00000000-0005-0000-0000-0000B1000000}"/>
    <cellStyle name="Normal GHG whole table 2 2 4 2 2 2" xfId="27495" xr:uid="{00000000-0005-0000-0000-0000B1000000}"/>
    <cellStyle name="Normal GHG whole table 2 2 4 2 2 3" xfId="22905" xr:uid="{00000000-0005-0000-0000-0000B1000000}"/>
    <cellStyle name="Normal GHG whole table 2 2 4 2 2 4" xfId="37685" xr:uid="{00000000-0005-0000-0000-0000B1000000}"/>
    <cellStyle name="Normal GHG whole table 2 2 4 2 3" xfId="18151" xr:uid="{00000000-0005-0000-0000-0000B1000000}"/>
    <cellStyle name="Normal GHG whole table 2 2 4 2 4" xfId="10658" xr:uid="{00000000-0005-0000-0000-0000B1000000}"/>
    <cellStyle name="Normal GHG whole table 2 2 4 2 5" xfId="32965" xr:uid="{00000000-0005-0000-0000-0000B1000000}"/>
    <cellStyle name="Normal GHG whole table 2 2 4 3" xfId="8619" xr:uid="{00000000-0005-0000-0000-0000B1000000}"/>
    <cellStyle name="Normal GHG whole table 2 2 4 3 2" xfId="24298" xr:uid="{00000000-0005-0000-0000-0000B1000000}"/>
    <cellStyle name="Normal GHG whole table 2 2 4 3 2 2" xfId="28887" xr:uid="{00000000-0005-0000-0000-0000B1000000}"/>
    <cellStyle name="Normal GHG whole table 2 2 4 3 2 3" xfId="38992" xr:uid="{00000000-0005-0000-0000-0000B1000000}"/>
    <cellStyle name="Normal GHG whole table 2 2 4 3 3" xfId="16232" xr:uid="{00000000-0005-0000-0000-0000B1000000}"/>
    <cellStyle name="Normal GHG whole table 2 2 4 3 4" xfId="12502" xr:uid="{00000000-0005-0000-0000-0000B1000000}"/>
    <cellStyle name="Normal GHG whole table 2 2 4 3 5" xfId="34384" xr:uid="{00000000-0005-0000-0000-0000B1000000}"/>
    <cellStyle name="Normal GHG whole table 2 2 4 4" xfId="6024" xr:uid="{00000000-0005-0000-0000-0000B1000000}"/>
    <cellStyle name="Normal GHG whole table 2 2 4 4 2" xfId="26320" xr:uid="{00000000-0005-0000-0000-0000B1000000}"/>
    <cellStyle name="Normal GHG whole table 2 2 4 4 3" xfId="9955" xr:uid="{00000000-0005-0000-0000-0000B1000000}"/>
    <cellStyle name="Normal GHG whole table 2 2 4 4 4" xfId="31790" xr:uid="{00000000-0005-0000-0000-0000B1000000}"/>
    <cellStyle name="Normal GHG whole table 2 2 4 5" xfId="4396" xr:uid="{00000000-0005-0000-0000-0000B1000000}"/>
    <cellStyle name="Normal GHG whole table 2 2 4 5 2" xfId="15387" xr:uid="{00000000-0005-0000-0000-0000B1000000}"/>
    <cellStyle name="Normal GHG whole table 2 2 4 5 3" xfId="20153" xr:uid="{00000000-0005-0000-0000-0000B1000000}"/>
    <cellStyle name="Normal GHG whole table 2 2 4 5 4" xfId="35911" xr:uid="{00000000-0005-0000-0000-0000B1000000}"/>
    <cellStyle name="Normal GHG whole table 2 2 4 6" xfId="17386" xr:uid="{00000000-0005-0000-0000-0000B1000000}"/>
    <cellStyle name="Normal GHG whole table 2 2 4 7" xfId="10503" xr:uid="{00000000-0005-0000-0000-0000B1000000}"/>
    <cellStyle name="Normal GHG whole table 2 2 4 8" xfId="30218" xr:uid="{00000000-0005-0000-0000-0000B1000000}"/>
    <cellStyle name="Normal GHG whole table 2 2 5" xfId="1216" xr:uid="{00000000-0005-0000-0000-0000B1000000}"/>
    <cellStyle name="Normal GHG whole table 2 2 5 2" xfId="2457" xr:uid="{00000000-0005-0000-0000-0000B1000000}"/>
    <cellStyle name="Normal GHG whole table 2 2 5 2 2" xfId="7115" xr:uid="{00000000-0005-0000-0000-0000B1000000}"/>
    <cellStyle name="Normal GHG whole table 2 2 5 2 2 2" xfId="27411" xr:uid="{00000000-0005-0000-0000-0000B1000000}"/>
    <cellStyle name="Normal GHG whole table 2 2 5 2 2 3" xfId="22821" xr:uid="{00000000-0005-0000-0000-0000B1000000}"/>
    <cellStyle name="Normal GHG whole table 2 2 5 2 2 4" xfId="37603" xr:uid="{00000000-0005-0000-0000-0000B1000000}"/>
    <cellStyle name="Normal GHG whole table 2 2 5 2 3" xfId="15353" xr:uid="{00000000-0005-0000-0000-0000B1000000}"/>
    <cellStyle name="Normal GHG whole table 2 2 5 2 4" xfId="13395" xr:uid="{00000000-0005-0000-0000-0000B1000000}"/>
    <cellStyle name="Normal GHG whole table 2 2 5 2 5" xfId="32881" xr:uid="{00000000-0005-0000-0000-0000B1000000}"/>
    <cellStyle name="Normal GHG whole table 2 2 5 3" xfId="8535" xr:uid="{00000000-0005-0000-0000-0000B1000000}"/>
    <cellStyle name="Normal GHG whole table 2 2 5 3 2" xfId="24220" xr:uid="{00000000-0005-0000-0000-0000B1000000}"/>
    <cellStyle name="Normal GHG whole table 2 2 5 3 2 2" xfId="28809" xr:uid="{00000000-0005-0000-0000-0000B1000000}"/>
    <cellStyle name="Normal GHG whole table 2 2 5 3 2 3" xfId="38914" xr:uid="{00000000-0005-0000-0000-0000B1000000}"/>
    <cellStyle name="Normal GHG whole table 2 2 5 3 3" xfId="16467" xr:uid="{00000000-0005-0000-0000-0000B1000000}"/>
    <cellStyle name="Normal GHG whole table 2 2 5 3 4" xfId="13879" xr:uid="{00000000-0005-0000-0000-0000B1000000}"/>
    <cellStyle name="Normal GHG whole table 2 2 5 3 5" xfId="34300" xr:uid="{00000000-0005-0000-0000-0000B1000000}"/>
    <cellStyle name="Normal GHG whole table 2 2 5 4" xfId="5947" xr:uid="{00000000-0005-0000-0000-0000B1000000}"/>
    <cellStyle name="Normal GHG whole table 2 2 5 4 2" xfId="26243" xr:uid="{00000000-0005-0000-0000-0000B1000000}"/>
    <cellStyle name="Normal GHG whole table 2 2 5 4 3" xfId="14723" xr:uid="{00000000-0005-0000-0000-0000B1000000}"/>
    <cellStyle name="Normal GHG whole table 2 2 5 4 4" xfId="31713" xr:uid="{00000000-0005-0000-0000-0000B1000000}"/>
    <cellStyle name="Normal GHG whole table 2 2 5 5" xfId="4312" xr:uid="{00000000-0005-0000-0000-0000B1000000}"/>
    <cellStyle name="Normal GHG whole table 2 2 5 5 2" xfId="17068" xr:uid="{00000000-0005-0000-0000-0000B1000000}"/>
    <cellStyle name="Normal GHG whole table 2 2 5 5 3" xfId="20075" xr:uid="{00000000-0005-0000-0000-0000B1000000}"/>
    <cellStyle name="Normal GHG whole table 2 2 5 5 4" xfId="35833" xr:uid="{00000000-0005-0000-0000-0000B1000000}"/>
    <cellStyle name="Normal GHG whole table 2 2 5 6" xfId="15797" xr:uid="{00000000-0005-0000-0000-0000B1000000}"/>
    <cellStyle name="Normal GHG whole table 2 2 5 7" xfId="12941" xr:uid="{00000000-0005-0000-0000-0000B1000000}"/>
    <cellStyle name="Normal GHG whole table 2 2 5 8" xfId="30134" xr:uid="{00000000-0005-0000-0000-0000B1000000}"/>
    <cellStyle name="Normal GHG whole table 2 2 6" xfId="855" xr:uid="{00000000-0005-0000-0000-0000B1000000}"/>
    <cellStyle name="Normal GHG whole table 2 2 6 2" xfId="3330" xr:uid="{00000000-0005-0000-0000-0000B1000000}"/>
    <cellStyle name="Normal GHG whole table 2 2 6 2 2" xfId="8182" xr:uid="{00000000-0005-0000-0000-0000B1000000}"/>
    <cellStyle name="Normal GHG whole table 2 2 6 2 2 2" xfId="28471" xr:uid="{00000000-0005-0000-0000-0000B1000000}"/>
    <cellStyle name="Normal GHG whole table 2 2 6 2 2 3" xfId="23882" xr:uid="{00000000-0005-0000-0000-0000B1000000}"/>
    <cellStyle name="Normal GHG whole table 2 2 6 2 2 4" xfId="38576" xr:uid="{00000000-0005-0000-0000-0000B1000000}"/>
    <cellStyle name="Normal GHG whole table 2 2 6 2 3" xfId="15128" xr:uid="{00000000-0005-0000-0000-0000B1000000}"/>
    <cellStyle name="Normal GHG whole table 2 2 6 2 4" xfId="12808" xr:uid="{00000000-0005-0000-0000-0000B1000000}"/>
    <cellStyle name="Normal GHG whole table 2 2 6 2 5" xfId="33947" xr:uid="{00000000-0005-0000-0000-0000B1000000}"/>
    <cellStyle name="Normal GHG whole table 2 2 6 3" xfId="5604" xr:uid="{00000000-0005-0000-0000-0000B1000000}"/>
    <cellStyle name="Normal GHG whole table 2 2 6 3 2" xfId="25900" xr:uid="{00000000-0005-0000-0000-0000B1000000}"/>
    <cellStyle name="Normal GHG whole table 2 2 6 3 3" xfId="10367" xr:uid="{00000000-0005-0000-0000-0000B1000000}"/>
    <cellStyle name="Normal GHG whole table 2 2 6 3 4" xfId="31370" xr:uid="{00000000-0005-0000-0000-0000B1000000}"/>
    <cellStyle name="Normal GHG whole table 2 2 6 4" xfId="3957" xr:uid="{00000000-0005-0000-0000-0000B1000000}"/>
    <cellStyle name="Normal GHG whole table 2 2 6 4 2" xfId="17514" xr:uid="{00000000-0005-0000-0000-0000B1000000}"/>
    <cellStyle name="Normal GHG whole table 2 2 6 4 3" xfId="19743" xr:uid="{00000000-0005-0000-0000-0000B1000000}"/>
    <cellStyle name="Normal GHG whole table 2 2 6 4 4" xfId="35501" xr:uid="{00000000-0005-0000-0000-0000B1000000}"/>
    <cellStyle name="Normal GHG whole table 2 2 6 5" xfId="15605" xr:uid="{00000000-0005-0000-0000-0000B1000000}"/>
    <cellStyle name="Normal GHG whole table 2 2 6 6" xfId="13187" xr:uid="{00000000-0005-0000-0000-0000B1000000}"/>
    <cellStyle name="Normal GHG whole table 2 2 6 7" xfId="29781" xr:uid="{00000000-0005-0000-0000-0000B1000000}"/>
    <cellStyle name="Normal GHG whole table 2 2 7" xfId="2099" xr:uid="{00000000-0005-0000-0000-0000B1000000}"/>
    <cellStyle name="Normal GHG whole table 2 2 7 2" xfId="6757" xr:uid="{00000000-0005-0000-0000-0000B1000000}"/>
    <cellStyle name="Normal GHG whole table 2 2 7 2 2" xfId="27053" xr:uid="{00000000-0005-0000-0000-0000B1000000}"/>
    <cellStyle name="Normal GHG whole table 2 2 7 2 3" xfId="22463" xr:uid="{00000000-0005-0000-0000-0000B1000000}"/>
    <cellStyle name="Normal GHG whole table 2 2 7 2 4" xfId="37248" xr:uid="{00000000-0005-0000-0000-0000B1000000}"/>
    <cellStyle name="Normal GHG whole table 2 2 7 3" xfId="21603" xr:uid="{00000000-0005-0000-0000-0000B1000000}"/>
    <cellStyle name="Normal GHG whole table 2 2 7 4" xfId="11120" xr:uid="{00000000-0005-0000-0000-0000B1000000}"/>
    <cellStyle name="Normal GHG whole table 2 2 7 5" xfId="32523" xr:uid="{00000000-0005-0000-0000-0000B1000000}"/>
    <cellStyle name="Normal GHG whole table 2 2 8" xfId="8078" xr:uid="{00000000-0005-0000-0000-0000B1000000}"/>
    <cellStyle name="Normal GHG whole table 2 2 8 2" xfId="23780" xr:uid="{00000000-0005-0000-0000-0000B1000000}"/>
    <cellStyle name="Normal GHG whole table 2 2 8 2 2" xfId="28369" xr:uid="{00000000-0005-0000-0000-0000B1000000}"/>
    <cellStyle name="Normal GHG whole table 2 2 8 2 3" xfId="38474" xr:uid="{00000000-0005-0000-0000-0000B1000000}"/>
    <cellStyle name="Normal GHG whole table 2 2 8 3" xfId="21657" xr:uid="{00000000-0005-0000-0000-0000B1000000}"/>
    <cellStyle name="Normal GHG whole table 2 2 8 4" xfId="12156" xr:uid="{00000000-0005-0000-0000-0000B1000000}"/>
    <cellStyle name="Normal GHG whole table 2 2 8 5" xfId="33843" xr:uid="{00000000-0005-0000-0000-0000B1000000}"/>
    <cellStyle name="Normal GHG whole table 2 2 9" xfId="3853" xr:uid="{00000000-0005-0000-0000-0000B1000000}"/>
    <cellStyle name="Normal GHG whole table 2 2 9 2" xfId="17499" xr:uid="{00000000-0005-0000-0000-0000B1000000}"/>
    <cellStyle name="Normal GHG whole table 2 2 9 3" xfId="19642" xr:uid="{00000000-0005-0000-0000-0000B1000000}"/>
    <cellStyle name="Normal GHG whole table 2 2 9 4" xfId="35400" xr:uid="{00000000-0005-0000-0000-0000B1000000}"/>
    <cellStyle name="Normal GHG whole table 2 3" xfId="600" xr:uid="{00000000-0005-0000-0000-0000B1000000}"/>
    <cellStyle name="Normal GHG whole table 2 3 10" xfId="13940" xr:uid="{00000000-0005-0000-0000-0000B1000000}"/>
    <cellStyle name="Normal GHG whole table 2 3 11" xfId="29829" xr:uid="{00000000-0005-0000-0000-0000B1000000}"/>
    <cellStyle name="Normal GHG whole table 2 3 2" xfId="1830" xr:uid="{00000000-0005-0000-0000-0000B1000000}"/>
    <cellStyle name="Normal GHG whole table 2 3 2 2" xfId="3069" xr:uid="{00000000-0005-0000-0000-0000B1000000}"/>
    <cellStyle name="Normal GHG whole table 2 3 2 2 2" xfId="7727" xr:uid="{00000000-0005-0000-0000-0000B1000000}"/>
    <cellStyle name="Normal GHG whole table 2 3 2 2 2 2" xfId="28023" xr:uid="{00000000-0005-0000-0000-0000B1000000}"/>
    <cellStyle name="Normal GHG whole table 2 3 2 2 2 3" xfId="23433" xr:uid="{00000000-0005-0000-0000-0000B1000000}"/>
    <cellStyle name="Normal GHG whole table 2 3 2 2 2 4" xfId="38175" xr:uid="{00000000-0005-0000-0000-0000B1000000}"/>
    <cellStyle name="Normal GHG whole table 2 3 2 2 3" xfId="15698" xr:uid="{00000000-0005-0000-0000-0000B1000000}"/>
    <cellStyle name="Normal GHG whole table 2 3 2 2 4" xfId="13111" xr:uid="{00000000-0005-0000-0000-0000B1000000}"/>
    <cellStyle name="Normal GHG whole table 2 3 2 2 5" xfId="33493" xr:uid="{00000000-0005-0000-0000-0000B1000000}"/>
    <cellStyle name="Normal GHG whole table 2 3 2 3" xfId="9139" xr:uid="{00000000-0005-0000-0000-0000B1000000}"/>
    <cellStyle name="Normal GHG whole table 2 3 2 3 2" xfId="24788" xr:uid="{00000000-0005-0000-0000-0000B1000000}"/>
    <cellStyle name="Normal GHG whole table 2 3 2 3 2 2" xfId="29375" xr:uid="{00000000-0005-0000-0000-0000B1000000}"/>
    <cellStyle name="Normal GHG whole table 2 3 2 3 2 3" xfId="39480" xr:uid="{00000000-0005-0000-0000-0000B1000000}"/>
    <cellStyle name="Normal GHG whole table 2 3 2 3 3" xfId="15392" xr:uid="{00000000-0005-0000-0000-0000B1000000}"/>
    <cellStyle name="Normal GHG whole table 2 3 2 3 4" xfId="10889" xr:uid="{00000000-0005-0000-0000-0000B1000000}"/>
    <cellStyle name="Normal GHG whole table 2 3 2 3 5" xfId="34904" xr:uid="{00000000-0005-0000-0000-0000B1000000}"/>
    <cellStyle name="Normal GHG whole table 2 3 2 4" xfId="6496" xr:uid="{00000000-0005-0000-0000-0000B1000000}"/>
    <cellStyle name="Normal GHG whole table 2 3 2 4 2" xfId="26792" xr:uid="{00000000-0005-0000-0000-0000B1000000}"/>
    <cellStyle name="Normal GHG whole table 2 3 2 4 3" xfId="12899" xr:uid="{00000000-0005-0000-0000-0000B1000000}"/>
    <cellStyle name="Normal GHG whole table 2 3 2 4 4" xfId="32262" xr:uid="{00000000-0005-0000-0000-0000B1000000}"/>
    <cellStyle name="Normal GHG whole table 2 3 2 5" xfId="4918" xr:uid="{00000000-0005-0000-0000-0000B1000000}"/>
    <cellStyle name="Normal GHG whole table 2 3 2 5 2" xfId="25226" xr:uid="{00000000-0005-0000-0000-0000B1000000}"/>
    <cellStyle name="Normal GHG whole table 2 3 2 5 3" xfId="20640" xr:uid="{00000000-0005-0000-0000-0000B1000000}"/>
    <cellStyle name="Normal GHG whole table 2 3 2 5 4" xfId="36396" xr:uid="{00000000-0005-0000-0000-0000B1000000}"/>
    <cellStyle name="Normal GHG whole table 2 3 2 6" xfId="15236" xr:uid="{00000000-0005-0000-0000-0000B1000000}"/>
    <cellStyle name="Normal GHG whole table 2 3 2 7" xfId="12217" xr:uid="{00000000-0005-0000-0000-0000B1000000}"/>
    <cellStyle name="Normal GHG whole table 2 3 2 8" xfId="30738" xr:uid="{00000000-0005-0000-0000-0000B1000000}"/>
    <cellStyle name="Normal GHG whole table 2 3 3" xfId="1278" xr:uid="{00000000-0005-0000-0000-0000B1000000}"/>
    <cellStyle name="Normal GHG whole table 2 3 3 2" xfId="2519" xr:uid="{00000000-0005-0000-0000-0000B1000000}"/>
    <cellStyle name="Normal GHG whole table 2 3 3 2 2" xfId="7177" xr:uid="{00000000-0005-0000-0000-0000B1000000}"/>
    <cellStyle name="Normal GHG whole table 2 3 3 2 2 2" xfId="27473" xr:uid="{00000000-0005-0000-0000-0000B1000000}"/>
    <cellStyle name="Normal GHG whole table 2 3 3 2 2 3" xfId="22883" xr:uid="{00000000-0005-0000-0000-0000B1000000}"/>
    <cellStyle name="Normal GHG whole table 2 3 3 2 2 4" xfId="37663" xr:uid="{00000000-0005-0000-0000-0000B1000000}"/>
    <cellStyle name="Normal GHG whole table 2 3 3 2 3" xfId="18554" xr:uid="{00000000-0005-0000-0000-0000B1000000}"/>
    <cellStyle name="Normal GHG whole table 2 3 3 2 4" xfId="13646" xr:uid="{00000000-0005-0000-0000-0000B1000000}"/>
    <cellStyle name="Normal GHG whole table 2 3 3 2 5" xfId="32943" xr:uid="{00000000-0005-0000-0000-0000B1000000}"/>
    <cellStyle name="Normal GHG whole table 2 3 3 3" xfId="8597" xr:uid="{00000000-0005-0000-0000-0000B1000000}"/>
    <cellStyle name="Normal GHG whole table 2 3 3 3 2" xfId="24277" xr:uid="{00000000-0005-0000-0000-0000B1000000}"/>
    <cellStyle name="Normal GHG whole table 2 3 3 3 2 2" xfId="28866" xr:uid="{00000000-0005-0000-0000-0000B1000000}"/>
    <cellStyle name="Normal GHG whole table 2 3 3 3 2 3" xfId="38971" xr:uid="{00000000-0005-0000-0000-0000B1000000}"/>
    <cellStyle name="Normal GHG whole table 2 3 3 3 3" xfId="22181" xr:uid="{00000000-0005-0000-0000-0000B1000000}"/>
    <cellStyle name="Normal GHG whole table 2 3 3 3 4" xfId="11797" xr:uid="{00000000-0005-0000-0000-0000B1000000}"/>
    <cellStyle name="Normal GHG whole table 2 3 3 3 5" xfId="34362" xr:uid="{00000000-0005-0000-0000-0000B1000000}"/>
    <cellStyle name="Normal GHG whole table 2 3 3 4" xfId="6003" xr:uid="{00000000-0005-0000-0000-0000B1000000}"/>
    <cellStyle name="Normal GHG whole table 2 3 3 4 2" xfId="26299" xr:uid="{00000000-0005-0000-0000-0000B1000000}"/>
    <cellStyle name="Normal GHG whole table 2 3 3 4 3" xfId="11075" xr:uid="{00000000-0005-0000-0000-0000B1000000}"/>
    <cellStyle name="Normal GHG whole table 2 3 3 4 4" xfId="31769" xr:uid="{00000000-0005-0000-0000-0000B1000000}"/>
    <cellStyle name="Normal GHG whole table 2 3 3 5" xfId="4374" xr:uid="{00000000-0005-0000-0000-0000B1000000}"/>
    <cellStyle name="Normal GHG whole table 2 3 3 5 2" xfId="14945" xr:uid="{00000000-0005-0000-0000-0000B1000000}"/>
    <cellStyle name="Normal GHG whole table 2 3 3 5 3" xfId="20132" xr:uid="{00000000-0005-0000-0000-0000B1000000}"/>
    <cellStyle name="Normal GHG whole table 2 3 3 5 4" xfId="35890" xr:uid="{00000000-0005-0000-0000-0000B1000000}"/>
    <cellStyle name="Normal GHG whole table 2 3 3 6" xfId="16158" xr:uid="{00000000-0005-0000-0000-0000B1000000}"/>
    <cellStyle name="Normal GHG whole table 2 3 3 7" xfId="11200" xr:uid="{00000000-0005-0000-0000-0000B1000000}"/>
    <cellStyle name="Normal GHG whole table 2 3 3 8" xfId="30196" xr:uid="{00000000-0005-0000-0000-0000B1000000}"/>
    <cellStyle name="Normal GHG whole table 2 3 4" xfId="904" xr:uid="{00000000-0005-0000-0000-0000B1000000}"/>
    <cellStyle name="Normal GHG whole table 2 3 4 2" xfId="5652" xr:uid="{00000000-0005-0000-0000-0000B1000000}"/>
    <cellStyle name="Normal GHG whole table 2 3 4 2 2" xfId="25948" xr:uid="{00000000-0005-0000-0000-0000B1000000}"/>
    <cellStyle name="Normal GHG whole table 2 3 4 2 3" xfId="21362" xr:uid="{00000000-0005-0000-0000-0000B1000000}"/>
    <cellStyle name="Normal GHG whole table 2 3 4 2 4" xfId="36902" xr:uid="{00000000-0005-0000-0000-0000B1000000}"/>
    <cellStyle name="Normal GHG whole table 2 3 4 3" xfId="20972" xr:uid="{00000000-0005-0000-0000-0000B1000000}"/>
    <cellStyle name="Normal GHG whole table 2 3 4 4" xfId="9607" xr:uid="{00000000-0005-0000-0000-0000B1000000}"/>
    <cellStyle name="Normal GHG whole table 2 3 4 5" xfId="31418" xr:uid="{00000000-0005-0000-0000-0000B1000000}"/>
    <cellStyle name="Normal GHG whole table 2 3 5" xfId="2147" xr:uid="{00000000-0005-0000-0000-0000B1000000}"/>
    <cellStyle name="Normal GHG whole table 2 3 5 2" xfId="6805" xr:uid="{00000000-0005-0000-0000-0000B1000000}"/>
    <cellStyle name="Normal GHG whole table 2 3 5 2 2" xfId="27101" xr:uid="{00000000-0005-0000-0000-0000B1000000}"/>
    <cellStyle name="Normal GHG whole table 2 3 5 2 3" xfId="22511" xr:uid="{00000000-0005-0000-0000-0000B1000000}"/>
    <cellStyle name="Normal GHG whole table 2 3 5 2 4" xfId="37296" xr:uid="{00000000-0005-0000-0000-0000B1000000}"/>
    <cellStyle name="Normal GHG whole table 2 3 5 3" xfId="19250" xr:uid="{00000000-0005-0000-0000-0000B1000000}"/>
    <cellStyle name="Normal GHG whole table 2 3 5 4" xfId="11588" xr:uid="{00000000-0005-0000-0000-0000B1000000}"/>
    <cellStyle name="Normal GHG whole table 2 3 5 5" xfId="32571" xr:uid="{00000000-0005-0000-0000-0000B1000000}"/>
    <cellStyle name="Normal GHG whole table 2 3 6" xfId="8230" xr:uid="{00000000-0005-0000-0000-0000B1000000}"/>
    <cellStyle name="Normal GHG whole table 2 3 6 2" xfId="23930" xr:uid="{00000000-0005-0000-0000-0000B1000000}"/>
    <cellStyle name="Normal GHG whole table 2 3 6 2 2" xfId="28519" xr:uid="{00000000-0005-0000-0000-0000B1000000}"/>
    <cellStyle name="Normal GHG whole table 2 3 6 2 3" xfId="38624" xr:uid="{00000000-0005-0000-0000-0000B1000000}"/>
    <cellStyle name="Normal GHG whole table 2 3 6 3" xfId="17874" xr:uid="{00000000-0005-0000-0000-0000B1000000}"/>
    <cellStyle name="Normal GHG whole table 2 3 6 4" xfId="12110" xr:uid="{00000000-0005-0000-0000-0000B1000000}"/>
    <cellStyle name="Normal GHG whole table 2 3 6 5" xfId="33995" xr:uid="{00000000-0005-0000-0000-0000B1000000}"/>
    <cellStyle name="Normal GHG whole table 2 3 7" xfId="5386" xr:uid="{00000000-0005-0000-0000-0000B1000000}"/>
    <cellStyle name="Normal GHG whole table 2 3 7 2" xfId="21097" xr:uid="{00000000-0005-0000-0000-0000B1000000}"/>
    <cellStyle name="Normal GHG whole table 2 3 7 2 2" xfId="25682" xr:uid="{00000000-0005-0000-0000-0000B1000000}"/>
    <cellStyle name="Normal GHG whole table 2 3 7 2 3" xfId="36746" xr:uid="{00000000-0005-0000-0000-0000B1000000}"/>
    <cellStyle name="Normal GHG whole table 2 3 7 3" xfId="22208" xr:uid="{00000000-0005-0000-0000-0000B1000000}"/>
    <cellStyle name="Normal GHG whole table 2 3 7 4" xfId="11950" xr:uid="{00000000-0005-0000-0000-0000B1000000}"/>
    <cellStyle name="Normal GHG whole table 2 3 7 5" xfId="31152" xr:uid="{00000000-0005-0000-0000-0000B1000000}"/>
    <cellStyle name="Normal GHG whole table 2 3 8" xfId="4005" xr:uid="{00000000-0005-0000-0000-0000B1000000}"/>
    <cellStyle name="Normal GHG whole table 2 3 8 2" xfId="16275" xr:uid="{00000000-0005-0000-0000-0000B1000000}"/>
    <cellStyle name="Normal GHG whole table 2 3 8 3" xfId="19790" xr:uid="{00000000-0005-0000-0000-0000B1000000}"/>
    <cellStyle name="Normal GHG whole table 2 3 8 4" xfId="35548" xr:uid="{00000000-0005-0000-0000-0000B1000000}"/>
    <cellStyle name="Normal GHG whole table 2 3 9" xfId="14887" xr:uid="{00000000-0005-0000-0000-0000B1000000}"/>
    <cellStyle name="Normal GHG whole table 2 4" xfId="664" xr:uid="{00000000-0005-0000-0000-0000B1000000}"/>
    <cellStyle name="Normal GHG whole table 2 4 10" xfId="11979" xr:uid="{00000000-0005-0000-0000-0000B1000000}"/>
    <cellStyle name="Normal GHG whole table 2 4 11" xfId="29893" xr:uid="{00000000-0005-0000-0000-0000B1000000}"/>
    <cellStyle name="Normal GHG whole table 2 4 2" xfId="1894" xr:uid="{00000000-0005-0000-0000-0000B1000000}"/>
    <cellStyle name="Normal GHG whole table 2 4 2 2" xfId="3133" xr:uid="{00000000-0005-0000-0000-0000B1000000}"/>
    <cellStyle name="Normal GHG whole table 2 4 2 2 2" xfId="7791" xr:uid="{00000000-0005-0000-0000-0000B1000000}"/>
    <cellStyle name="Normal GHG whole table 2 4 2 2 2 2" xfId="28087" xr:uid="{00000000-0005-0000-0000-0000B1000000}"/>
    <cellStyle name="Normal GHG whole table 2 4 2 2 2 3" xfId="23497" xr:uid="{00000000-0005-0000-0000-0000B1000000}"/>
    <cellStyle name="Normal GHG whole table 2 4 2 2 2 4" xfId="38239" xr:uid="{00000000-0005-0000-0000-0000B1000000}"/>
    <cellStyle name="Normal GHG whole table 2 4 2 2 3" xfId="22335" xr:uid="{00000000-0005-0000-0000-0000B1000000}"/>
    <cellStyle name="Normal GHG whole table 2 4 2 2 4" xfId="10911" xr:uid="{00000000-0005-0000-0000-0000B1000000}"/>
    <cellStyle name="Normal GHG whole table 2 4 2 2 5" xfId="33557" xr:uid="{00000000-0005-0000-0000-0000B1000000}"/>
    <cellStyle name="Normal GHG whole table 2 4 2 3" xfId="9203" xr:uid="{00000000-0005-0000-0000-0000B1000000}"/>
    <cellStyle name="Normal GHG whole table 2 4 2 3 2" xfId="24848" xr:uid="{00000000-0005-0000-0000-0000B1000000}"/>
    <cellStyle name="Normal GHG whole table 2 4 2 3 2 2" xfId="29435" xr:uid="{00000000-0005-0000-0000-0000B1000000}"/>
    <cellStyle name="Normal GHG whole table 2 4 2 3 2 3" xfId="39540" xr:uid="{00000000-0005-0000-0000-0000B1000000}"/>
    <cellStyle name="Normal GHG whole table 2 4 2 3 3" xfId="15312" xr:uid="{00000000-0005-0000-0000-0000B1000000}"/>
    <cellStyle name="Normal GHG whole table 2 4 2 3 4" xfId="10421" xr:uid="{00000000-0005-0000-0000-0000B1000000}"/>
    <cellStyle name="Normal GHG whole table 2 4 2 3 5" xfId="34968" xr:uid="{00000000-0005-0000-0000-0000B1000000}"/>
    <cellStyle name="Normal GHG whole table 2 4 2 4" xfId="6556" xr:uid="{00000000-0005-0000-0000-0000B1000000}"/>
    <cellStyle name="Normal GHG whole table 2 4 2 4 2" xfId="26852" xr:uid="{00000000-0005-0000-0000-0000B1000000}"/>
    <cellStyle name="Normal GHG whole table 2 4 2 4 3" xfId="14183" xr:uid="{00000000-0005-0000-0000-0000B1000000}"/>
    <cellStyle name="Normal GHG whole table 2 4 2 4 4" xfId="32322" xr:uid="{00000000-0005-0000-0000-0000B1000000}"/>
    <cellStyle name="Normal GHG whole table 2 4 2 5" xfId="4982" xr:uid="{00000000-0005-0000-0000-0000B1000000}"/>
    <cellStyle name="Normal GHG whole table 2 4 2 5 2" xfId="25286" xr:uid="{00000000-0005-0000-0000-0000B1000000}"/>
    <cellStyle name="Normal GHG whole table 2 4 2 5 3" xfId="20700" xr:uid="{00000000-0005-0000-0000-0000B1000000}"/>
    <cellStyle name="Normal GHG whole table 2 4 2 5 4" xfId="36456" xr:uid="{00000000-0005-0000-0000-0000B1000000}"/>
    <cellStyle name="Normal GHG whole table 2 4 2 6" xfId="18525" xr:uid="{00000000-0005-0000-0000-0000B1000000}"/>
    <cellStyle name="Normal GHG whole table 2 4 2 7" xfId="9984" xr:uid="{00000000-0005-0000-0000-0000B1000000}"/>
    <cellStyle name="Normal GHG whole table 2 4 2 8" xfId="30802" xr:uid="{00000000-0005-0000-0000-0000B1000000}"/>
    <cellStyle name="Normal GHG whole table 2 4 3" xfId="1576" xr:uid="{00000000-0005-0000-0000-0000B1000000}"/>
    <cellStyle name="Normal GHG whole table 2 4 3 2" xfId="2816" xr:uid="{00000000-0005-0000-0000-0000B1000000}"/>
    <cellStyle name="Normal GHG whole table 2 4 3 2 2" xfId="7474" xr:uid="{00000000-0005-0000-0000-0000B1000000}"/>
    <cellStyle name="Normal GHG whole table 2 4 3 2 2 2" xfId="27770" xr:uid="{00000000-0005-0000-0000-0000B1000000}"/>
    <cellStyle name="Normal GHG whole table 2 4 3 2 2 3" xfId="23180" xr:uid="{00000000-0005-0000-0000-0000B1000000}"/>
    <cellStyle name="Normal GHG whole table 2 4 3 2 2 4" xfId="37946" xr:uid="{00000000-0005-0000-0000-0000B1000000}"/>
    <cellStyle name="Normal GHG whole table 2 4 3 2 3" xfId="17118" xr:uid="{00000000-0005-0000-0000-0000B1000000}"/>
    <cellStyle name="Normal GHG whole table 2 4 3 2 4" xfId="10633" xr:uid="{00000000-0005-0000-0000-0000B1000000}"/>
    <cellStyle name="Normal GHG whole table 2 4 3 2 5" xfId="33240" xr:uid="{00000000-0005-0000-0000-0000B1000000}"/>
    <cellStyle name="Normal GHG whole table 2 4 3 3" xfId="8887" xr:uid="{00000000-0005-0000-0000-0000B1000000}"/>
    <cellStyle name="Normal GHG whole table 2 4 3 3 2" xfId="24551" xr:uid="{00000000-0005-0000-0000-0000B1000000}"/>
    <cellStyle name="Normal GHG whole table 2 4 3 3 2 2" xfId="29139" xr:uid="{00000000-0005-0000-0000-0000B1000000}"/>
    <cellStyle name="Normal GHG whole table 2 4 3 3 2 3" xfId="39244" xr:uid="{00000000-0005-0000-0000-0000B1000000}"/>
    <cellStyle name="Normal GHG whole table 2 4 3 3 3" xfId="22324" xr:uid="{00000000-0005-0000-0000-0000B1000000}"/>
    <cellStyle name="Normal GHG whole table 2 4 3 3 4" xfId="10384" xr:uid="{00000000-0005-0000-0000-0000B1000000}"/>
    <cellStyle name="Normal GHG whole table 2 4 3 3 5" xfId="34652" xr:uid="{00000000-0005-0000-0000-0000B1000000}"/>
    <cellStyle name="Normal GHG whole table 2 4 3 4" xfId="6272" xr:uid="{00000000-0005-0000-0000-0000B1000000}"/>
    <cellStyle name="Normal GHG whole table 2 4 3 4 2" xfId="26568" xr:uid="{00000000-0005-0000-0000-0000B1000000}"/>
    <cellStyle name="Normal GHG whole table 2 4 3 4 3" xfId="11688" xr:uid="{00000000-0005-0000-0000-0000B1000000}"/>
    <cellStyle name="Normal GHG whole table 2 4 3 4 4" xfId="32038" xr:uid="{00000000-0005-0000-0000-0000B1000000}"/>
    <cellStyle name="Normal GHG whole table 2 4 3 5" xfId="4665" xr:uid="{00000000-0005-0000-0000-0000B1000000}"/>
    <cellStyle name="Normal GHG whole table 2 4 3 5 2" xfId="24990" xr:uid="{00000000-0005-0000-0000-0000B1000000}"/>
    <cellStyle name="Normal GHG whole table 2 4 3 5 3" xfId="20402" xr:uid="{00000000-0005-0000-0000-0000B1000000}"/>
    <cellStyle name="Normal GHG whole table 2 4 3 5 4" xfId="36160" xr:uid="{00000000-0005-0000-0000-0000B1000000}"/>
    <cellStyle name="Normal GHG whole table 2 4 3 6" xfId="16894" xr:uid="{00000000-0005-0000-0000-0000B1000000}"/>
    <cellStyle name="Normal GHG whole table 2 4 3 7" xfId="12309" xr:uid="{00000000-0005-0000-0000-0000B1000000}"/>
    <cellStyle name="Normal GHG whole table 2 4 3 8" xfId="30486" xr:uid="{00000000-0005-0000-0000-0000B1000000}"/>
    <cellStyle name="Normal GHG whole table 2 4 4" xfId="968" xr:uid="{00000000-0005-0000-0000-0000B1000000}"/>
    <cellStyle name="Normal GHG whole table 2 4 4 2" xfId="5713" xr:uid="{00000000-0005-0000-0000-0000B1000000}"/>
    <cellStyle name="Normal GHG whole table 2 4 4 2 2" xfId="26009" xr:uid="{00000000-0005-0000-0000-0000B1000000}"/>
    <cellStyle name="Normal GHG whole table 2 4 4 2 3" xfId="21423" xr:uid="{00000000-0005-0000-0000-0000B1000000}"/>
    <cellStyle name="Normal GHG whole table 2 4 4 2 4" xfId="36937" xr:uid="{00000000-0005-0000-0000-0000B1000000}"/>
    <cellStyle name="Normal GHG whole table 2 4 4 3" xfId="16692" xr:uid="{00000000-0005-0000-0000-0000B1000000}"/>
    <cellStyle name="Normal GHG whole table 2 4 4 4" xfId="13482" xr:uid="{00000000-0005-0000-0000-0000B1000000}"/>
    <cellStyle name="Normal GHG whole table 2 4 4 5" xfId="31479" xr:uid="{00000000-0005-0000-0000-0000B1000000}"/>
    <cellStyle name="Normal GHG whole table 2 4 5" xfId="2211" xr:uid="{00000000-0005-0000-0000-0000B1000000}"/>
    <cellStyle name="Normal GHG whole table 2 4 5 2" xfId="6869" xr:uid="{00000000-0005-0000-0000-0000B1000000}"/>
    <cellStyle name="Normal GHG whole table 2 4 5 2 2" xfId="27165" xr:uid="{00000000-0005-0000-0000-0000B1000000}"/>
    <cellStyle name="Normal GHG whole table 2 4 5 2 3" xfId="22575" xr:uid="{00000000-0005-0000-0000-0000B1000000}"/>
    <cellStyle name="Normal GHG whole table 2 4 5 2 4" xfId="37360" xr:uid="{00000000-0005-0000-0000-0000B1000000}"/>
    <cellStyle name="Normal GHG whole table 2 4 5 3" xfId="21343" xr:uid="{00000000-0005-0000-0000-0000B1000000}"/>
    <cellStyle name="Normal GHG whole table 2 4 5 4" xfId="11260" xr:uid="{00000000-0005-0000-0000-0000B1000000}"/>
    <cellStyle name="Normal GHG whole table 2 4 5 5" xfId="32635" xr:uid="{00000000-0005-0000-0000-0000B1000000}"/>
    <cellStyle name="Normal GHG whole table 2 4 6" xfId="8294" xr:uid="{00000000-0005-0000-0000-0000B1000000}"/>
    <cellStyle name="Normal GHG whole table 2 4 6 2" xfId="23991" xr:uid="{00000000-0005-0000-0000-0000B1000000}"/>
    <cellStyle name="Normal GHG whole table 2 4 6 2 2" xfId="28580" xr:uid="{00000000-0005-0000-0000-0000B1000000}"/>
    <cellStyle name="Normal GHG whole table 2 4 6 2 3" xfId="38685" xr:uid="{00000000-0005-0000-0000-0000B1000000}"/>
    <cellStyle name="Normal GHG whole table 2 4 6 3" xfId="21982" xr:uid="{00000000-0005-0000-0000-0000B1000000}"/>
    <cellStyle name="Normal GHG whole table 2 4 6 4" xfId="14647" xr:uid="{00000000-0005-0000-0000-0000B1000000}"/>
    <cellStyle name="Normal GHG whole table 2 4 6 5" xfId="34059" xr:uid="{00000000-0005-0000-0000-0000B1000000}"/>
    <cellStyle name="Normal GHG whole table 2 4 7" xfId="5420" xr:uid="{00000000-0005-0000-0000-0000B1000000}"/>
    <cellStyle name="Normal GHG whole table 2 4 7 2" xfId="21131" xr:uid="{00000000-0005-0000-0000-0000B1000000}"/>
    <cellStyle name="Normal GHG whole table 2 4 7 2 2" xfId="25716" xr:uid="{00000000-0005-0000-0000-0000B1000000}"/>
    <cellStyle name="Normal GHG whole table 2 4 7 2 3" xfId="36780" xr:uid="{00000000-0005-0000-0000-0000B1000000}"/>
    <cellStyle name="Normal GHG whole table 2 4 7 3" xfId="23361" xr:uid="{00000000-0005-0000-0000-0000B1000000}"/>
    <cellStyle name="Normal GHG whole table 2 4 7 4" xfId="11839" xr:uid="{00000000-0005-0000-0000-0000B1000000}"/>
    <cellStyle name="Normal GHG whole table 2 4 7 5" xfId="31186" xr:uid="{00000000-0005-0000-0000-0000B1000000}"/>
    <cellStyle name="Normal GHG whole table 2 4 8" xfId="4069" xr:uid="{00000000-0005-0000-0000-0000B1000000}"/>
    <cellStyle name="Normal GHG whole table 2 4 8 2" xfId="18416" xr:uid="{00000000-0005-0000-0000-0000B1000000}"/>
    <cellStyle name="Normal GHG whole table 2 4 8 3" xfId="19850" xr:uid="{00000000-0005-0000-0000-0000B1000000}"/>
    <cellStyle name="Normal GHG whole table 2 4 8 4" xfId="35608" xr:uid="{00000000-0005-0000-0000-0000B1000000}"/>
    <cellStyle name="Normal GHG whole table 2 4 9" xfId="15143" xr:uid="{00000000-0005-0000-0000-0000B1000000}"/>
    <cellStyle name="Normal GHG whole table 2 5" xfId="726" xr:uid="{00000000-0005-0000-0000-0000B1000000}"/>
    <cellStyle name="Normal GHG whole table 2 5 10" xfId="14575" xr:uid="{00000000-0005-0000-0000-0000B1000000}"/>
    <cellStyle name="Normal GHG whole table 2 5 11" xfId="29955" xr:uid="{00000000-0005-0000-0000-0000B1000000}"/>
    <cellStyle name="Normal GHG whole table 2 5 2" xfId="1956" xr:uid="{00000000-0005-0000-0000-0000B1000000}"/>
    <cellStyle name="Normal GHG whole table 2 5 2 2" xfId="3195" xr:uid="{00000000-0005-0000-0000-0000B1000000}"/>
    <cellStyle name="Normal GHG whole table 2 5 2 2 2" xfId="7853" xr:uid="{00000000-0005-0000-0000-0000B1000000}"/>
    <cellStyle name="Normal GHG whole table 2 5 2 2 2 2" xfId="28149" xr:uid="{00000000-0005-0000-0000-0000B1000000}"/>
    <cellStyle name="Normal GHG whole table 2 5 2 2 2 3" xfId="23559" xr:uid="{00000000-0005-0000-0000-0000B1000000}"/>
    <cellStyle name="Normal GHG whole table 2 5 2 2 2 4" xfId="38301" xr:uid="{00000000-0005-0000-0000-0000B1000000}"/>
    <cellStyle name="Normal GHG whole table 2 5 2 2 3" xfId="15023" xr:uid="{00000000-0005-0000-0000-0000B1000000}"/>
    <cellStyle name="Normal GHG whole table 2 5 2 2 4" xfId="14475" xr:uid="{00000000-0005-0000-0000-0000B1000000}"/>
    <cellStyle name="Normal GHG whole table 2 5 2 2 5" xfId="33619" xr:uid="{00000000-0005-0000-0000-0000B1000000}"/>
    <cellStyle name="Normal GHG whole table 2 5 2 3" xfId="9265" xr:uid="{00000000-0005-0000-0000-0000B1000000}"/>
    <cellStyle name="Normal GHG whole table 2 5 2 3 2" xfId="24907" xr:uid="{00000000-0005-0000-0000-0000B1000000}"/>
    <cellStyle name="Normal GHG whole table 2 5 2 3 2 2" xfId="29494" xr:uid="{00000000-0005-0000-0000-0000B1000000}"/>
    <cellStyle name="Normal GHG whole table 2 5 2 3 2 3" xfId="39599" xr:uid="{00000000-0005-0000-0000-0000B1000000}"/>
    <cellStyle name="Normal GHG whole table 2 5 2 3 3" xfId="22043" xr:uid="{00000000-0005-0000-0000-0000B1000000}"/>
    <cellStyle name="Normal GHG whole table 2 5 2 3 4" xfId="9670" xr:uid="{00000000-0005-0000-0000-0000B1000000}"/>
    <cellStyle name="Normal GHG whole table 2 5 2 3 5" xfId="35030" xr:uid="{00000000-0005-0000-0000-0000B1000000}"/>
    <cellStyle name="Normal GHG whole table 2 5 2 4" xfId="6615" xr:uid="{00000000-0005-0000-0000-0000B1000000}"/>
    <cellStyle name="Normal GHG whole table 2 5 2 4 2" xfId="26911" xr:uid="{00000000-0005-0000-0000-0000B1000000}"/>
    <cellStyle name="Normal GHG whole table 2 5 2 4 3" xfId="12956" xr:uid="{00000000-0005-0000-0000-0000B1000000}"/>
    <cellStyle name="Normal GHG whole table 2 5 2 4 4" xfId="32381" xr:uid="{00000000-0005-0000-0000-0000B1000000}"/>
    <cellStyle name="Normal GHG whole table 2 5 2 5" xfId="5044" xr:uid="{00000000-0005-0000-0000-0000B1000000}"/>
    <cellStyle name="Normal GHG whole table 2 5 2 5 2" xfId="25345" xr:uid="{00000000-0005-0000-0000-0000B1000000}"/>
    <cellStyle name="Normal GHG whole table 2 5 2 5 3" xfId="20759" xr:uid="{00000000-0005-0000-0000-0000B1000000}"/>
    <cellStyle name="Normal GHG whole table 2 5 2 5 4" xfId="36515" xr:uid="{00000000-0005-0000-0000-0000B1000000}"/>
    <cellStyle name="Normal GHG whole table 2 5 2 6" xfId="17346" xr:uid="{00000000-0005-0000-0000-0000B1000000}"/>
    <cellStyle name="Normal GHG whole table 2 5 2 7" xfId="11407" xr:uid="{00000000-0005-0000-0000-0000B1000000}"/>
    <cellStyle name="Normal GHG whole table 2 5 2 8" xfId="30864" xr:uid="{00000000-0005-0000-0000-0000B1000000}"/>
    <cellStyle name="Normal GHG whole table 2 5 3" xfId="1634" xr:uid="{00000000-0005-0000-0000-0000B1000000}"/>
    <cellStyle name="Normal GHG whole table 2 5 3 2" xfId="2873" xr:uid="{00000000-0005-0000-0000-0000B1000000}"/>
    <cellStyle name="Normal GHG whole table 2 5 3 2 2" xfId="7531" xr:uid="{00000000-0005-0000-0000-0000B1000000}"/>
    <cellStyle name="Normal GHG whole table 2 5 3 2 2 2" xfId="27827" xr:uid="{00000000-0005-0000-0000-0000B1000000}"/>
    <cellStyle name="Normal GHG whole table 2 5 3 2 2 3" xfId="23237" xr:uid="{00000000-0005-0000-0000-0000B1000000}"/>
    <cellStyle name="Normal GHG whole table 2 5 3 2 2 4" xfId="38003" xr:uid="{00000000-0005-0000-0000-0000B1000000}"/>
    <cellStyle name="Normal GHG whole table 2 5 3 2 3" xfId="17900" xr:uid="{00000000-0005-0000-0000-0000B1000000}"/>
    <cellStyle name="Normal GHG whole table 2 5 3 2 4" xfId="11751" xr:uid="{00000000-0005-0000-0000-0000B1000000}"/>
    <cellStyle name="Normal GHG whole table 2 5 3 2 5" xfId="33297" xr:uid="{00000000-0005-0000-0000-0000B1000000}"/>
    <cellStyle name="Normal GHG whole table 2 5 3 3" xfId="8943" xr:uid="{00000000-0005-0000-0000-0000B1000000}"/>
    <cellStyle name="Normal GHG whole table 2 5 3 3 2" xfId="24604" xr:uid="{00000000-0005-0000-0000-0000B1000000}"/>
    <cellStyle name="Normal GHG whole table 2 5 3 3 2 2" xfId="29192" xr:uid="{00000000-0005-0000-0000-0000B1000000}"/>
    <cellStyle name="Normal GHG whole table 2 5 3 3 2 3" xfId="39297" xr:uid="{00000000-0005-0000-0000-0000B1000000}"/>
    <cellStyle name="Normal GHG whole table 2 5 3 3 3" xfId="15227" xr:uid="{00000000-0005-0000-0000-0000B1000000}"/>
    <cellStyle name="Normal GHG whole table 2 5 3 3 4" xfId="11796" xr:uid="{00000000-0005-0000-0000-0000B1000000}"/>
    <cellStyle name="Normal GHG whole table 2 5 3 3 5" xfId="34708" xr:uid="{00000000-0005-0000-0000-0000B1000000}"/>
    <cellStyle name="Normal GHG whole table 2 5 3 4" xfId="6326" xr:uid="{00000000-0005-0000-0000-0000B1000000}"/>
    <cellStyle name="Normal GHG whole table 2 5 3 4 2" xfId="26622" xr:uid="{00000000-0005-0000-0000-0000B1000000}"/>
    <cellStyle name="Normal GHG whole table 2 5 3 4 3" xfId="12963" xr:uid="{00000000-0005-0000-0000-0000B1000000}"/>
    <cellStyle name="Normal GHG whole table 2 5 3 4 4" xfId="32092" xr:uid="{00000000-0005-0000-0000-0000B1000000}"/>
    <cellStyle name="Normal GHG whole table 2 5 3 5" xfId="4722" xr:uid="{00000000-0005-0000-0000-0000B1000000}"/>
    <cellStyle name="Normal GHG whole table 2 5 3 5 2" xfId="25043" xr:uid="{00000000-0005-0000-0000-0000B1000000}"/>
    <cellStyle name="Normal GHG whole table 2 5 3 5 3" xfId="20455" xr:uid="{00000000-0005-0000-0000-0000B1000000}"/>
    <cellStyle name="Normal GHG whole table 2 5 3 5 4" xfId="36213" xr:uid="{00000000-0005-0000-0000-0000B1000000}"/>
    <cellStyle name="Normal GHG whole table 2 5 3 6" xfId="15998" xr:uid="{00000000-0005-0000-0000-0000B1000000}"/>
    <cellStyle name="Normal GHG whole table 2 5 3 7" xfId="11539" xr:uid="{00000000-0005-0000-0000-0000B1000000}"/>
    <cellStyle name="Normal GHG whole table 2 5 3 8" xfId="30542" xr:uid="{00000000-0005-0000-0000-0000B1000000}"/>
    <cellStyle name="Normal GHG whole table 2 5 4" xfId="1030" xr:uid="{00000000-0005-0000-0000-0000B1000000}"/>
    <cellStyle name="Normal GHG whole table 2 5 4 2" xfId="5775" xr:uid="{00000000-0005-0000-0000-0000B1000000}"/>
    <cellStyle name="Normal GHG whole table 2 5 4 2 2" xfId="26071" xr:uid="{00000000-0005-0000-0000-0000B1000000}"/>
    <cellStyle name="Normal GHG whole table 2 5 4 2 3" xfId="21485" xr:uid="{00000000-0005-0000-0000-0000B1000000}"/>
    <cellStyle name="Normal GHG whole table 2 5 4 2 4" xfId="36999" xr:uid="{00000000-0005-0000-0000-0000B1000000}"/>
    <cellStyle name="Normal GHG whole table 2 5 4 3" xfId="15077" xr:uid="{00000000-0005-0000-0000-0000B1000000}"/>
    <cellStyle name="Normal GHG whole table 2 5 4 4" xfId="9666" xr:uid="{00000000-0005-0000-0000-0000B1000000}"/>
    <cellStyle name="Normal GHG whole table 2 5 4 5" xfId="31541" xr:uid="{00000000-0005-0000-0000-0000B1000000}"/>
    <cellStyle name="Normal GHG whole table 2 5 5" xfId="2273" xr:uid="{00000000-0005-0000-0000-0000B1000000}"/>
    <cellStyle name="Normal GHG whole table 2 5 5 2" xfId="6931" xr:uid="{00000000-0005-0000-0000-0000B1000000}"/>
    <cellStyle name="Normal GHG whole table 2 5 5 2 2" xfId="27227" xr:uid="{00000000-0005-0000-0000-0000B1000000}"/>
    <cellStyle name="Normal GHG whole table 2 5 5 2 3" xfId="22637" xr:uid="{00000000-0005-0000-0000-0000B1000000}"/>
    <cellStyle name="Normal GHG whole table 2 5 5 2 4" xfId="37422" xr:uid="{00000000-0005-0000-0000-0000B1000000}"/>
    <cellStyle name="Normal GHG whole table 2 5 5 3" xfId="22230" xr:uid="{00000000-0005-0000-0000-0000B1000000}"/>
    <cellStyle name="Normal GHG whole table 2 5 5 4" xfId="14554" xr:uid="{00000000-0005-0000-0000-0000B1000000}"/>
    <cellStyle name="Normal GHG whole table 2 5 5 5" xfId="32697" xr:uid="{00000000-0005-0000-0000-0000B1000000}"/>
    <cellStyle name="Normal GHG whole table 2 5 6" xfId="8356" xr:uid="{00000000-0005-0000-0000-0000B1000000}"/>
    <cellStyle name="Normal GHG whole table 2 5 6 2" xfId="24053" xr:uid="{00000000-0005-0000-0000-0000B1000000}"/>
    <cellStyle name="Normal GHG whole table 2 5 6 2 2" xfId="28642" xr:uid="{00000000-0005-0000-0000-0000B1000000}"/>
    <cellStyle name="Normal GHG whole table 2 5 6 2 3" xfId="38747" xr:uid="{00000000-0005-0000-0000-0000B1000000}"/>
    <cellStyle name="Normal GHG whole table 2 5 6 3" xfId="18141" xr:uid="{00000000-0005-0000-0000-0000B1000000}"/>
    <cellStyle name="Normal GHG whole table 2 5 6 4" xfId="9362" xr:uid="{00000000-0005-0000-0000-0000B1000000}"/>
    <cellStyle name="Normal GHG whole table 2 5 6 5" xfId="34121" xr:uid="{00000000-0005-0000-0000-0000B1000000}"/>
    <cellStyle name="Normal GHG whole table 2 5 7" xfId="5479" xr:uid="{00000000-0005-0000-0000-0000B1000000}"/>
    <cellStyle name="Normal GHG whole table 2 5 7 2" xfId="21190" xr:uid="{00000000-0005-0000-0000-0000B1000000}"/>
    <cellStyle name="Normal GHG whole table 2 5 7 2 2" xfId="25775" xr:uid="{00000000-0005-0000-0000-0000B1000000}"/>
    <cellStyle name="Normal GHG whole table 2 5 7 2 3" xfId="36839" xr:uid="{00000000-0005-0000-0000-0000B1000000}"/>
    <cellStyle name="Normal GHG whole table 2 5 7 3" xfId="17694" xr:uid="{00000000-0005-0000-0000-0000B1000000}"/>
    <cellStyle name="Normal GHG whole table 2 5 7 4" xfId="13796" xr:uid="{00000000-0005-0000-0000-0000B1000000}"/>
    <cellStyle name="Normal GHG whole table 2 5 7 5" xfId="31245" xr:uid="{00000000-0005-0000-0000-0000B1000000}"/>
    <cellStyle name="Normal GHG whole table 2 5 8" xfId="4131" xr:uid="{00000000-0005-0000-0000-0000B1000000}"/>
    <cellStyle name="Normal GHG whole table 2 5 8 2" xfId="19286" xr:uid="{00000000-0005-0000-0000-0000B1000000}"/>
    <cellStyle name="Normal GHG whole table 2 5 8 3" xfId="19909" xr:uid="{00000000-0005-0000-0000-0000B1000000}"/>
    <cellStyle name="Normal GHG whole table 2 5 8 4" xfId="35667" xr:uid="{00000000-0005-0000-0000-0000B1000000}"/>
    <cellStyle name="Normal GHG whole table 2 5 9" xfId="21849" xr:uid="{00000000-0005-0000-0000-0000B1000000}"/>
    <cellStyle name="Normal GHG whole table 2 6" xfId="531" xr:uid="{00000000-0005-0000-0000-0000B1000000}"/>
    <cellStyle name="Normal GHG whole table 2 6 2" xfId="1458" xr:uid="{00000000-0005-0000-0000-0000B1000000}"/>
    <cellStyle name="Normal GHG whole table 2 6 2 2" xfId="6156" xr:uid="{00000000-0005-0000-0000-0000B1000000}"/>
    <cellStyle name="Normal GHG whole table 2 6 2 2 2" xfId="26452" xr:uid="{00000000-0005-0000-0000-0000B1000000}"/>
    <cellStyle name="Normal GHG whole table 2 6 2 2 3" xfId="21864" xr:uid="{00000000-0005-0000-0000-0000B1000000}"/>
    <cellStyle name="Normal GHG whole table 2 6 2 2 4" xfId="37085" xr:uid="{00000000-0005-0000-0000-0000B1000000}"/>
    <cellStyle name="Normal GHG whole table 2 6 2 3" xfId="15943" xr:uid="{00000000-0005-0000-0000-0000B1000000}"/>
    <cellStyle name="Normal GHG whole table 2 6 2 4" xfId="11922" xr:uid="{00000000-0005-0000-0000-0000B1000000}"/>
    <cellStyle name="Normal GHG whole table 2 6 2 5" xfId="31922" xr:uid="{00000000-0005-0000-0000-0000B1000000}"/>
    <cellStyle name="Normal GHG whole table 2 6 3" xfId="2698" xr:uid="{00000000-0005-0000-0000-0000B1000000}"/>
    <cellStyle name="Normal GHG whole table 2 6 3 2" xfId="7356" xr:uid="{00000000-0005-0000-0000-0000B1000000}"/>
    <cellStyle name="Normal GHG whole table 2 6 3 2 2" xfId="27652" xr:uid="{00000000-0005-0000-0000-0000B1000000}"/>
    <cellStyle name="Normal GHG whole table 2 6 3 2 3" xfId="23062" xr:uid="{00000000-0005-0000-0000-0000B1000000}"/>
    <cellStyle name="Normal GHG whole table 2 6 3 2 4" xfId="37828" xr:uid="{00000000-0005-0000-0000-0000B1000000}"/>
    <cellStyle name="Normal GHG whole table 2 6 3 3" xfId="17328" xr:uid="{00000000-0005-0000-0000-0000B1000000}"/>
    <cellStyle name="Normal GHG whole table 2 6 3 4" xfId="10407" xr:uid="{00000000-0005-0000-0000-0000B1000000}"/>
    <cellStyle name="Normal GHG whole table 2 6 3 5" xfId="33122" xr:uid="{00000000-0005-0000-0000-0000B1000000}"/>
    <cellStyle name="Normal GHG whole table 2 6 4" xfId="8770" xr:uid="{00000000-0005-0000-0000-0000B1000000}"/>
    <cellStyle name="Normal GHG whole table 2 6 4 2" xfId="24438" xr:uid="{00000000-0005-0000-0000-0000B1000000}"/>
    <cellStyle name="Normal GHG whole table 2 6 4 2 2" xfId="29026" xr:uid="{00000000-0005-0000-0000-0000B1000000}"/>
    <cellStyle name="Normal GHG whole table 2 6 4 2 3" xfId="39131" xr:uid="{00000000-0005-0000-0000-0000B1000000}"/>
    <cellStyle name="Normal GHG whole table 2 6 4 3" xfId="18264" xr:uid="{00000000-0005-0000-0000-0000B1000000}"/>
    <cellStyle name="Normal GHG whole table 2 6 4 4" xfId="14670" xr:uid="{00000000-0005-0000-0000-0000B1000000}"/>
    <cellStyle name="Normal GHG whole table 2 6 4 5" xfId="34535" xr:uid="{00000000-0005-0000-0000-0000B1000000}"/>
    <cellStyle name="Normal GHG whole table 2 6 5" xfId="5319" xr:uid="{00000000-0005-0000-0000-0000B1000000}"/>
    <cellStyle name="Normal GHG whole table 2 6 5 2" xfId="25615" xr:uid="{00000000-0005-0000-0000-0000B1000000}"/>
    <cellStyle name="Normal GHG whole table 2 6 5 3" xfId="11363" xr:uid="{00000000-0005-0000-0000-0000B1000000}"/>
    <cellStyle name="Normal GHG whole table 2 6 5 4" xfId="31085" xr:uid="{00000000-0005-0000-0000-0000B1000000}"/>
    <cellStyle name="Normal GHG whole table 2 6 6" xfId="4548" xr:uid="{00000000-0005-0000-0000-0000B1000000}"/>
    <cellStyle name="Normal GHG whole table 2 6 6 2" xfId="18607" xr:uid="{00000000-0005-0000-0000-0000B1000000}"/>
    <cellStyle name="Normal GHG whole table 2 6 6 3" xfId="20291" xr:uid="{00000000-0005-0000-0000-0000B1000000}"/>
    <cellStyle name="Normal GHG whole table 2 6 6 4" xfId="36049" xr:uid="{00000000-0005-0000-0000-0000B1000000}"/>
    <cellStyle name="Normal GHG whole table 2 6 7" xfId="18588" xr:uid="{00000000-0005-0000-0000-0000B1000000}"/>
    <cellStyle name="Normal GHG whole table 2 6 8" xfId="13982" xr:uid="{00000000-0005-0000-0000-0000B1000000}"/>
    <cellStyle name="Normal GHG whole table 2 6 9" xfId="30369" xr:uid="{00000000-0005-0000-0000-0000B1000000}"/>
    <cellStyle name="Normal GHG whole table 2 7" xfId="1129" xr:uid="{00000000-0005-0000-0000-0000B1000000}"/>
    <cellStyle name="Normal GHG whole table 2 7 2" xfId="2371" xr:uid="{00000000-0005-0000-0000-0000B1000000}"/>
    <cellStyle name="Normal GHG whole table 2 7 2 2" xfId="7029" xr:uid="{00000000-0005-0000-0000-0000B1000000}"/>
    <cellStyle name="Normal GHG whole table 2 7 2 2 2" xfId="27325" xr:uid="{00000000-0005-0000-0000-0000B1000000}"/>
    <cellStyle name="Normal GHG whole table 2 7 2 2 3" xfId="22735" xr:uid="{00000000-0005-0000-0000-0000B1000000}"/>
    <cellStyle name="Normal GHG whole table 2 7 2 2 4" xfId="37519" xr:uid="{00000000-0005-0000-0000-0000B1000000}"/>
    <cellStyle name="Normal GHG whole table 2 7 2 3" xfId="19402" xr:uid="{00000000-0005-0000-0000-0000B1000000}"/>
    <cellStyle name="Normal GHG whole table 2 7 2 4" xfId="10099" xr:uid="{00000000-0005-0000-0000-0000B1000000}"/>
    <cellStyle name="Normal GHG whole table 2 7 2 5" xfId="32795" xr:uid="{00000000-0005-0000-0000-0000B1000000}"/>
    <cellStyle name="Normal GHG whole table 2 7 3" xfId="8453" xr:uid="{00000000-0005-0000-0000-0000B1000000}"/>
    <cellStyle name="Normal GHG whole table 2 7 3 2" xfId="24148" xr:uid="{00000000-0005-0000-0000-0000B1000000}"/>
    <cellStyle name="Normal GHG whole table 2 7 3 2 2" xfId="28737" xr:uid="{00000000-0005-0000-0000-0000B1000000}"/>
    <cellStyle name="Normal GHG whole table 2 7 3 2 3" xfId="38842" xr:uid="{00000000-0005-0000-0000-0000B1000000}"/>
    <cellStyle name="Normal GHG whole table 2 7 3 3" xfId="15578" xr:uid="{00000000-0005-0000-0000-0000B1000000}"/>
    <cellStyle name="Normal GHG whole table 2 7 3 4" xfId="13435" xr:uid="{00000000-0005-0000-0000-0000B1000000}"/>
    <cellStyle name="Normal GHG whole table 2 7 3 5" xfId="34218" xr:uid="{00000000-0005-0000-0000-0000B1000000}"/>
    <cellStyle name="Normal GHG whole table 2 7 4" xfId="5871" xr:uid="{00000000-0005-0000-0000-0000B1000000}"/>
    <cellStyle name="Normal GHG whole table 2 7 4 2" xfId="26167" xr:uid="{00000000-0005-0000-0000-0000B1000000}"/>
    <cellStyle name="Normal GHG whole table 2 7 4 3" xfId="10951" xr:uid="{00000000-0005-0000-0000-0000B1000000}"/>
    <cellStyle name="Normal GHG whole table 2 7 4 4" xfId="31637" xr:uid="{00000000-0005-0000-0000-0000B1000000}"/>
    <cellStyle name="Normal GHG whole table 2 7 5" xfId="4229" xr:uid="{00000000-0005-0000-0000-0000B1000000}"/>
    <cellStyle name="Normal GHG whole table 2 7 5 2" xfId="15930" xr:uid="{00000000-0005-0000-0000-0000B1000000}"/>
    <cellStyle name="Normal GHG whole table 2 7 5 3" xfId="20003" xr:uid="{00000000-0005-0000-0000-0000B1000000}"/>
    <cellStyle name="Normal GHG whole table 2 7 5 4" xfId="35761" xr:uid="{00000000-0005-0000-0000-0000B1000000}"/>
    <cellStyle name="Normal GHG whole table 2 7 6" xfId="15029" xr:uid="{00000000-0005-0000-0000-0000B1000000}"/>
    <cellStyle name="Normal GHG whole table 2 7 7" xfId="14523" xr:uid="{00000000-0005-0000-0000-0000B1000000}"/>
    <cellStyle name="Normal GHG whole table 2 7 8" xfId="30052" xr:uid="{00000000-0005-0000-0000-0000B1000000}"/>
    <cellStyle name="Normal GHG whole table 2 8" xfId="832" xr:uid="{00000000-0005-0000-0000-0000B1000000}"/>
    <cellStyle name="Normal GHG whole table 2 8 2" xfId="3276" xr:uid="{00000000-0005-0000-0000-0000B1000000}"/>
    <cellStyle name="Normal GHG whole table 2 8 2 2" xfId="7962" xr:uid="{00000000-0005-0000-0000-0000B1000000}"/>
    <cellStyle name="Normal GHG whole table 2 8 2 2 2" xfId="28255" xr:uid="{00000000-0005-0000-0000-0000B1000000}"/>
    <cellStyle name="Normal GHG whole table 2 8 2 2 3" xfId="23666" xr:uid="{00000000-0005-0000-0000-0000B1000000}"/>
    <cellStyle name="Normal GHG whole table 2 8 2 2 4" xfId="38407" xr:uid="{00000000-0005-0000-0000-0000B1000000}"/>
    <cellStyle name="Normal GHG whole table 2 8 2 3" xfId="23726" xr:uid="{00000000-0005-0000-0000-0000B1000000}"/>
    <cellStyle name="Normal GHG whole table 2 8 2 4" xfId="5127" xr:uid="{00000000-0005-0000-0000-0000B1000000}"/>
    <cellStyle name="Normal GHG whole table 2 8 2 5" xfId="33727" xr:uid="{00000000-0005-0000-0000-0000B1000000}"/>
    <cellStyle name="Normal GHG whole table 2 8 3" xfId="5581" xr:uid="{00000000-0005-0000-0000-0000B1000000}"/>
    <cellStyle name="Normal GHG whole table 2 8 3 2" xfId="25877" xr:uid="{00000000-0005-0000-0000-0000B1000000}"/>
    <cellStyle name="Normal GHG whole table 2 8 3 3" xfId="13917" xr:uid="{00000000-0005-0000-0000-0000B1000000}"/>
    <cellStyle name="Normal GHG whole table 2 8 3 4" xfId="31347" xr:uid="{00000000-0005-0000-0000-0000B1000000}"/>
    <cellStyle name="Normal GHG whole table 2 8 4" xfId="3716" xr:uid="{00000000-0005-0000-0000-0000B1000000}"/>
    <cellStyle name="Normal GHG whole table 2 8 4 2" xfId="17703" xr:uid="{00000000-0005-0000-0000-0000B1000000}"/>
    <cellStyle name="Normal GHG whole table 2 8 4 3" xfId="19512" xr:uid="{00000000-0005-0000-0000-0000B1000000}"/>
    <cellStyle name="Normal GHG whole table 2 8 4 4" xfId="35271" xr:uid="{00000000-0005-0000-0000-0000B1000000}"/>
    <cellStyle name="Normal GHG whole table 2 8 5" xfId="16133" xr:uid="{00000000-0005-0000-0000-0000B1000000}"/>
    <cellStyle name="Normal GHG whole table 2 8 6" xfId="12423" xr:uid="{00000000-0005-0000-0000-0000B1000000}"/>
    <cellStyle name="Normal GHG whole table 2 8 7" xfId="29543" xr:uid="{00000000-0005-0000-0000-0000B1000000}"/>
    <cellStyle name="Normal GHG whole table 2 9" xfId="2076" xr:uid="{00000000-0005-0000-0000-0000B1000000}"/>
    <cellStyle name="Normal GHG whole table 2 9 2" xfId="6734" xr:uid="{00000000-0005-0000-0000-0000B1000000}"/>
    <cellStyle name="Normal GHG whole table 2 9 2 2" xfId="27030" xr:uid="{00000000-0005-0000-0000-0000B1000000}"/>
    <cellStyle name="Normal GHG whole table 2 9 2 3" xfId="22440" xr:uid="{00000000-0005-0000-0000-0000B1000000}"/>
    <cellStyle name="Normal GHG whole table 2 9 2 4" xfId="37225" xr:uid="{00000000-0005-0000-0000-0000B1000000}"/>
    <cellStyle name="Normal GHG whole table 2 9 3" xfId="16286" xr:uid="{00000000-0005-0000-0000-0000B1000000}"/>
    <cellStyle name="Normal GHG whole table 2 9 4" xfId="10396" xr:uid="{00000000-0005-0000-0000-0000B1000000}"/>
    <cellStyle name="Normal GHG whole table 2 9 5" xfId="32500" xr:uid="{00000000-0005-0000-0000-0000B1000000}"/>
    <cellStyle name="Normal GHG whole table 3" xfId="338" xr:uid="{00000000-0005-0000-0000-0000B3000000}"/>
    <cellStyle name="Normal GHG whole table 3 10" xfId="2041" xr:uid="{00000000-0005-0000-0000-0000B3000000}"/>
    <cellStyle name="Normal GHG whole table 3 10 2" xfId="6699" xr:uid="{00000000-0005-0000-0000-0000B3000000}"/>
    <cellStyle name="Normal GHG whole table 3 10 2 2" xfId="26995" xr:uid="{00000000-0005-0000-0000-0000B3000000}"/>
    <cellStyle name="Normal GHG whole table 3 10 2 3" xfId="22405" xr:uid="{00000000-0005-0000-0000-0000B3000000}"/>
    <cellStyle name="Normal GHG whole table 3 10 2 4" xfId="37190" xr:uid="{00000000-0005-0000-0000-0000B3000000}"/>
    <cellStyle name="Normal GHG whole table 3 10 3" xfId="16044" xr:uid="{00000000-0005-0000-0000-0000B3000000}"/>
    <cellStyle name="Normal GHG whole table 3 10 4" xfId="12191" xr:uid="{00000000-0005-0000-0000-0000B3000000}"/>
    <cellStyle name="Normal GHG whole table 3 10 5" xfId="32465" xr:uid="{00000000-0005-0000-0000-0000B3000000}"/>
    <cellStyle name="Normal GHG whole table 3 11" xfId="5195" xr:uid="{00000000-0005-0000-0000-0000B3000000}"/>
    <cellStyle name="Normal GHG whole table 3 11 2" xfId="20908" xr:uid="{00000000-0005-0000-0000-0000B3000000}"/>
    <cellStyle name="Normal GHG whole table 3 11 2 2" xfId="25493" xr:uid="{00000000-0005-0000-0000-0000B3000000}"/>
    <cellStyle name="Normal GHG whole table 3 11 2 3" xfId="36646" xr:uid="{00000000-0005-0000-0000-0000B3000000}"/>
    <cellStyle name="Normal GHG whole table 3 11 3" xfId="15308" xr:uid="{00000000-0005-0000-0000-0000B3000000}"/>
    <cellStyle name="Normal GHG whole table 3 11 4" xfId="10709" xr:uid="{00000000-0005-0000-0000-0000B3000000}"/>
    <cellStyle name="Normal GHG whole table 3 11 5" xfId="30963" xr:uid="{00000000-0005-0000-0000-0000B3000000}"/>
    <cellStyle name="Normal GHG whole table 3 12" xfId="8034" xr:uid="{00000000-0005-0000-0000-0000B3000000}"/>
    <cellStyle name="Normal GHG whole table 3 12 2" xfId="28325" xr:uid="{00000000-0005-0000-0000-0000B3000000}"/>
    <cellStyle name="Normal GHG whole table 3 12 3" xfId="13696" xr:uid="{00000000-0005-0000-0000-0000B3000000}"/>
    <cellStyle name="Normal GHG whole table 3 12 4" xfId="33799" xr:uid="{00000000-0005-0000-0000-0000B3000000}"/>
    <cellStyle name="Normal GHG whole table 3 13" xfId="3803" xr:uid="{00000000-0005-0000-0000-0000B3000000}"/>
    <cellStyle name="Normal GHG whole table 3 13 2" xfId="21280" xr:uid="{00000000-0005-0000-0000-0000B3000000}"/>
    <cellStyle name="Normal GHG whole table 3 13 3" xfId="19594" xr:uid="{00000000-0005-0000-0000-0000B3000000}"/>
    <cellStyle name="Normal GHG whole table 3 13 4" xfId="35353" xr:uid="{00000000-0005-0000-0000-0000B3000000}"/>
    <cellStyle name="Normal GHG whole table 3 14" xfId="14921" xr:uid="{00000000-0005-0000-0000-0000B1000000}"/>
    <cellStyle name="Normal GHG whole table 3 15" xfId="13926" xr:uid="{00000000-0005-0000-0000-0000B3000000}"/>
    <cellStyle name="Normal GHG whole table 3 16" xfId="29630" xr:uid="{00000000-0005-0000-0000-0000B3000000}"/>
    <cellStyle name="Normal GHG whole table 3 2" xfId="432" xr:uid="{00000000-0005-0000-0000-0000B3000000}"/>
    <cellStyle name="Normal GHG whole table 3 2 10" xfId="9965" xr:uid="{00000000-0005-0000-0000-0000B3000000}"/>
    <cellStyle name="Normal GHG whole table 3 2 11" xfId="29722" xr:uid="{00000000-0005-0000-0000-0000B3000000}"/>
    <cellStyle name="Normal GHG whole table 3 2 2" xfId="582" xr:uid="{00000000-0005-0000-0000-0000B3000000}"/>
    <cellStyle name="Normal GHG whole table 3 2 2 2" xfId="1508" xr:uid="{00000000-0005-0000-0000-0000B3000000}"/>
    <cellStyle name="Normal GHG whole table 3 2 2 2 2" xfId="6206" xr:uid="{00000000-0005-0000-0000-0000B3000000}"/>
    <cellStyle name="Normal GHG whole table 3 2 2 2 2 2" xfId="26502" xr:uid="{00000000-0005-0000-0000-0000B3000000}"/>
    <cellStyle name="Normal GHG whole table 3 2 2 2 2 3" xfId="21914" xr:uid="{00000000-0005-0000-0000-0000B3000000}"/>
    <cellStyle name="Normal GHG whole table 3 2 2 2 2 4" xfId="37133" xr:uid="{00000000-0005-0000-0000-0000B3000000}"/>
    <cellStyle name="Normal GHG whole table 3 2 2 2 3" xfId="17366" xr:uid="{00000000-0005-0000-0000-0000B3000000}"/>
    <cellStyle name="Normal GHG whole table 3 2 2 2 4" xfId="13123" xr:uid="{00000000-0005-0000-0000-0000B3000000}"/>
    <cellStyle name="Normal GHG whole table 3 2 2 2 5" xfId="31972" xr:uid="{00000000-0005-0000-0000-0000B3000000}"/>
    <cellStyle name="Normal GHG whole table 3 2 2 3" xfId="2748" xr:uid="{00000000-0005-0000-0000-0000B3000000}"/>
    <cellStyle name="Normal GHG whole table 3 2 2 3 2" xfId="7406" xr:uid="{00000000-0005-0000-0000-0000B3000000}"/>
    <cellStyle name="Normal GHG whole table 3 2 2 3 2 2" xfId="27702" xr:uid="{00000000-0005-0000-0000-0000B3000000}"/>
    <cellStyle name="Normal GHG whole table 3 2 2 3 2 3" xfId="23112" xr:uid="{00000000-0005-0000-0000-0000B3000000}"/>
    <cellStyle name="Normal GHG whole table 3 2 2 3 2 4" xfId="37878" xr:uid="{00000000-0005-0000-0000-0000B3000000}"/>
    <cellStyle name="Normal GHG whole table 3 2 2 3 3" xfId="15507" xr:uid="{00000000-0005-0000-0000-0000B3000000}"/>
    <cellStyle name="Normal GHG whole table 3 2 2 3 4" xfId="12128" xr:uid="{00000000-0005-0000-0000-0000B3000000}"/>
    <cellStyle name="Normal GHG whole table 3 2 2 3 5" xfId="33172" xr:uid="{00000000-0005-0000-0000-0000B3000000}"/>
    <cellStyle name="Normal GHG whole table 3 2 2 4" xfId="8820" xr:uid="{00000000-0005-0000-0000-0000B3000000}"/>
    <cellStyle name="Normal GHG whole table 3 2 2 4 2" xfId="24487" xr:uid="{00000000-0005-0000-0000-0000B3000000}"/>
    <cellStyle name="Normal GHG whole table 3 2 2 4 2 2" xfId="29075" xr:uid="{00000000-0005-0000-0000-0000B3000000}"/>
    <cellStyle name="Normal GHG whole table 3 2 2 4 2 3" xfId="39180" xr:uid="{00000000-0005-0000-0000-0000B3000000}"/>
    <cellStyle name="Normal GHG whole table 3 2 2 4 3" xfId="16903" xr:uid="{00000000-0005-0000-0000-0000B3000000}"/>
    <cellStyle name="Normal GHG whole table 3 2 2 4 4" xfId="13048" xr:uid="{00000000-0005-0000-0000-0000B3000000}"/>
    <cellStyle name="Normal GHG whole table 3 2 2 4 5" xfId="34585" xr:uid="{00000000-0005-0000-0000-0000B3000000}"/>
    <cellStyle name="Normal GHG whole table 3 2 2 5" xfId="5368" xr:uid="{00000000-0005-0000-0000-0000B3000000}"/>
    <cellStyle name="Normal GHG whole table 3 2 2 5 2" xfId="25664" xr:uid="{00000000-0005-0000-0000-0000B3000000}"/>
    <cellStyle name="Normal GHG whole table 3 2 2 5 3" xfId="9410" xr:uid="{00000000-0005-0000-0000-0000B3000000}"/>
    <cellStyle name="Normal GHG whole table 3 2 2 5 4" xfId="31134" xr:uid="{00000000-0005-0000-0000-0000B3000000}"/>
    <cellStyle name="Normal GHG whole table 3 2 2 6" xfId="4598" xr:uid="{00000000-0005-0000-0000-0000B3000000}"/>
    <cellStyle name="Normal GHG whole table 3 2 2 6 2" xfId="21314" xr:uid="{00000000-0005-0000-0000-0000B3000000}"/>
    <cellStyle name="Normal GHG whole table 3 2 2 6 3" xfId="20340" xr:uid="{00000000-0005-0000-0000-0000B3000000}"/>
    <cellStyle name="Normal GHG whole table 3 2 2 6 4" xfId="36098" xr:uid="{00000000-0005-0000-0000-0000B3000000}"/>
    <cellStyle name="Normal GHG whole table 3 2 2 7" xfId="19036" xr:uid="{00000000-0005-0000-0000-0000B3000000}"/>
    <cellStyle name="Normal GHG whole table 3 2 2 8" xfId="11391" xr:uid="{00000000-0005-0000-0000-0000B3000000}"/>
    <cellStyle name="Normal GHG whole table 3 2 2 9" xfId="30419" xr:uid="{00000000-0005-0000-0000-0000B3000000}"/>
    <cellStyle name="Normal GHG whole table 3 2 3" xfId="1709" xr:uid="{00000000-0005-0000-0000-0000B3000000}"/>
    <cellStyle name="Normal GHG whole table 3 2 3 2" xfId="2948" xr:uid="{00000000-0005-0000-0000-0000B3000000}"/>
    <cellStyle name="Normal GHG whole table 3 2 3 2 2" xfId="7606" xr:uid="{00000000-0005-0000-0000-0000B3000000}"/>
    <cellStyle name="Normal GHG whole table 3 2 3 2 2 2" xfId="27902" xr:uid="{00000000-0005-0000-0000-0000B3000000}"/>
    <cellStyle name="Normal GHG whole table 3 2 3 2 2 3" xfId="23312" xr:uid="{00000000-0005-0000-0000-0000B3000000}"/>
    <cellStyle name="Normal GHG whole table 3 2 3 2 2 4" xfId="38078" xr:uid="{00000000-0005-0000-0000-0000B3000000}"/>
    <cellStyle name="Normal GHG whole table 3 2 3 2 3" xfId="17869" xr:uid="{00000000-0005-0000-0000-0000B3000000}"/>
    <cellStyle name="Normal GHG whole table 3 2 3 2 4" xfId="10703" xr:uid="{00000000-0005-0000-0000-0000B3000000}"/>
    <cellStyle name="Normal GHG whole table 3 2 3 2 5" xfId="33372" xr:uid="{00000000-0005-0000-0000-0000B3000000}"/>
    <cellStyle name="Normal GHG whole table 3 2 3 3" xfId="9018" xr:uid="{00000000-0005-0000-0000-0000B3000000}"/>
    <cellStyle name="Normal GHG whole table 3 2 3 3 2" xfId="24676" xr:uid="{00000000-0005-0000-0000-0000B3000000}"/>
    <cellStyle name="Normal GHG whole table 3 2 3 3 2 2" xfId="29264" xr:uid="{00000000-0005-0000-0000-0000B3000000}"/>
    <cellStyle name="Normal GHG whole table 3 2 3 3 2 3" xfId="39369" xr:uid="{00000000-0005-0000-0000-0000B3000000}"/>
    <cellStyle name="Normal GHG whole table 3 2 3 3 3" xfId="23363" xr:uid="{00000000-0005-0000-0000-0000B3000000}"/>
    <cellStyle name="Normal GHG whole table 3 2 3 3 4" xfId="10130" xr:uid="{00000000-0005-0000-0000-0000B3000000}"/>
    <cellStyle name="Normal GHG whole table 3 2 3 3 5" xfId="34783" xr:uid="{00000000-0005-0000-0000-0000B3000000}"/>
    <cellStyle name="Normal GHG whole table 3 2 3 4" xfId="6398" xr:uid="{00000000-0005-0000-0000-0000B3000000}"/>
    <cellStyle name="Normal GHG whole table 3 2 3 4 2" xfId="26694" xr:uid="{00000000-0005-0000-0000-0000B3000000}"/>
    <cellStyle name="Normal GHG whole table 3 2 3 4 3" xfId="9559" xr:uid="{00000000-0005-0000-0000-0000B3000000}"/>
    <cellStyle name="Normal GHG whole table 3 2 3 4 4" xfId="32164" xr:uid="{00000000-0005-0000-0000-0000B3000000}"/>
    <cellStyle name="Normal GHG whole table 3 2 3 5" xfId="4797" xr:uid="{00000000-0005-0000-0000-0000B3000000}"/>
    <cellStyle name="Normal GHG whole table 3 2 3 5 2" xfId="25115" xr:uid="{00000000-0005-0000-0000-0000B3000000}"/>
    <cellStyle name="Normal GHG whole table 3 2 3 5 3" xfId="20527" xr:uid="{00000000-0005-0000-0000-0000B3000000}"/>
    <cellStyle name="Normal GHG whole table 3 2 3 5 4" xfId="36285" xr:uid="{00000000-0005-0000-0000-0000B3000000}"/>
    <cellStyle name="Normal GHG whole table 3 2 3 6" xfId="18427" xr:uid="{00000000-0005-0000-0000-0000B3000000}"/>
    <cellStyle name="Normal GHG whole table 3 2 3 7" xfId="3497" xr:uid="{00000000-0005-0000-0000-0000B3000000}"/>
    <cellStyle name="Normal GHG whole table 3 2 3 8" xfId="30617" xr:uid="{00000000-0005-0000-0000-0000B3000000}"/>
    <cellStyle name="Normal GHG whole table 3 2 4" xfId="1260" xr:uid="{00000000-0005-0000-0000-0000B3000000}"/>
    <cellStyle name="Normal GHG whole table 3 2 4 2" xfId="2501" xr:uid="{00000000-0005-0000-0000-0000B3000000}"/>
    <cellStyle name="Normal GHG whole table 3 2 4 2 2" xfId="7159" xr:uid="{00000000-0005-0000-0000-0000B3000000}"/>
    <cellStyle name="Normal GHG whole table 3 2 4 2 2 2" xfId="27455" xr:uid="{00000000-0005-0000-0000-0000B3000000}"/>
    <cellStyle name="Normal GHG whole table 3 2 4 2 2 3" xfId="22865" xr:uid="{00000000-0005-0000-0000-0000B3000000}"/>
    <cellStyle name="Normal GHG whole table 3 2 4 2 2 4" xfId="37646" xr:uid="{00000000-0005-0000-0000-0000B3000000}"/>
    <cellStyle name="Normal GHG whole table 3 2 4 2 3" xfId="21830" xr:uid="{00000000-0005-0000-0000-0000B3000000}"/>
    <cellStyle name="Normal GHG whole table 3 2 4 2 4" xfId="12712" xr:uid="{00000000-0005-0000-0000-0000B3000000}"/>
    <cellStyle name="Normal GHG whole table 3 2 4 2 5" xfId="32925" xr:uid="{00000000-0005-0000-0000-0000B3000000}"/>
    <cellStyle name="Normal GHG whole table 3 2 4 3" xfId="8579" xr:uid="{00000000-0005-0000-0000-0000B3000000}"/>
    <cellStyle name="Normal GHG whole table 3 2 4 3 2" xfId="24259" xr:uid="{00000000-0005-0000-0000-0000B3000000}"/>
    <cellStyle name="Normal GHG whole table 3 2 4 3 2 2" xfId="28848" xr:uid="{00000000-0005-0000-0000-0000B3000000}"/>
    <cellStyle name="Normal GHG whole table 3 2 4 3 2 3" xfId="38953" xr:uid="{00000000-0005-0000-0000-0000B3000000}"/>
    <cellStyle name="Normal GHG whole table 3 2 4 3 3" xfId="18345" xr:uid="{00000000-0005-0000-0000-0000B3000000}"/>
    <cellStyle name="Normal GHG whole table 3 2 4 3 4" xfId="10271" xr:uid="{00000000-0005-0000-0000-0000B3000000}"/>
    <cellStyle name="Normal GHG whole table 3 2 4 3 5" xfId="34344" xr:uid="{00000000-0005-0000-0000-0000B3000000}"/>
    <cellStyle name="Normal GHG whole table 3 2 4 4" xfId="5985" xr:uid="{00000000-0005-0000-0000-0000B3000000}"/>
    <cellStyle name="Normal GHG whole table 3 2 4 4 2" xfId="26281" xr:uid="{00000000-0005-0000-0000-0000B3000000}"/>
    <cellStyle name="Normal GHG whole table 3 2 4 4 3" xfId="9565" xr:uid="{00000000-0005-0000-0000-0000B3000000}"/>
    <cellStyle name="Normal GHG whole table 3 2 4 4 4" xfId="31751" xr:uid="{00000000-0005-0000-0000-0000B3000000}"/>
    <cellStyle name="Normal GHG whole table 3 2 4 5" xfId="4356" xr:uid="{00000000-0005-0000-0000-0000B3000000}"/>
    <cellStyle name="Normal GHG whole table 3 2 4 5 2" xfId="14782" xr:uid="{00000000-0005-0000-0000-0000B3000000}"/>
    <cellStyle name="Normal GHG whole table 3 2 4 5 3" xfId="20114" xr:uid="{00000000-0005-0000-0000-0000B3000000}"/>
    <cellStyle name="Normal GHG whole table 3 2 4 5 4" xfId="35872" xr:uid="{00000000-0005-0000-0000-0000B3000000}"/>
    <cellStyle name="Normal GHG whole table 3 2 4 6" xfId="16828" xr:uid="{00000000-0005-0000-0000-0000B3000000}"/>
    <cellStyle name="Normal GHG whole table 3 2 4 7" xfId="13300" xr:uid="{00000000-0005-0000-0000-0000B3000000}"/>
    <cellStyle name="Normal GHG whole table 3 2 4 8" xfId="30178" xr:uid="{00000000-0005-0000-0000-0000B3000000}"/>
    <cellStyle name="Normal GHG whole table 3 2 5" xfId="886" xr:uid="{00000000-0005-0000-0000-0000B3000000}"/>
    <cellStyle name="Normal GHG whole table 3 2 5 2" xfId="3360" xr:uid="{00000000-0005-0000-0000-0000B3000000}"/>
    <cellStyle name="Normal GHG whole table 3 2 5 2 2" xfId="8213" xr:uid="{00000000-0005-0000-0000-0000B3000000}"/>
    <cellStyle name="Normal GHG whole table 3 2 5 2 2 2" xfId="28502" xr:uid="{00000000-0005-0000-0000-0000B3000000}"/>
    <cellStyle name="Normal GHG whole table 3 2 5 2 2 3" xfId="23913" xr:uid="{00000000-0005-0000-0000-0000B3000000}"/>
    <cellStyle name="Normal GHG whole table 3 2 5 2 2 4" xfId="38607" xr:uid="{00000000-0005-0000-0000-0000B3000000}"/>
    <cellStyle name="Normal GHG whole table 3 2 5 2 3" xfId="21985" xr:uid="{00000000-0005-0000-0000-0000B3000000}"/>
    <cellStyle name="Normal GHG whole table 3 2 5 2 4" xfId="10628" xr:uid="{00000000-0005-0000-0000-0000B3000000}"/>
    <cellStyle name="Normal GHG whole table 3 2 5 2 5" xfId="33978" xr:uid="{00000000-0005-0000-0000-0000B3000000}"/>
    <cellStyle name="Normal GHG whole table 3 2 5 3" xfId="5635" xr:uid="{00000000-0005-0000-0000-0000B3000000}"/>
    <cellStyle name="Normal GHG whole table 3 2 5 3 2" xfId="25931" xr:uid="{00000000-0005-0000-0000-0000B3000000}"/>
    <cellStyle name="Normal GHG whole table 3 2 5 3 3" xfId="10245" xr:uid="{00000000-0005-0000-0000-0000B3000000}"/>
    <cellStyle name="Normal GHG whole table 3 2 5 3 4" xfId="31401" xr:uid="{00000000-0005-0000-0000-0000B3000000}"/>
    <cellStyle name="Normal GHG whole table 3 2 5 4" xfId="3988" xr:uid="{00000000-0005-0000-0000-0000B3000000}"/>
    <cellStyle name="Normal GHG whole table 3 2 5 4 2" xfId="18160" xr:uid="{00000000-0005-0000-0000-0000B3000000}"/>
    <cellStyle name="Normal GHG whole table 3 2 5 4 3" xfId="19773" xr:uid="{00000000-0005-0000-0000-0000B3000000}"/>
    <cellStyle name="Normal GHG whole table 3 2 5 4 4" xfId="35531" xr:uid="{00000000-0005-0000-0000-0000B3000000}"/>
    <cellStyle name="Normal GHG whole table 3 2 5 5" xfId="22166" xr:uid="{00000000-0005-0000-0000-0000B3000000}"/>
    <cellStyle name="Normal GHG whole table 3 2 5 6" xfId="12650" xr:uid="{00000000-0005-0000-0000-0000B3000000}"/>
    <cellStyle name="Normal GHG whole table 3 2 5 7" xfId="29812" xr:uid="{00000000-0005-0000-0000-0000B3000000}"/>
    <cellStyle name="Normal GHG whole table 3 2 6" xfId="2130" xr:uid="{00000000-0005-0000-0000-0000B3000000}"/>
    <cellStyle name="Normal GHG whole table 3 2 6 2" xfId="6788" xr:uid="{00000000-0005-0000-0000-0000B3000000}"/>
    <cellStyle name="Normal GHG whole table 3 2 6 2 2" xfId="27084" xr:uid="{00000000-0005-0000-0000-0000B3000000}"/>
    <cellStyle name="Normal GHG whole table 3 2 6 2 3" xfId="22494" xr:uid="{00000000-0005-0000-0000-0000B3000000}"/>
    <cellStyle name="Normal GHG whole table 3 2 6 2 4" xfId="37279" xr:uid="{00000000-0005-0000-0000-0000B3000000}"/>
    <cellStyle name="Normal GHG whole table 3 2 6 3" xfId="19310" xr:uid="{00000000-0005-0000-0000-0000B3000000}"/>
    <cellStyle name="Normal GHG whole table 3 2 6 4" xfId="14124" xr:uid="{00000000-0005-0000-0000-0000B3000000}"/>
    <cellStyle name="Normal GHG whole table 3 2 6 5" xfId="32554" xr:uid="{00000000-0005-0000-0000-0000B3000000}"/>
    <cellStyle name="Normal GHG whole table 3 2 7" xfId="8123" xr:uid="{00000000-0005-0000-0000-0000B3000000}"/>
    <cellStyle name="Normal GHG whole table 3 2 7 2" xfId="23825" xr:uid="{00000000-0005-0000-0000-0000B3000000}"/>
    <cellStyle name="Normal GHG whole table 3 2 7 2 2" xfId="28414" xr:uid="{00000000-0005-0000-0000-0000B3000000}"/>
    <cellStyle name="Normal GHG whole table 3 2 7 2 3" xfId="38519" xr:uid="{00000000-0005-0000-0000-0000B3000000}"/>
    <cellStyle name="Normal GHG whole table 3 2 7 3" xfId="18383" xr:uid="{00000000-0005-0000-0000-0000B3000000}"/>
    <cellStyle name="Normal GHG whole table 3 2 7 4" xfId="11064" xr:uid="{00000000-0005-0000-0000-0000B3000000}"/>
    <cellStyle name="Normal GHG whole table 3 2 7 5" xfId="33888" xr:uid="{00000000-0005-0000-0000-0000B3000000}"/>
    <cellStyle name="Normal GHG whole table 3 2 8" xfId="3898" xr:uid="{00000000-0005-0000-0000-0000B3000000}"/>
    <cellStyle name="Normal GHG whole table 3 2 8 2" xfId="16203" xr:uid="{00000000-0005-0000-0000-0000B3000000}"/>
    <cellStyle name="Normal GHG whole table 3 2 8 3" xfId="19687" xr:uid="{00000000-0005-0000-0000-0000B3000000}"/>
    <cellStyle name="Normal GHG whole table 3 2 8 4" xfId="35445" xr:uid="{00000000-0005-0000-0000-0000B3000000}"/>
    <cellStyle name="Normal GHG whole table 3 2 9" xfId="17808" xr:uid="{00000000-0005-0000-0000-0000B3000000}"/>
    <cellStyle name="Normal GHG whole table 3 3" xfId="631" xr:uid="{00000000-0005-0000-0000-0000B3000000}"/>
    <cellStyle name="Normal GHG whole table 3 3 10" xfId="16630" xr:uid="{00000000-0005-0000-0000-0000B3000000}"/>
    <cellStyle name="Normal GHG whole table 3 3 11" xfId="13329" xr:uid="{00000000-0005-0000-0000-0000B3000000}"/>
    <cellStyle name="Normal GHG whole table 3 3 12" xfId="29860" xr:uid="{00000000-0005-0000-0000-0000B3000000}"/>
    <cellStyle name="Normal GHG whole table 3 3 2" xfId="1546" xr:uid="{00000000-0005-0000-0000-0000B3000000}"/>
    <cellStyle name="Normal GHG whole table 3 3 2 2" xfId="1861" xr:uid="{00000000-0005-0000-0000-0000B3000000}"/>
    <cellStyle name="Normal GHG whole table 3 3 2 2 2" xfId="3100" xr:uid="{00000000-0005-0000-0000-0000B3000000}"/>
    <cellStyle name="Normal GHG whole table 3 3 2 2 2 2" xfId="7758" xr:uid="{00000000-0005-0000-0000-0000B3000000}"/>
    <cellStyle name="Normal GHG whole table 3 3 2 2 2 2 2" xfId="28054" xr:uid="{00000000-0005-0000-0000-0000B3000000}"/>
    <cellStyle name="Normal GHG whole table 3 3 2 2 2 2 3" xfId="23464" xr:uid="{00000000-0005-0000-0000-0000B3000000}"/>
    <cellStyle name="Normal GHG whole table 3 3 2 2 2 2 4" xfId="38206" xr:uid="{00000000-0005-0000-0000-0000B3000000}"/>
    <cellStyle name="Normal GHG whole table 3 3 2 2 2 3" xfId="17680" xr:uid="{00000000-0005-0000-0000-0000B3000000}"/>
    <cellStyle name="Normal GHG whole table 3 3 2 2 2 4" xfId="12288" xr:uid="{00000000-0005-0000-0000-0000B3000000}"/>
    <cellStyle name="Normal GHG whole table 3 3 2 2 2 5" xfId="33524" xr:uid="{00000000-0005-0000-0000-0000B3000000}"/>
    <cellStyle name="Normal GHG whole table 3 3 2 2 3" xfId="9170" xr:uid="{00000000-0005-0000-0000-0000B3000000}"/>
    <cellStyle name="Normal GHG whole table 3 3 2 2 3 2" xfId="24818" xr:uid="{00000000-0005-0000-0000-0000B3000000}"/>
    <cellStyle name="Normal GHG whole table 3 3 2 2 3 2 2" xfId="29405" xr:uid="{00000000-0005-0000-0000-0000B3000000}"/>
    <cellStyle name="Normal GHG whole table 3 3 2 2 3 2 3" xfId="39510" xr:uid="{00000000-0005-0000-0000-0000B3000000}"/>
    <cellStyle name="Normal GHG whole table 3 3 2 2 3 3" xfId="18812" xr:uid="{00000000-0005-0000-0000-0000B3000000}"/>
    <cellStyle name="Normal GHG whole table 3 3 2 2 3 4" xfId="11003" xr:uid="{00000000-0005-0000-0000-0000B3000000}"/>
    <cellStyle name="Normal GHG whole table 3 3 2 2 3 5" xfId="34935" xr:uid="{00000000-0005-0000-0000-0000B3000000}"/>
    <cellStyle name="Normal GHG whole table 3 3 2 2 4" xfId="6526" xr:uid="{00000000-0005-0000-0000-0000B3000000}"/>
    <cellStyle name="Normal GHG whole table 3 3 2 2 4 2" xfId="26822" xr:uid="{00000000-0005-0000-0000-0000B3000000}"/>
    <cellStyle name="Normal GHG whole table 3 3 2 2 4 3" xfId="13733" xr:uid="{00000000-0005-0000-0000-0000B3000000}"/>
    <cellStyle name="Normal GHG whole table 3 3 2 2 4 4" xfId="32292" xr:uid="{00000000-0005-0000-0000-0000B3000000}"/>
    <cellStyle name="Normal GHG whole table 3 3 2 2 5" xfId="4949" xr:uid="{00000000-0005-0000-0000-0000B3000000}"/>
    <cellStyle name="Normal GHG whole table 3 3 2 2 5 2" xfId="25256" xr:uid="{00000000-0005-0000-0000-0000B3000000}"/>
    <cellStyle name="Normal GHG whole table 3 3 2 2 5 3" xfId="20670" xr:uid="{00000000-0005-0000-0000-0000B3000000}"/>
    <cellStyle name="Normal GHG whole table 3 3 2 2 5 4" xfId="36426" xr:uid="{00000000-0005-0000-0000-0000B3000000}"/>
    <cellStyle name="Normal GHG whole table 3 3 2 2 6" xfId="18177" xr:uid="{00000000-0005-0000-0000-0000B3000000}"/>
    <cellStyle name="Normal GHG whole table 3 3 2 2 7" xfId="11819" xr:uid="{00000000-0005-0000-0000-0000B3000000}"/>
    <cellStyle name="Normal GHG whole table 3 3 2 2 8" xfId="30769" xr:uid="{00000000-0005-0000-0000-0000B3000000}"/>
    <cellStyle name="Normal GHG whole table 3 3 2 3" xfId="2786" xr:uid="{00000000-0005-0000-0000-0000B3000000}"/>
    <cellStyle name="Normal GHG whole table 3 3 2 3 2" xfId="7444" xr:uid="{00000000-0005-0000-0000-0000B3000000}"/>
    <cellStyle name="Normal GHG whole table 3 3 2 3 2 2" xfId="27740" xr:uid="{00000000-0005-0000-0000-0000B3000000}"/>
    <cellStyle name="Normal GHG whole table 3 3 2 3 2 3" xfId="23150" xr:uid="{00000000-0005-0000-0000-0000B3000000}"/>
    <cellStyle name="Normal GHG whole table 3 3 2 3 2 4" xfId="37916" xr:uid="{00000000-0005-0000-0000-0000B3000000}"/>
    <cellStyle name="Normal GHG whole table 3 3 2 3 3" xfId="16468" xr:uid="{00000000-0005-0000-0000-0000B3000000}"/>
    <cellStyle name="Normal GHG whole table 3 3 2 3 4" xfId="9974" xr:uid="{00000000-0005-0000-0000-0000B3000000}"/>
    <cellStyle name="Normal GHG whole table 3 3 2 3 5" xfId="33210" xr:uid="{00000000-0005-0000-0000-0000B3000000}"/>
    <cellStyle name="Normal GHG whole table 3 3 2 4" xfId="8857" xr:uid="{00000000-0005-0000-0000-0000B3000000}"/>
    <cellStyle name="Normal GHG whole table 3 3 2 4 2" xfId="24522" xr:uid="{00000000-0005-0000-0000-0000B3000000}"/>
    <cellStyle name="Normal GHG whole table 3 3 2 4 2 2" xfId="29110" xr:uid="{00000000-0005-0000-0000-0000B3000000}"/>
    <cellStyle name="Normal GHG whole table 3 3 2 4 2 3" xfId="39215" xr:uid="{00000000-0005-0000-0000-0000B3000000}"/>
    <cellStyle name="Normal GHG whole table 3 3 2 4 3" xfId="18947" xr:uid="{00000000-0005-0000-0000-0000B3000000}"/>
    <cellStyle name="Normal GHG whole table 3 3 2 4 4" xfId="9899" xr:uid="{00000000-0005-0000-0000-0000B3000000}"/>
    <cellStyle name="Normal GHG whole table 3 3 2 4 5" xfId="34622" xr:uid="{00000000-0005-0000-0000-0000B3000000}"/>
    <cellStyle name="Normal GHG whole table 3 3 2 5" xfId="6242" xr:uid="{00000000-0005-0000-0000-0000B3000000}"/>
    <cellStyle name="Normal GHG whole table 3 3 2 5 2" xfId="26538" xr:uid="{00000000-0005-0000-0000-0000B3000000}"/>
    <cellStyle name="Normal GHG whole table 3 3 2 5 3" xfId="9363" xr:uid="{00000000-0005-0000-0000-0000B3000000}"/>
    <cellStyle name="Normal GHG whole table 3 3 2 5 4" xfId="32008" xr:uid="{00000000-0005-0000-0000-0000B3000000}"/>
    <cellStyle name="Normal GHG whole table 3 3 2 6" xfId="4635" xr:uid="{00000000-0005-0000-0000-0000B3000000}"/>
    <cellStyle name="Normal GHG whole table 3 3 2 6 2" xfId="14944" xr:uid="{00000000-0005-0000-0000-0000B3000000}"/>
    <cellStyle name="Normal GHG whole table 3 3 2 6 3" xfId="20375" xr:uid="{00000000-0005-0000-0000-0000B3000000}"/>
    <cellStyle name="Normal GHG whole table 3 3 2 6 4" xfId="36133" xr:uid="{00000000-0005-0000-0000-0000B3000000}"/>
    <cellStyle name="Normal GHG whole table 3 3 2 7" xfId="16505" xr:uid="{00000000-0005-0000-0000-0000B3000000}"/>
    <cellStyle name="Normal GHG whole table 3 3 2 8" xfId="12968" xr:uid="{00000000-0005-0000-0000-0000B3000000}"/>
    <cellStyle name="Normal GHG whole table 3 3 2 9" xfId="30456" xr:uid="{00000000-0005-0000-0000-0000B3000000}"/>
    <cellStyle name="Normal GHG whole table 3 3 3" xfId="1727" xr:uid="{00000000-0005-0000-0000-0000B3000000}"/>
    <cellStyle name="Normal GHG whole table 3 3 3 2" xfId="2966" xr:uid="{00000000-0005-0000-0000-0000B3000000}"/>
    <cellStyle name="Normal GHG whole table 3 3 3 2 2" xfId="7624" xr:uid="{00000000-0005-0000-0000-0000B3000000}"/>
    <cellStyle name="Normal GHG whole table 3 3 3 2 2 2" xfId="27920" xr:uid="{00000000-0005-0000-0000-0000B3000000}"/>
    <cellStyle name="Normal GHG whole table 3 3 3 2 2 3" xfId="23330" xr:uid="{00000000-0005-0000-0000-0000B3000000}"/>
    <cellStyle name="Normal GHG whole table 3 3 3 2 2 4" xfId="38096" xr:uid="{00000000-0005-0000-0000-0000B3000000}"/>
    <cellStyle name="Normal GHG whole table 3 3 3 2 3" xfId="15491" xr:uid="{00000000-0005-0000-0000-0000B3000000}"/>
    <cellStyle name="Normal GHG whole table 3 3 3 2 4" xfId="9380" xr:uid="{00000000-0005-0000-0000-0000B3000000}"/>
    <cellStyle name="Normal GHG whole table 3 3 3 2 5" xfId="33390" xr:uid="{00000000-0005-0000-0000-0000B3000000}"/>
    <cellStyle name="Normal GHG whole table 3 3 3 3" xfId="9036" xr:uid="{00000000-0005-0000-0000-0000B3000000}"/>
    <cellStyle name="Normal GHG whole table 3 3 3 3 2" xfId="24693" xr:uid="{00000000-0005-0000-0000-0000B3000000}"/>
    <cellStyle name="Normal GHG whole table 3 3 3 3 2 2" xfId="29281" xr:uid="{00000000-0005-0000-0000-0000B3000000}"/>
    <cellStyle name="Normal GHG whole table 3 3 3 3 2 3" xfId="39386" xr:uid="{00000000-0005-0000-0000-0000B3000000}"/>
    <cellStyle name="Normal GHG whole table 3 3 3 3 3" xfId="17582" xr:uid="{00000000-0005-0000-0000-0000B3000000}"/>
    <cellStyle name="Normal GHG whole table 3 3 3 3 4" xfId="3536" xr:uid="{00000000-0005-0000-0000-0000B3000000}"/>
    <cellStyle name="Normal GHG whole table 3 3 3 3 5" xfId="34801" xr:uid="{00000000-0005-0000-0000-0000B3000000}"/>
    <cellStyle name="Normal GHG whole table 3 3 3 4" xfId="6415" xr:uid="{00000000-0005-0000-0000-0000B3000000}"/>
    <cellStyle name="Normal GHG whole table 3 3 3 4 2" xfId="26711" xr:uid="{00000000-0005-0000-0000-0000B3000000}"/>
    <cellStyle name="Normal GHG whole table 3 3 3 4 3" xfId="10173" xr:uid="{00000000-0005-0000-0000-0000B3000000}"/>
    <cellStyle name="Normal GHG whole table 3 3 3 4 4" xfId="32181" xr:uid="{00000000-0005-0000-0000-0000B3000000}"/>
    <cellStyle name="Normal GHG whole table 3 3 3 5" xfId="4815" xr:uid="{00000000-0005-0000-0000-0000B3000000}"/>
    <cellStyle name="Normal GHG whole table 3 3 3 5 2" xfId="25132" xr:uid="{00000000-0005-0000-0000-0000B3000000}"/>
    <cellStyle name="Normal GHG whole table 3 3 3 5 3" xfId="20545" xr:uid="{00000000-0005-0000-0000-0000B3000000}"/>
    <cellStyle name="Normal GHG whole table 3 3 3 5 4" xfId="36302" xr:uid="{00000000-0005-0000-0000-0000B3000000}"/>
    <cellStyle name="Normal GHG whole table 3 3 3 6" xfId="17103" xr:uid="{00000000-0005-0000-0000-0000B3000000}"/>
    <cellStyle name="Normal GHG whole table 3 3 3 7" xfId="3570" xr:uid="{00000000-0005-0000-0000-0000B3000000}"/>
    <cellStyle name="Normal GHG whole table 3 3 3 8" xfId="30635" xr:uid="{00000000-0005-0000-0000-0000B3000000}"/>
    <cellStyle name="Normal GHG whole table 3 3 4" xfId="1319" xr:uid="{00000000-0005-0000-0000-0000B3000000}"/>
    <cellStyle name="Normal GHG whole table 3 3 4 2" xfId="2560" xr:uid="{00000000-0005-0000-0000-0000B3000000}"/>
    <cellStyle name="Normal GHG whole table 3 3 4 2 2" xfId="7218" xr:uid="{00000000-0005-0000-0000-0000B3000000}"/>
    <cellStyle name="Normal GHG whole table 3 3 4 2 2 2" xfId="27514" xr:uid="{00000000-0005-0000-0000-0000B3000000}"/>
    <cellStyle name="Normal GHG whole table 3 3 4 2 2 3" xfId="22924" xr:uid="{00000000-0005-0000-0000-0000B3000000}"/>
    <cellStyle name="Normal GHG whole table 3 3 4 2 2 4" xfId="37704" xr:uid="{00000000-0005-0000-0000-0000B3000000}"/>
    <cellStyle name="Normal GHG whole table 3 3 4 2 3" xfId="16178" xr:uid="{00000000-0005-0000-0000-0000B3000000}"/>
    <cellStyle name="Normal GHG whole table 3 3 4 2 4" xfId="11596" xr:uid="{00000000-0005-0000-0000-0000B3000000}"/>
    <cellStyle name="Normal GHG whole table 3 3 4 2 5" xfId="32984" xr:uid="{00000000-0005-0000-0000-0000B3000000}"/>
    <cellStyle name="Normal GHG whole table 3 3 4 3" xfId="8638" xr:uid="{00000000-0005-0000-0000-0000B3000000}"/>
    <cellStyle name="Normal GHG whole table 3 3 4 3 2" xfId="24316" xr:uid="{00000000-0005-0000-0000-0000B3000000}"/>
    <cellStyle name="Normal GHG whole table 3 3 4 3 2 2" xfId="28905" xr:uid="{00000000-0005-0000-0000-0000B3000000}"/>
    <cellStyle name="Normal GHG whole table 3 3 4 3 2 3" xfId="39010" xr:uid="{00000000-0005-0000-0000-0000B3000000}"/>
    <cellStyle name="Normal GHG whole table 3 3 4 3 3" xfId="17902" xr:uid="{00000000-0005-0000-0000-0000B3000000}"/>
    <cellStyle name="Normal GHG whole table 3 3 4 3 4" xfId="12142" xr:uid="{00000000-0005-0000-0000-0000B3000000}"/>
    <cellStyle name="Normal GHG whole table 3 3 4 3 5" xfId="34403" xr:uid="{00000000-0005-0000-0000-0000B3000000}"/>
    <cellStyle name="Normal GHG whole table 3 3 4 4" xfId="6042" xr:uid="{00000000-0005-0000-0000-0000B3000000}"/>
    <cellStyle name="Normal GHG whole table 3 3 4 4 2" xfId="26338" xr:uid="{00000000-0005-0000-0000-0000B3000000}"/>
    <cellStyle name="Normal GHG whole table 3 3 4 4 3" xfId="9546" xr:uid="{00000000-0005-0000-0000-0000B3000000}"/>
    <cellStyle name="Normal GHG whole table 3 3 4 4 4" xfId="31808" xr:uid="{00000000-0005-0000-0000-0000B3000000}"/>
    <cellStyle name="Normal GHG whole table 3 3 4 5" xfId="4415" xr:uid="{00000000-0005-0000-0000-0000B3000000}"/>
    <cellStyle name="Normal GHG whole table 3 3 4 5 2" xfId="16185" xr:uid="{00000000-0005-0000-0000-0000B3000000}"/>
    <cellStyle name="Normal GHG whole table 3 3 4 5 3" xfId="20171" xr:uid="{00000000-0005-0000-0000-0000B3000000}"/>
    <cellStyle name="Normal GHG whole table 3 3 4 5 4" xfId="35929" xr:uid="{00000000-0005-0000-0000-0000B3000000}"/>
    <cellStyle name="Normal GHG whole table 3 3 4 6" xfId="15847" xr:uid="{00000000-0005-0000-0000-0000B3000000}"/>
    <cellStyle name="Normal GHG whole table 3 3 4 7" xfId="13411" xr:uid="{00000000-0005-0000-0000-0000B3000000}"/>
    <cellStyle name="Normal GHG whole table 3 3 4 8" xfId="30237" xr:uid="{00000000-0005-0000-0000-0000B3000000}"/>
    <cellStyle name="Normal GHG whole table 3 3 5" xfId="935" xr:uid="{00000000-0005-0000-0000-0000B3000000}"/>
    <cellStyle name="Normal GHG whole table 3 3 5 2" xfId="5683" xr:uid="{00000000-0005-0000-0000-0000B3000000}"/>
    <cellStyle name="Normal GHG whole table 3 3 5 2 2" xfId="25979" xr:uid="{00000000-0005-0000-0000-0000B3000000}"/>
    <cellStyle name="Normal GHG whole table 3 3 5 2 3" xfId="21393" xr:uid="{00000000-0005-0000-0000-0000B3000000}"/>
    <cellStyle name="Normal GHG whole table 3 3 5 2 4" xfId="36922" xr:uid="{00000000-0005-0000-0000-0000B3000000}"/>
    <cellStyle name="Normal GHG whole table 3 3 5 3" xfId="18408" xr:uid="{00000000-0005-0000-0000-0000B3000000}"/>
    <cellStyle name="Normal GHG whole table 3 3 5 4" xfId="9952" xr:uid="{00000000-0005-0000-0000-0000B3000000}"/>
    <cellStyle name="Normal GHG whole table 3 3 5 5" xfId="31449" xr:uid="{00000000-0005-0000-0000-0000B3000000}"/>
    <cellStyle name="Normal GHG whole table 3 3 6" xfId="2178" xr:uid="{00000000-0005-0000-0000-0000B3000000}"/>
    <cellStyle name="Normal GHG whole table 3 3 6 2" xfId="6836" xr:uid="{00000000-0005-0000-0000-0000B3000000}"/>
    <cellStyle name="Normal GHG whole table 3 3 6 2 2" xfId="27132" xr:uid="{00000000-0005-0000-0000-0000B3000000}"/>
    <cellStyle name="Normal GHG whole table 3 3 6 2 3" xfId="22542" xr:uid="{00000000-0005-0000-0000-0000B3000000}"/>
    <cellStyle name="Normal GHG whole table 3 3 6 2 4" xfId="37327" xr:uid="{00000000-0005-0000-0000-0000B3000000}"/>
    <cellStyle name="Normal GHG whole table 3 3 6 3" xfId="15021" xr:uid="{00000000-0005-0000-0000-0000B3000000}"/>
    <cellStyle name="Normal GHG whole table 3 3 6 4" xfId="14242" xr:uid="{00000000-0005-0000-0000-0000B3000000}"/>
    <cellStyle name="Normal GHG whole table 3 3 6 5" xfId="32602" xr:uid="{00000000-0005-0000-0000-0000B3000000}"/>
    <cellStyle name="Normal GHG whole table 3 3 7" xfId="8261" xr:uid="{00000000-0005-0000-0000-0000B3000000}"/>
    <cellStyle name="Normal GHG whole table 3 3 7 2" xfId="23961" xr:uid="{00000000-0005-0000-0000-0000B3000000}"/>
    <cellStyle name="Normal GHG whole table 3 3 7 2 2" xfId="28550" xr:uid="{00000000-0005-0000-0000-0000B3000000}"/>
    <cellStyle name="Normal GHG whole table 3 3 7 2 3" xfId="38655" xr:uid="{00000000-0005-0000-0000-0000B3000000}"/>
    <cellStyle name="Normal GHG whole table 3 3 7 3" xfId="15430" xr:uid="{00000000-0005-0000-0000-0000B3000000}"/>
    <cellStyle name="Normal GHG whole table 3 3 7 4" xfId="13426" xr:uid="{00000000-0005-0000-0000-0000B3000000}"/>
    <cellStyle name="Normal GHG whole table 3 3 7 5" xfId="34026" xr:uid="{00000000-0005-0000-0000-0000B3000000}"/>
    <cellStyle name="Normal GHG whole table 3 3 8" xfId="5405" xr:uid="{00000000-0005-0000-0000-0000B3000000}"/>
    <cellStyle name="Normal GHG whole table 3 3 8 2" xfId="21116" xr:uid="{00000000-0005-0000-0000-0000B3000000}"/>
    <cellStyle name="Normal GHG whole table 3 3 8 2 2" xfId="25701" xr:uid="{00000000-0005-0000-0000-0000B3000000}"/>
    <cellStyle name="Normal GHG whole table 3 3 8 2 3" xfId="36765" xr:uid="{00000000-0005-0000-0000-0000B3000000}"/>
    <cellStyle name="Normal GHG whole table 3 3 8 3" xfId="15154" xr:uid="{00000000-0005-0000-0000-0000B3000000}"/>
    <cellStyle name="Normal GHG whole table 3 3 8 4" xfId="13342" xr:uid="{00000000-0005-0000-0000-0000B3000000}"/>
    <cellStyle name="Normal GHG whole table 3 3 8 5" xfId="31171" xr:uid="{00000000-0005-0000-0000-0000B3000000}"/>
    <cellStyle name="Normal GHG whole table 3 3 9" xfId="4036" xr:uid="{00000000-0005-0000-0000-0000B3000000}"/>
    <cellStyle name="Normal GHG whole table 3 3 9 2" xfId="15640" xr:uid="{00000000-0005-0000-0000-0000B3000000}"/>
    <cellStyle name="Normal GHG whole table 3 3 9 3" xfId="19820" xr:uid="{00000000-0005-0000-0000-0000B3000000}"/>
    <cellStyle name="Normal GHG whole table 3 3 9 4" xfId="35578" xr:uid="{00000000-0005-0000-0000-0000B3000000}"/>
    <cellStyle name="Normal GHG whole table 3 4" xfId="695" xr:uid="{00000000-0005-0000-0000-0000B3000000}"/>
    <cellStyle name="Normal GHG whole table 3 4 10" xfId="11907" xr:uid="{00000000-0005-0000-0000-0000B3000000}"/>
    <cellStyle name="Normal GHG whole table 3 4 11" xfId="29924" xr:uid="{00000000-0005-0000-0000-0000B3000000}"/>
    <cellStyle name="Normal GHG whole table 3 4 2" xfId="1925" xr:uid="{00000000-0005-0000-0000-0000B3000000}"/>
    <cellStyle name="Normal GHG whole table 3 4 2 2" xfId="3164" xr:uid="{00000000-0005-0000-0000-0000B3000000}"/>
    <cellStyle name="Normal GHG whole table 3 4 2 2 2" xfId="7822" xr:uid="{00000000-0005-0000-0000-0000B3000000}"/>
    <cellStyle name="Normal GHG whole table 3 4 2 2 2 2" xfId="28118" xr:uid="{00000000-0005-0000-0000-0000B3000000}"/>
    <cellStyle name="Normal GHG whole table 3 4 2 2 2 3" xfId="23528" xr:uid="{00000000-0005-0000-0000-0000B3000000}"/>
    <cellStyle name="Normal GHG whole table 3 4 2 2 2 4" xfId="38270" xr:uid="{00000000-0005-0000-0000-0000B3000000}"/>
    <cellStyle name="Normal GHG whole table 3 4 2 2 3" xfId="19252" xr:uid="{00000000-0005-0000-0000-0000B3000000}"/>
    <cellStyle name="Normal GHG whole table 3 4 2 2 4" xfId="11010" xr:uid="{00000000-0005-0000-0000-0000B3000000}"/>
    <cellStyle name="Normal GHG whole table 3 4 2 2 5" xfId="33588" xr:uid="{00000000-0005-0000-0000-0000B3000000}"/>
    <cellStyle name="Normal GHG whole table 3 4 2 3" xfId="9234" xr:uid="{00000000-0005-0000-0000-0000B3000000}"/>
    <cellStyle name="Normal GHG whole table 3 4 2 3 2" xfId="24878" xr:uid="{00000000-0005-0000-0000-0000B3000000}"/>
    <cellStyle name="Normal GHG whole table 3 4 2 3 2 2" xfId="29465" xr:uid="{00000000-0005-0000-0000-0000B3000000}"/>
    <cellStyle name="Normal GHG whole table 3 4 2 3 2 3" xfId="39570" xr:uid="{00000000-0005-0000-0000-0000B3000000}"/>
    <cellStyle name="Normal GHG whole table 3 4 2 3 3" xfId="22112" xr:uid="{00000000-0005-0000-0000-0000B3000000}"/>
    <cellStyle name="Normal GHG whole table 3 4 2 3 4" xfId="10347" xr:uid="{00000000-0005-0000-0000-0000B3000000}"/>
    <cellStyle name="Normal GHG whole table 3 4 2 3 5" xfId="34999" xr:uid="{00000000-0005-0000-0000-0000B3000000}"/>
    <cellStyle name="Normal GHG whole table 3 4 2 4" xfId="6586" xr:uid="{00000000-0005-0000-0000-0000B3000000}"/>
    <cellStyle name="Normal GHG whole table 3 4 2 4 2" xfId="26882" xr:uid="{00000000-0005-0000-0000-0000B3000000}"/>
    <cellStyle name="Normal GHG whole table 3 4 2 4 3" xfId="13172" xr:uid="{00000000-0005-0000-0000-0000B3000000}"/>
    <cellStyle name="Normal GHG whole table 3 4 2 4 4" xfId="32352" xr:uid="{00000000-0005-0000-0000-0000B3000000}"/>
    <cellStyle name="Normal GHG whole table 3 4 2 5" xfId="5013" xr:uid="{00000000-0005-0000-0000-0000B3000000}"/>
    <cellStyle name="Normal GHG whole table 3 4 2 5 2" xfId="25316" xr:uid="{00000000-0005-0000-0000-0000B3000000}"/>
    <cellStyle name="Normal GHG whole table 3 4 2 5 3" xfId="20730" xr:uid="{00000000-0005-0000-0000-0000B3000000}"/>
    <cellStyle name="Normal GHG whole table 3 4 2 5 4" xfId="36486" xr:uid="{00000000-0005-0000-0000-0000B3000000}"/>
    <cellStyle name="Normal GHG whole table 3 4 2 6" xfId="21740" xr:uid="{00000000-0005-0000-0000-0000B3000000}"/>
    <cellStyle name="Normal GHG whole table 3 4 2 7" xfId="13667" xr:uid="{00000000-0005-0000-0000-0000B3000000}"/>
    <cellStyle name="Normal GHG whole table 3 4 2 8" xfId="30833" xr:uid="{00000000-0005-0000-0000-0000B3000000}"/>
    <cellStyle name="Normal GHG whole table 3 4 3" xfId="1607" xr:uid="{00000000-0005-0000-0000-0000B3000000}"/>
    <cellStyle name="Normal GHG whole table 3 4 3 2" xfId="2847" xr:uid="{00000000-0005-0000-0000-0000B3000000}"/>
    <cellStyle name="Normal GHG whole table 3 4 3 2 2" xfId="7505" xr:uid="{00000000-0005-0000-0000-0000B3000000}"/>
    <cellStyle name="Normal GHG whole table 3 4 3 2 2 2" xfId="27801" xr:uid="{00000000-0005-0000-0000-0000B3000000}"/>
    <cellStyle name="Normal GHG whole table 3 4 3 2 2 3" xfId="23211" xr:uid="{00000000-0005-0000-0000-0000B3000000}"/>
    <cellStyle name="Normal GHG whole table 3 4 3 2 2 4" xfId="37977" xr:uid="{00000000-0005-0000-0000-0000B3000000}"/>
    <cellStyle name="Normal GHG whole table 3 4 3 2 3" xfId="16410" xr:uid="{00000000-0005-0000-0000-0000B3000000}"/>
    <cellStyle name="Normal GHG whole table 3 4 3 2 4" xfId="10008" xr:uid="{00000000-0005-0000-0000-0000B3000000}"/>
    <cellStyle name="Normal GHG whole table 3 4 3 2 5" xfId="33271" xr:uid="{00000000-0005-0000-0000-0000B3000000}"/>
    <cellStyle name="Normal GHG whole table 3 4 3 3" xfId="8918" xr:uid="{00000000-0005-0000-0000-0000B3000000}"/>
    <cellStyle name="Normal GHG whole table 3 4 3 3 2" xfId="24581" xr:uid="{00000000-0005-0000-0000-0000B3000000}"/>
    <cellStyle name="Normal GHG whole table 3 4 3 3 2 2" xfId="29169" xr:uid="{00000000-0005-0000-0000-0000B3000000}"/>
    <cellStyle name="Normal GHG whole table 3 4 3 3 2 3" xfId="39274" xr:uid="{00000000-0005-0000-0000-0000B3000000}"/>
    <cellStyle name="Normal GHG whole table 3 4 3 3 3" xfId="15516" xr:uid="{00000000-0005-0000-0000-0000B3000000}"/>
    <cellStyle name="Normal GHG whole table 3 4 3 3 4" xfId="11831" xr:uid="{00000000-0005-0000-0000-0000B3000000}"/>
    <cellStyle name="Normal GHG whole table 3 4 3 3 5" xfId="34683" xr:uid="{00000000-0005-0000-0000-0000B3000000}"/>
    <cellStyle name="Normal GHG whole table 3 4 3 4" xfId="6302" xr:uid="{00000000-0005-0000-0000-0000B3000000}"/>
    <cellStyle name="Normal GHG whole table 3 4 3 4 2" xfId="26598" xr:uid="{00000000-0005-0000-0000-0000B3000000}"/>
    <cellStyle name="Normal GHG whole table 3 4 3 4 3" xfId="11872" xr:uid="{00000000-0005-0000-0000-0000B3000000}"/>
    <cellStyle name="Normal GHG whole table 3 4 3 4 4" xfId="32068" xr:uid="{00000000-0005-0000-0000-0000B3000000}"/>
    <cellStyle name="Normal GHG whole table 3 4 3 5" xfId="4696" xr:uid="{00000000-0005-0000-0000-0000B3000000}"/>
    <cellStyle name="Normal GHG whole table 3 4 3 5 2" xfId="25020" xr:uid="{00000000-0005-0000-0000-0000B3000000}"/>
    <cellStyle name="Normal GHG whole table 3 4 3 5 3" xfId="20432" xr:uid="{00000000-0005-0000-0000-0000B3000000}"/>
    <cellStyle name="Normal GHG whole table 3 4 3 5 4" xfId="36190" xr:uid="{00000000-0005-0000-0000-0000B3000000}"/>
    <cellStyle name="Normal GHG whole table 3 4 3 6" xfId="15407" xr:uid="{00000000-0005-0000-0000-0000B3000000}"/>
    <cellStyle name="Normal GHG whole table 3 4 3 7" xfId="14344" xr:uid="{00000000-0005-0000-0000-0000B3000000}"/>
    <cellStyle name="Normal GHG whole table 3 4 3 8" xfId="30517" xr:uid="{00000000-0005-0000-0000-0000B3000000}"/>
    <cellStyle name="Normal GHG whole table 3 4 4" xfId="999" xr:uid="{00000000-0005-0000-0000-0000B3000000}"/>
    <cellStyle name="Normal GHG whole table 3 4 4 2" xfId="5744" xr:uid="{00000000-0005-0000-0000-0000B3000000}"/>
    <cellStyle name="Normal GHG whole table 3 4 4 2 2" xfId="26040" xr:uid="{00000000-0005-0000-0000-0000B3000000}"/>
    <cellStyle name="Normal GHG whole table 3 4 4 2 3" xfId="21454" xr:uid="{00000000-0005-0000-0000-0000B3000000}"/>
    <cellStyle name="Normal GHG whole table 3 4 4 2 4" xfId="36968" xr:uid="{00000000-0005-0000-0000-0000B3000000}"/>
    <cellStyle name="Normal GHG whole table 3 4 4 3" xfId="16627" xr:uid="{00000000-0005-0000-0000-0000B3000000}"/>
    <cellStyle name="Normal GHG whole table 3 4 4 4" xfId="11349" xr:uid="{00000000-0005-0000-0000-0000B3000000}"/>
    <cellStyle name="Normal GHG whole table 3 4 4 5" xfId="31510" xr:uid="{00000000-0005-0000-0000-0000B3000000}"/>
    <cellStyle name="Normal GHG whole table 3 4 5" xfId="2242" xr:uid="{00000000-0005-0000-0000-0000B3000000}"/>
    <cellStyle name="Normal GHG whole table 3 4 5 2" xfId="6900" xr:uid="{00000000-0005-0000-0000-0000B3000000}"/>
    <cellStyle name="Normal GHG whole table 3 4 5 2 2" xfId="27196" xr:uid="{00000000-0005-0000-0000-0000B3000000}"/>
    <cellStyle name="Normal GHG whole table 3 4 5 2 3" xfId="22606" xr:uid="{00000000-0005-0000-0000-0000B3000000}"/>
    <cellStyle name="Normal GHG whole table 3 4 5 2 4" xfId="37391" xr:uid="{00000000-0005-0000-0000-0000B3000000}"/>
    <cellStyle name="Normal GHG whole table 3 4 5 3" xfId="16951" xr:uid="{00000000-0005-0000-0000-0000B3000000}"/>
    <cellStyle name="Normal GHG whole table 3 4 5 4" xfId="10953" xr:uid="{00000000-0005-0000-0000-0000B3000000}"/>
    <cellStyle name="Normal GHG whole table 3 4 5 5" xfId="32666" xr:uid="{00000000-0005-0000-0000-0000B3000000}"/>
    <cellStyle name="Normal GHG whole table 3 4 6" xfId="8325" xr:uid="{00000000-0005-0000-0000-0000B3000000}"/>
    <cellStyle name="Normal GHG whole table 3 4 6 2" xfId="24022" xr:uid="{00000000-0005-0000-0000-0000B3000000}"/>
    <cellStyle name="Normal GHG whole table 3 4 6 2 2" xfId="28611" xr:uid="{00000000-0005-0000-0000-0000B3000000}"/>
    <cellStyle name="Normal GHG whole table 3 4 6 2 3" xfId="38716" xr:uid="{00000000-0005-0000-0000-0000B3000000}"/>
    <cellStyle name="Normal GHG whole table 3 4 6 3" xfId="21689" xr:uid="{00000000-0005-0000-0000-0000B3000000}"/>
    <cellStyle name="Normal GHG whole table 3 4 6 4" xfId="14181" xr:uid="{00000000-0005-0000-0000-0000B3000000}"/>
    <cellStyle name="Normal GHG whole table 3 4 6 5" xfId="34090" xr:uid="{00000000-0005-0000-0000-0000B3000000}"/>
    <cellStyle name="Normal GHG whole table 3 4 7" xfId="5450" xr:uid="{00000000-0005-0000-0000-0000B3000000}"/>
    <cellStyle name="Normal GHG whole table 3 4 7 2" xfId="21161" xr:uid="{00000000-0005-0000-0000-0000B3000000}"/>
    <cellStyle name="Normal GHG whole table 3 4 7 2 2" xfId="25746" xr:uid="{00000000-0005-0000-0000-0000B3000000}"/>
    <cellStyle name="Normal GHG whole table 3 4 7 2 3" xfId="36810" xr:uid="{00000000-0005-0000-0000-0000B3000000}"/>
    <cellStyle name="Normal GHG whole table 3 4 7 3" xfId="17248" xr:uid="{00000000-0005-0000-0000-0000B3000000}"/>
    <cellStyle name="Normal GHG whole table 3 4 7 4" xfId="12301" xr:uid="{00000000-0005-0000-0000-0000B3000000}"/>
    <cellStyle name="Normal GHG whole table 3 4 7 5" xfId="31216" xr:uid="{00000000-0005-0000-0000-0000B3000000}"/>
    <cellStyle name="Normal GHG whole table 3 4 8" xfId="4100" xr:uid="{00000000-0005-0000-0000-0000B3000000}"/>
    <cellStyle name="Normal GHG whole table 3 4 8 2" xfId="16362" xr:uid="{00000000-0005-0000-0000-0000B3000000}"/>
    <cellStyle name="Normal GHG whole table 3 4 8 3" xfId="19880" xr:uid="{00000000-0005-0000-0000-0000B3000000}"/>
    <cellStyle name="Normal GHG whole table 3 4 8 4" xfId="35638" xr:uid="{00000000-0005-0000-0000-0000B3000000}"/>
    <cellStyle name="Normal GHG whole table 3 4 9" xfId="15098" xr:uid="{00000000-0005-0000-0000-0000B3000000}"/>
    <cellStyle name="Normal GHG whole table 3 5" xfId="757" xr:uid="{00000000-0005-0000-0000-0000B3000000}"/>
    <cellStyle name="Normal GHG whole table 3 5 10" xfId="13496" xr:uid="{00000000-0005-0000-0000-0000B3000000}"/>
    <cellStyle name="Normal GHG whole table 3 5 11" xfId="29986" xr:uid="{00000000-0005-0000-0000-0000B3000000}"/>
    <cellStyle name="Normal GHG whole table 3 5 2" xfId="1987" xr:uid="{00000000-0005-0000-0000-0000B3000000}"/>
    <cellStyle name="Normal GHG whole table 3 5 2 2" xfId="3226" xr:uid="{00000000-0005-0000-0000-0000B3000000}"/>
    <cellStyle name="Normal GHG whole table 3 5 2 2 2" xfId="7884" xr:uid="{00000000-0005-0000-0000-0000B3000000}"/>
    <cellStyle name="Normal GHG whole table 3 5 2 2 2 2" xfId="28180" xr:uid="{00000000-0005-0000-0000-0000B3000000}"/>
    <cellStyle name="Normal GHG whole table 3 5 2 2 2 3" xfId="23590" xr:uid="{00000000-0005-0000-0000-0000B3000000}"/>
    <cellStyle name="Normal GHG whole table 3 5 2 2 2 4" xfId="38332" xr:uid="{00000000-0005-0000-0000-0000B3000000}"/>
    <cellStyle name="Normal GHG whole table 3 5 2 2 3" xfId="19185" xr:uid="{00000000-0005-0000-0000-0000B3000000}"/>
    <cellStyle name="Normal GHG whole table 3 5 2 2 4" xfId="14396" xr:uid="{00000000-0005-0000-0000-0000B3000000}"/>
    <cellStyle name="Normal GHG whole table 3 5 2 2 5" xfId="33650" xr:uid="{00000000-0005-0000-0000-0000B3000000}"/>
    <cellStyle name="Normal GHG whole table 3 5 2 3" xfId="9296" xr:uid="{00000000-0005-0000-0000-0000B3000000}"/>
    <cellStyle name="Normal GHG whole table 3 5 2 3 2" xfId="24937" xr:uid="{00000000-0005-0000-0000-0000B3000000}"/>
    <cellStyle name="Normal GHG whole table 3 5 2 3 2 2" xfId="29524" xr:uid="{00000000-0005-0000-0000-0000B3000000}"/>
    <cellStyle name="Normal GHG whole table 3 5 2 3 2 3" xfId="39629" xr:uid="{00000000-0005-0000-0000-0000B3000000}"/>
    <cellStyle name="Normal GHG whole table 3 5 2 3 3" xfId="19247" xr:uid="{00000000-0005-0000-0000-0000B3000000}"/>
    <cellStyle name="Normal GHG whole table 3 5 2 3 4" xfId="10739" xr:uid="{00000000-0005-0000-0000-0000B3000000}"/>
    <cellStyle name="Normal GHG whole table 3 5 2 3 5" xfId="35061" xr:uid="{00000000-0005-0000-0000-0000B3000000}"/>
    <cellStyle name="Normal GHG whole table 3 5 2 4" xfId="6645" xr:uid="{00000000-0005-0000-0000-0000B3000000}"/>
    <cellStyle name="Normal GHG whole table 3 5 2 4 2" xfId="26941" xr:uid="{00000000-0005-0000-0000-0000B3000000}"/>
    <cellStyle name="Normal GHG whole table 3 5 2 4 3" xfId="13028" xr:uid="{00000000-0005-0000-0000-0000B3000000}"/>
    <cellStyle name="Normal GHG whole table 3 5 2 4 4" xfId="32411" xr:uid="{00000000-0005-0000-0000-0000B3000000}"/>
    <cellStyle name="Normal GHG whole table 3 5 2 5" xfId="5075" xr:uid="{00000000-0005-0000-0000-0000B3000000}"/>
    <cellStyle name="Normal GHG whole table 3 5 2 5 2" xfId="25375" xr:uid="{00000000-0005-0000-0000-0000B3000000}"/>
    <cellStyle name="Normal GHG whole table 3 5 2 5 3" xfId="20789" xr:uid="{00000000-0005-0000-0000-0000B3000000}"/>
    <cellStyle name="Normal GHG whole table 3 5 2 5 4" xfId="36545" xr:uid="{00000000-0005-0000-0000-0000B3000000}"/>
    <cellStyle name="Normal GHG whole table 3 5 2 6" xfId="17724" xr:uid="{00000000-0005-0000-0000-0000B3000000}"/>
    <cellStyle name="Normal GHG whole table 3 5 2 7" xfId="12116" xr:uid="{00000000-0005-0000-0000-0000B3000000}"/>
    <cellStyle name="Normal GHG whole table 3 5 2 8" xfId="30895" xr:uid="{00000000-0005-0000-0000-0000B3000000}"/>
    <cellStyle name="Normal GHG whole table 3 5 3" xfId="1665" xr:uid="{00000000-0005-0000-0000-0000B3000000}"/>
    <cellStyle name="Normal GHG whole table 3 5 3 2" xfId="2904" xr:uid="{00000000-0005-0000-0000-0000B3000000}"/>
    <cellStyle name="Normal GHG whole table 3 5 3 2 2" xfId="7562" xr:uid="{00000000-0005-0000-0000-0000B3000000}"/>
    <cellStyle name="Normal GHG whole table 3 5 3 2 2 2" xfId="27858" xr:uid="{00000000-0005-0000-0000-0000B3000000}"/>
    <cellStyle name="Normal GHG whole table 3 5 3 2 2 3" xfId="23268" xr:uid="{00000000-0005-0000-0000-0000B3000000}"/>
    <cellStyle name="Normal GHG whole table 3 5 3 2 2 4" xfId="38034" xr:uid="{00000000-0005-0000-0000-0000B3000000}"/>
    <cellStyle name="Normal GHG whole table 3 5 3 2 3" xfId="17664" xr:uid="{00000000-0005-0000-0000-0000B3000000}"/>
    <cellStyle name="Normal GHG whole table 3 5 3 2 4" xfId="11256" xr:uid="{00000000-0005-0000-0000-0000B3000000}"/>
    <cellStyle name="Normal GHG whole table 3 5 3 2 5" xfId="33328" xr:uid="{00000000-0005-0000-0000-0000B3000000}"/>
    <cellStyle name="Normal GHG whole table 3 5 3 3" xfId="8974" xr:uid="{00000000-0005-0000-0000-0000B3000000}"/>
    <cellStyle name="Normal GHG whole table 3 5 3 3 2" xfId="24634" xr:uid="{00000000-0005-0000-0000-0000B3000000}"/>
    <cellStyle name="Normal GHG whole table 3 5 3 3 2 2" xfId="29222" xr:uid="{00000000-0005-0000-0000-0000B3000000}"/>
    <cellStyle name="Normal GHG whole table 3 5 3 3 2 3" xfId="39327" xr:uid="{00000000-0005-0000-0000-0000B3000000}"/>
    <cellStyle name="Normal GHG whole table 3 5 3 3 3" xfId="14988" xr:uid="{00000000-0005-0000-0000-0000B3000000}"/>
    <cellStyle name="Normal GHG whole table 3 5 3 3 4" xfId="10661" xr:uid="{00000000-0005-0000-0000-0000B3000000}"/>
    <cellStyle name="Normal GHG whole table 3 5 3 3 5" xfId="34739" xr:uid="{00000000-0005-0000-0000-0000B3000000}"/>
    <cellStyle name="Normal GHG whole table 3 5 3 4" xfId="6356" xr:uid="{00000000-0005-0000-0000-0000B3000000}"/>
    <cellStyle name="Normal GHG whole table 3 5 3 4 2" xfId="26652" xr:uid="{00000000-0005-0000-0000-0000B3000000}"/>
    <cellStyle name="Normal GHG whole table 3 5 3 4 3" xfId="12691" xr:uid="{00000000-0005-0000-0000-0000B3000000}"/>
    <cellStyle name="Normal GHG whole table 3 5 3 4 4" xfId="32122" xr:uid="{00000000-0005-0000-0000-0000B3000000}"/>
    <cellStyle name="Normal GHG whole table 3 5 3 5" xfId="4753" xr:uid="{00000000-0005-0000-0000-0000B3000000}"/>
    <cellStyle name="Normal GHG whole table 3 5 3 5 2" xfId="25073" xr:uid="{00000000-0005-0000-0000-0000B3000000}"/>
    <cellStyle name="Normal GHG whole table 3 5 3 5 3" xfId="20485" xr:uid="{00000000-0005-0000-0000-0000B3000000}"/>
    <cellStyle name="Normal GHG whole table 3 5 3 5 4" xfId="36243" xr:uid="{00000000-0005-0000-0000-0000B3000000}"/>
    <cellStyle name="Normal GHG whole table 3 5 3 6" xfId="16435" xr:uid="{00000000-0005-0000-0000-0000B3000000}"/>
    <cellStyle name="Normal GHG whole table 3 5 3 7" xfId="3601" xr:uid="{00000000-0005-0000-0000-0000B3000000}"/>
    <cellStyle name="Normal GHG whole table 3 5 3 8" xfId="30573" xr:uid="{00000000-0005-0000-0000-0000B3000000}"/>
    <cellStyle name="Normal GHG whole table 3 5 4" xfId="1061" xr:uid="{00000000-0005-0000-0000-0000B3000000}"/>
    <cellStyle name="Normal GHG whole table 3 5 4 2" xfId="5806" xr:uid="{00000000-0005-0000-0000-0000B3000000}"/>
    <cellStyle name="Normal GHG whole table 3 5 4 2 2" xfId="26102" xr:uid="{00000000-0005-0000-0000-0000B3000000}"/>
    <cellStyle name="Normal GHG whole table 3 5 4 2 3" xfId="21516" xr:uid="{00000000-0005-0000-0000-0000B3000000}"/>
    <cellStyle name="Normal GHG whole table 3 5 4 2 4" xfId="37030" xr:uid="{00000000-0005-0000-0000-0000B3000000}"/>
    <cellStyle name="Normal GHG whole table 3 5 4 3" xfId="15209" xr:uid="{00000000-0005-0000-0000-0000B3000000}"/>
    <cellStyle name="Normal GHG whole table 3 5 4 4" xfId="10932" xr:uid="{00000000-0005-0000-0000-0000B3000000}"/>
    <cellStyle name="Normal GHG whole table 3 5 4 5" xfId="31572" xr:uid="{00000000-0005-0000-0000-0000B3000000}"/>
    <cellStyle name="Normal GHG whole table 3 5 5" xfId="2304" xr:uid="{00000000-0005-0000-0000-0000B3000000}"/>
    <cellStyle name="Normal GHG whole table 3 5 5 2" xfId="6962" xr:uid="{00000000-0005-0000-0000-0000B3000000}"/>
    <cellStyle name="Normal GHG whole table 3 5 5 2 2" xfId="27258" xr:uid="{00000000-0005-0000-0000-0000B3000000}"/>
    <cellStyle name="Normal GHG whole table 3 5 5 2 3" xfId="22668" xr:uid="{00000000-0005-0000-0000-0000B3000000}"/>
    <cellStyle name="Normal GHG whole table 3 5 5 2 4" xfId="37453" xr:uid="{00000000-0005-0000-0000-0000B3000000}"/>
    <cellStyle name="Normal GHG whole table 3 5 5 3" xfId="22319" xr:uid="{00000000-0005-0000-0000-0000B3000000}"/>
    <cellStyle name="Normal GHG whole table 3 5 5 4" xfId="12853" xr:uid="{00000000-0005-0000-0000-0000B3000000}"/>
    <cellStyle name="Normal GHG whole table 3 5 5 5" xfId="32728" xr:uid="{00000000-0005-0000-0000-0000B3000000}"/>
    <cellStyle name="Normal GHG whole table 3 5 6" xfId="8387" xr:uid="{00000000-0005-0000-0000-0000B3000000}"/>
    <cellStyle name="Normal GHG whole table 3 5 6 2" xfId="24084" xr:uid="{00000000-0005-0000-0000-0000B3000000}"/>
    <cellStyle name="Normal GHG whole table 3 5 6 2 2" xfId="28673" xr:uid="{00000000-0005-0000-0000-0000B3000000}"/>
    <cellStyle name="Normal GHG whole table 3 5 6 2 3" xfId="38778" xr:uid="{00000000-0005-0000-0000-0000B3000000}"/>
    <cellStyle name="Normal GHG whole table 3 5 6 3" xfId="21732" xr:uid="{00000000-0005-0000-0000-0000B3000000}"/>
    <cellStyle name="Normal GHG whole table 3 5 6 4" xfId="12571" xr:uid="{00000000-0005-0000-0000-0000B3000000}"/>
    <cellStyle name="Normal GHG whole table 3 5 6 5" xfId="34152" xr:uid="{00000000-0005-0000-0000-0000B3000000}"/>
    <cellStyle name="Normal GHG whole table 3 5 7" xfId="5509" xr:uid="{00000000-0005-0000-0000-0000B3000000}"/>
    <cellStyle name="Normal GHG whole table 3 5 7 2" xfId="21220" xr:uid="{00000000-0005-0000-0000-0000B3000000}"/>
    <cellStyle name="Normal GHG whole table 3 5 7 2 2" xfId="25805" xr:uid="{00000000-0005-0000-0000-0000B3000000}"/>
    <cellStyle name="Normal GHG whole table 3 5 7 2 3" xfId="36869" xr:uid="{00000000-0005-0000-0000-0000B3000000}"/>
    <cellStyle name="Normal GHG whole table 3 5 7 3" xfId="15484" xr:uid="{00000000-0005-0000-0000-0000B3000000}"/>
    <cellStyle name="Normal GHG whole table 3 5 7 4" xfId="12341" xr:uid="{00000000-0005-0000-0000-0000B3000000}"/>
    <cellStyle name="Normal GHG whole table 3 5 7 5" xfId="31275" xr:uid="{00000000-0005-0000-0000-0000B3000000}"/>
    <cellStyle name="Normal GHG whole table 3 5 8" xfId="4162" xr:uid="{00000000-0005-0000-0000-0000B3000000}"/>
    <cellStyle name="Normal GHG whole table 3 5 8 2" xfId="21544" xr:uid="{00000000-0005-0000-0000-0000B3000000}"/>
    <cellStyle name="Normal GHG whole table 3 5 8 3" xfId="19939" xr:uid="{00000000-0005-0000-0000-0000B3000000}"/>
    <cellStyle name="Normal GHG whole table 3 5 8 4" xfId="35697" xr:uid="{00000000-0005-0000-0000-0000B3000000}"/>
    <cellStyle name="Normal GHG whole table 3 5 9" xfId="16209" xr:uid="{00000000-0005-0000-0000-0000B3000000}"/>
    <cellStyle name="Normal GHG whole table 3 6" xfId="499" xr:uid="{00000000-0005-0000-0000-0000B3000000}"/>
    <cellStyle name="Normal GHG whole table 3 6 2" xfId="1430" xr:uid="{00000000-0005-0000-0000-0000B3000000}"/>
    <cellStyle name="Normal GHG whole table 3 6 2 2" xfId="6139" xr:uid="{00000000-0005-0000-0000-0000B3000000}"/>
    <cellStyle name="Normal GHG whole table 3 6 2 2 2" xfId="26435" xr:uid="{00000000-0005-0000-0000-0000B3000000}"/>
    <cellStyle name="Normal GHG whole table 3 6 2 2 3" xfId="21847" xr:uid="{00000000-0005-0000-0000-0000B3000000}"/>
    <cellStyle name="Normal GHG whole table 3 6 2 2 4" xfId="37069" xr:uid="{00000000-0005-0000-0000-0000B3000000}"/>
    <cellStyle name="Normal GHG whole table 3 6 2 3" xfId="15775" xr:uid="{00000000-0005-0000-0000-0000B3000000}"/>
    <cellStyle name="Normal GHG whole table 3 6 2 4" xfId="12320" xr:uid="{00000000-0005-0000-0000-0000B3000000}"/>
    <cellStyle name="Normal GHG whole table 3 6 2 5" xfId="31905" xr:uid="{00000000-0005-0000-0000-0000B3000000}"/>
    <cellStyle name="Normal GHG whole table 3 6 3" xfId="2670" xr:uid="{00000000-0005-0000-0000-0000B3000000}"/>
    <cellStyle name="Normal GHG whole table 3 6 3 2" xfId="7328" xr:uid="{00000000-0005-0000-0000-0000B3000000}"/>
    <cellStyle name="Normal GHG whole table 3 6 3 2 2" xfId="27624" xr:uid="{00000000-0005-0000-0000-0000B3000000}"/>
    <cellStyle name="Normal GHG whole table 3 6 3 2 3" xfId="23034" xr:uid="{00000000-0005-0000-0000-0000B3000000}"/>
    <cellStyle name="Normal GHG whole table 3 6 3 2 4" xfId="37810" xr:uid="{00000000-0005-0000-0000-0000B3000000}"/>
    <cellStyle name="Normal GHG whole table 3 6 3 3" xfId="18019" xr:uid="{00000000-0005-0000-0000-0000B3000000}"/>
    <cellStyle name="Normal GHG whole table 3 6 3 4" xfId="13380" xr:uid="{00000000-0005-0000-0000-0000B3000000}"/>
    <cellStyle name="Normal GHG whole table 3 6 3 5" xfId="33094" xr:uid="{00000000-0005-0000-0000-0000B3000000}"/>
    <cellStyle name="Normal GHG whole table 3 6 4" xfId="8742" xr:uid="{00000000-0005-0000-0000-0000B3000000}"/>
    <cellStyle name="Normal GHG whole table 3 6 4 2" xfId="24411" xr:uid="{00000000-0005-0000-0000-0000B3000000}"/>
    <cellStyle name="Normal GHG whole table 3 6 4 2 2" xfId="29000" xr:uid="{00000000-0005-0000-0000-0000B3000000}"/>
    <cellStyle name="Normal GHG whole table 3 6 4 2 3" xfId="39105" xr:uid="{00000000-0005-0000-0000-0000B3000000}"/>
    <cellStyle name="Normal GHG whole table 3 6 4 3" xfId="15329" xr:uid="{00000000-0005-0000-0000-0000B3000000}"/>
    <cellStyle name="Normal GHG whole table 3 6 4 4" xfId="11793" xr:uid="{00000000-0005-0000-0000-0000B3000000}"/>
    <cellStyle name="Normal GHG whole table 3 6 4 5" xfId="34507" xr:uid="{00000000-0005-0000-0000-0000B3000000}"/>
    <cellStyle name="Normal GHG whole table 3 6 5" xfId="5289" xr:uid="{00000000-0005-0000-0000-0000B3000000}"/>
    <cellStyle name="Normal GHG whole table 3 6 5 2" xfId="25585" xr:uid="{00000000-0005-0000-0000-0000B3000000}"/>
    <cellStyle name="Normal GHG whole table 3 6 5 3" xfId="10438" xr:uid="{00000000-0005-0000-0000-0000B3000000}"/>
    <cellStyle name="Normal GHG whole table 3 6 5 4" xfId="31055" xr:uid="{00000000-0005-0000-0000-0000B3000000}"/>
    <cellStyle name="Normal GHG whole table 3 6 6" xfId="4520" xr:uid="{00000000-0005-0000-0000-0000B3000000}"/>
    <cellStyle name="Normal GHG whole table 3 6 6 2" xfId="21342" xr:uid="{00000000-0005-0000-0000-0000B3000000}"/>
    <cellStyle name="Normal GHG whole table 3 6 6 3" xfId="20265" xr:uid="{00000000-0005-0000-0000-0000B3000000}"/>
    <cellStyle name="Normal GHG whole table 3 6 6 4" xfId="36023" xr:uid="{00000000-0005-0000-0000-0000B3000000}"/>
    <cellStyle name="Normal GHG whole table 3 6 7" xfId="15604" xr:uid="{00000000-0005-0000-0000-0000B3000000}"/>
    <cellStyle name="Normal GHG whole table 3 6 8" xfId="10810" xr:uid="{00000000-0005-0000-0000-0000B3000000}"/>
    <cellStyle name="Normal GHG whole table 3 6 9" xfId="30341" xr:uid="{00000000-0005-0000-0000-0000B3000000}"/>
    <cellStyle name="Normal GHG whole table 3 7" xfId="1133" xr:uid="{00000000-0005-0000-0000-0000B1000000}"/>
    <cellStyle name="Normal GHG whole table 3 7 2" xfId="2375" xr:uid="{00000000-0005-0000-0000-0000B1000000}"/>
    <cellStyle name="Normal GHG whole table 3 7 2 2" xfId="7033" xr:uid="{00000000-0005-0000-0000-0000B1000000}"/>
    <cellStyle name="Normal GHG whole table 3 7 2 2 2" xfId="27329" xr:uid="{00000000-0005-0000-0000-0000B1000000}"/>
    <cellStyle name="Normal GHG whole table 3 7 2 2 3" xfId="22739" xr:uid="{00000000-0005-0000-0000-0000B1000000}"/>
    <cellStyle name="Normal GHG whole table 3 7 2 2 4" xfId="37523" xr:uid="{00000000-0005-0000-0000-0000B1000000}"/>
    <cellStyle name="Normal GHG whole table 3 7 2 3" xfId="18491" xr:uid="{00000000-0005-0000-0000-0000B1000000}"/>
    <cellStyle name="Normal GHG whole table 3 7 2 4" xfId="11681" xr:uid="{00000000-0005-0000-0000-0000B1000000}"/>
    <cellStyle name="Normal GHG whole table 3 7 2 5" xfId="32799" xr:uid="{00000000-0005-0000-0000-0000B1000000}"/>
    <cellStyle name="Normal GHG whole table 3 7 3" xfId="8457" xr:uid="{00000000-0005-0000-0000-0000B1000000}"/>
    <cellStyle name="Normal GHG whole table 3 7 3 2" xfId="24151" xr:uid="{00000000-0005-0000-0000-0000B1000000}"/>
    <cellStyle name="Normal GHG whole table 3 7 3 2 2" xfId="28740" xr:uid="{00000000-0005-0000-0000-0000B1000000}"/>
    <cellStyle name="Normal GHG whole table 3 7 3 2 3" xfId="38845" xr:uid="{00000000-0005-0000-0000-0000B1000000}"/>
    <cellStyle name="Normal GHG whole table 3 7 3 3" xfId="16100" xr:uid="{00000000-0005-0000-0000-0000B1000000}"/>
    <cellStyle name="Normal GHG whole table 3 7 3 4" xfId="12827" xr:uid="{00000000-0005-0000-0000-0000B1000000}"/>
    <cellStyle name="Normal GHG whole table 3 7 3 5" xfId="34222" xr:uid="{00000000-0005-0000-0000-0000B1000000}"/>
    <cellStyle name="Normal GHG whole table 3 7 4" xfId="5874" xr:uid="{00000000-0005-0000-0000-0000B1000000}"/>
    <cellStyle name="Normal GHG whole table 3 7 4 2" xfId="26170" xr:uid="{00000000-0005-0000-0000-0000B1000000}"/>
    <cellStyle name="Normal GHG whole table 3 7 4 3" xfId="11772" xr:uid="{00000000-0005-0000-0000-0000B1000000}"/>
    <cellStyle name="Normal GHG whole table 3 7 4 4" xfId="31640" xr:uid="{00000000-0005-0000-0000-0000B1000000}"/>
    <cellStyle name="Normal GHG whole table 3 7 5" xfId="4233" xr:uid="{00000000-0005-0000-0000-0000B1000000}"/>
    <cellStyle name="Normal GHG whole table 3 7 5 2" xfId="17440" xr:uid="{00000000-0005-0000-0000-0000B1000000}"/>
    <cellStyle name="Normal GHG whole table 3 7 5 3" xfId="20006" xr:uid="{00000000-0005-0000-0000-0000B1000000}"/>
    <cellStyle name="Normal GHG whole table 3 7 5 4" xfId="35764" xr:uid="{00000000-0005-0000-0000-0000B1000000}"/>
    <cellStyle name="Normal GHG whole table 3 7 6" xfId="14803" xr:uid="{00000000-0005-0000-0000-0000B1000000}"/>
    <cellStyle name="Normal GHG whole table 3 7 7" xfId="9455" xr:uid="{00000000-0005-0000-0000-0000B1000000}"/>
    <cellStyle name="Normal GHG whole table 3 7 8" xfId="30056" xr:uid="{00000000-0005-0000-0000-0000B1000000}"/>
    <cellStyle name="Normal GHG whole table 3 8" xfId="1087" xr:uid="{00000000-0005-0000-0000-0000B3000000}"/>
    <cellStyle name="Normal GHG whole table 3 8 2" xfId="2330" xr:uid="{00000000-0005-0000-0000-0000B3000000}"/>
    <cellStyle name="Normal GHG whole table 3 8 2 2" xfId="6988" xr:uid="{00000000-0005-0000-0000-0000B3000000}"/>
    <cellStyle name="Normal GHG whole table 3 8 2 2 2" xfId="27284" xr:uid="{00000000-0005-0000-0000-0000B3000000}"/>
    <cellStyle name="Normal GHG whole table 3 8 2 2 3" xfId="22694" xr:uid="{00000000-0005-0000-0000-0000B3000000}"/>
    <cellStyle name="Normal GHG whole table 3 8 2 2 4" xfId="37479" xr:uid="{00000000-0005-0000-0000-0000B3000000}"/>
    <cellStyle name="Normal GHG whole table 3 8 2 3" xfId="15276" xr:uid="{00000000-0005-0000-0000-0000B3000000}"/>
    <cellStyle name="Normal GHG whole table 3 8 2 4" xfId="12457" xr:uid="{00000000-0005-0000-0000-0000B3000000}"/>
    <cellStyle name="Normal GHG whole table 3 8 2 5" xfId="32754" xr:uid="{00000000-0005-0000-0000-0000B3000000}"/>
    <cellStyle name="Normal GHG whole table 3 8 3" xfId="8413" xr:uid="{00000000-0005-0000-0000-0000B3000000}"/>
    <cellStyle name="Normal GHG whole table 3 8 3 2" xfId="24109" xr:uid="{00000000-0005-0000-0000-0000B3000000}"/>
    <cellStyle name="Normal GHG whole table 3 8 3 2 2" xfId="28698" xr:uid="{00000000-0005-0000-0000-0000B3000000}"/>
    <cellStyle name="Normal GHG whole table 3 8 3 2 3" xfId="38803" xr:uid="{00000000-0005-0000-0000-0000B3000000}"/>
    <cellStyle name="Normal GHG whole table 3 8 3 3" xfId="16857" xr:uid="{00000000-0005-0000-0000-0000B3000000}"/>
    <cellStyle name="Normal GHG whole table 3 8 3 4" xfId="10684" xr:uid="{00000000-0005-0000-0000-0000B3000000}"/>
    <cellStyle name="Normal GHG whole table 3 8 3 5" xfId="34178" xr:uid="{00000000-0005-0000-0000-0000B3000000}"/>
    <cellStyle name="Normal GHG whole table 3 8 4" xfId="5831" xr:uid="{00000000-0005-0000-0000-0000B3000000}"/>
    <cellStyle name="Normal GHG whole table 3 8 4 2" xfId="26127" xr:uid="{00000000-0005-0000-0000-0000B3000000}"/>
    <cellStyle name="Normal GHG whole table 3 8 4 3" xfId="10305" xr:uid="{00000000-0005-0000-0000-0000B3000000}"/>
    <cellStyle name="Normal GHG whole table 3 8 4 4" xfId="31597" xr:uid="{00000000-0005-0000-0000-0000B3000000}"/>
    <cellStyle name="Normal GHG whole table 3 8 5" xfId="4188" xr:uid="{00000000-0005-0000-0000-0000B3000000}"/>
    <cellStyle name="Normal GHG whole table 3 8 5 2" xfId="15373" xr:uid="{00000000-0005-0000-0000-0000B3000000}"/>
    <cellStyle name="Normal GHG whole table 3 8 5 3" xfId="19964" xr:uid="{00000000-0005-0000-0000-0000B3000000}"/>
    <cellStyle name="Normal GHG whole table 3 8 5 4" xfId="35722" xr:uid="{00000000-0005-0000-0000-0000B3000000}"/>
    <cellStyle name="Normal GHG whole table 3 8 6" xfId="14847" xr:uid="{00000000-0005-0000-0000-0000B3000000}"/>
    <cellStyle name="Normal GHG whole table 3 8 7" xfId="11758" xr:uid="{00000000-0005-0000-0000-0000B3000000}"/>
    <cellStyle name="Normal GHG whole table 3 8 8" xfId="30012" xr:uid="{00000000-0005-0000-0000-0000B3000000}"/>
    <cellStyle name="Normal GHG whole table 3 9" xfId="793" xr:uid="{00000000-0005-0000-0000-0000B3000000}"/>
    <cellStyle name="Normal GHG whole table 3 9 2" xfId="3322" xr:uid="{00000000-0005-0000-0000-0000B3000000}"/>
    <cellStyle name="Normal GHG whole table 3 9 2 2" xfId="8170" xr:uid="{00000000-0005-0000-0000-0000B3000000}"/>
    <cellStyle name="Normal GHG whole table 3 9 2 2 2" xfId="28459" xr:uid="{00000000-0005-0000-0000-0000B3000000}"/>
    <cellStyle name="Normal GHG whole table 3 9 2 2 3" xfId="23870" xr:uid="{00000000-0005-0000-0000-0000B3000000}"/>
    <cellStyle name="Normal GHG whole table 3 9 2 2 4" xfId="38564" xr:uid="{00000000-0005-0000-0000-0000B3000000}"/>
    <cellStyle name="Normal GHG whole table 3 9 2 3" xfId="19136" xr:uid="{00000000-0005-0000-0000-0000B3000000}"/>
    <cellStyle name="Normal GHG whole table 3 9 2 4" xfId="10471" xr:uid="{00000000-0005-0000-0000-0000B3000000}"/>
    <cellStyle name="Normal GHG whole table 3 9 2 5" xfId="33935" xr:uid="{00000000-0005-0000-0000-0000B3000000}"/>
    <cellStyle name="Normal GHG whole table 3 9 3" xfId="5545" xr:uid="{00000000-0005-0000-0000-0000B3000000}"/>
    <cellStyle name="Normal GHG whole table 3 9 3 2" xfId="25841" xr:uid="{00000000-0005-0000-0000-0000B3000000}"/>
    <cellStyle name="Normal GHG whole table 3 9 3 3" xfId="12323" xr:uid="{00000000-0005-0000-0000-0000B3000000}"/>
    <cellStyle name="Normal GHG whole table 3 9 3 4" xfId="31311" xr:uid="{00000000-0005-0000-0000-0000B3000000}"/>
    <cellStyle name="Normal GHG whole table 3 9 4" xfId="3945" xr:uid="{00000000-0005-0000-0000-0000B3000000}"/>
    <cellStyle name="Normal GHG whole table 3 9 4 2" xfId="15116" xr:uid="{00000000-0005-0000-0000-0000B3000000}"/>
    <cellStyle name="Normal GHG whole table 3 9 4 3" xfId="19731" xr:uid="{00000000-0005-0000-0000-0000B3000000}"/>
    <cellStyle name="Normal GHG whole table 3 9 4 4" xfId="35489" xr:uid="{00000000-0005-0000-0000-0000B3000000}"/>
    <cellStyle name="Normal GHG whole table 3 9 5" xfId="17746" xr:uid="{00000000-0005-0000-0000-0000B3000000}"/>
    <cellStyle name="Normal GHG whole table 3 9 6" xfId="10455" xr:uid="{00000000-0005-0000-0000-0000B3000000}"/>
    <cellStyle name="Normal GHG whole table 3 9 7" xfId="29769" xr:uid="{00000000-0005-0000-0000-0000B3000000}"/>
    <cellStyle name="Normal GHG whole table 4" xfId="303" xr:uid="{00000000-0005-0000-0000-0000B3000000}"/>
    <cellStyle name="Normal GHG whole table 4 10" xfId="14900" xr:uid="{00000000-0005-0000-0000-0000B3000000}"/>
    <cellStyle name="Normal GHG whole table 4 11" xfId="12822" xr:uid="{00000000-0005-0000-0000-0000B3000000}"/>
    <cellStyle name="Normal GHG whole table 4 12" xfId="29592" xr:uid="{00000000-0005-0000-0000-0000B3000000}"/>
    <cellStyle name="Normal GHG whole table 4 2" xfId="1200" xr:uid="{00000000-0005-0000-0000-0000B3000000}"/>
    <cellStyle name="Normal GHG whole table 4 2 2" xfId="1753" xr:uid="{00000000-0005-0000-0000-0000B3000000}"/>
    <cellStyle name="Normal GHG whole table 4 2 2 2" xfId="2992" xr:uid="{00000000-0005-0000-0000-0000B3000000}"/>
    <cellStyle name="Normal GHG whole table 4 2 2 2 2" xfId="7650" xr:uid="{00000000-0005-0000-0000-0000B3000000}"/>
    <cellStyle name="Normal GHG whole table 4 2 2 2 2 2" xfId="27946" xr:uid="{00000000-0005-0000-0000-0000B3000000}"/>
    <cellStyle name="Normal GHG whole table 4 2 2 2 2 3" xfId="23356" xr:uid="{00000000-0005-0000-0000-0000B3000000}"/>
    <cellStyle name="Normal GHG whole table 4 2 2 2 2 4" xfId="38119" xr:uid="{00000000-0005-0000-0000-0000B3000000}"/>
    <cellStyle name="Normal GHG whole table 4 2 2 2 3" xfId="18441" xr:uid="{00000000-0005-0000-0000-0000B3000000}"/>
    <cellStyle name="Normal GHG whole table 4 2 2 2 4" xfId="10282" xr:uid="{00000000-0005-0000-0000-0000B3000000}"/>
    <cellStyle name="Normal GHG whole table 4 2 2 2 5" xfId="33416" xr:uid="{00000000-0005-0000-0000-0000B3000000}"/>
    <cellStyle name="Normal GHG whole table 4 2 2 3" xfId="9062" xr:uid="{00000000-0005-0000-0000-0000B3000000}"/>
    <cellStyle name="Normal GHG whole table 4 2 2 3 2" xfId="24716" xr:uid="{00000000-0005-0000-0000-0000B3000000}"/>
    <cellStyle name="Normal GHG whole table 4 2 2 3 2 2" xfId="29304" xr:uid="{00000000-0005-0000-0000-0000B3000000}"/>
    <cellStyle name="Normal GHG whole table 4 2 2 3 2 3" xfId="39409" xr:uid="{00000000-0005-0000-0000-0000B3000000}"/>
    <cellStyle name="Normal GHG whole table 4 2 2 3 3" xfId="17188" xr:uid="{00000000-0005-0000-0000-0000B3000000}"/>
    <cellStyle name="Normal GHG whole table 4 2 2 3 4" xfId="10868" xr:uid="{00000000-0005-0000-0000-0000B3000000}"/>
    <cellStyle name="Normal GHG whole table 4 2 2 3 5" xfId="34827" xr:uid="{00000000-0005-0000-0000-0000B3000000}"/>
    <cellStyle name="Normal GHG whole table 4 2 2 4" xfId="6436" xr:uid="{00000000-0005-0000-0000-0000B3000000}"/>
    <cellStyle name="Normal GHG whole table 4 2 2 4 2" xfId="26732" xr:uid="{00000000-0005-0000-0000-0000B3000000}"/>
    <cellStyle name="Normal GHG whole table 4 2 2 4 3" xfId="10335" xr:uid="{00000000-0005-0000-0000-0000B3000000}"/>
    <cellStyle name="Normal GHG whole table 4 2 2 4 4" xfId="32202" xr:uid="{00000000-0005-0000-0000-0000B3000000}"/>
    <cellStyle name="Normal GHG whole table 4 2 2 5" xfId="4841" xr:uid="{00000000-0005-0000-0000-0000B3000000}"/>
    <cellStyle name="Normal GHG whole table 4 2 2 5 2" xfId="25155" xr:uid="{00000000-0005-0000-0000-0000B3000000}"/>
    <cellStyle name="Normal GHG whole table 4 2 2 5 3" xfId="20568" xr:uid="{00000000-0005-0000-0000-0000B3000000}"/>
    <cellStyle name="Normal GHG whole table 4 2 2 5 4" xfId="36325" xr:uid="{00000000-0005-0000-0000-0000B3000000}"/>
    <cellStyle name="Normal GHG whole table 4 2 2 6" xfId="17050" xr:uid="{00000000-0005-0000-0000-0000B3000000}"/>
    <cellStyle name="Normal GHG whole table 4 2 2 7" xfId="3411" xr:uid="{00000000-0005-0000-0000-0000B3000000}"/>
    <cellStyle name="Normal GHG whole table 4 2 2 8" xfId="30661" xr:uid="{00000000-0005-0000-0000-0000B3000000}"/>
    <cellStyle name="Normal GHG whole table 4 2 3" xfId="2441" xr:uid="{00000000-0005-0000-0000-0000B3000000}"/>
    <cellStyle name="Normal GHG whole table 4 2 3 2" xfId="8520" xr:uid="{00000000-0005-0000-0000-0000B3000000}"/>
    <cellStyle name="Normal GHG whole table 4 2 3 2 2" xfId="24206" xr:uid="{00000000-0005-0000-0000-0000B3000000}"/>
    <cellStyle name="Normal GHG whole table 4 2 3 2 2 2" xfId="28795" xr:uid="{00000000-0005-0000-0000-0000B3000000}"/>
    <cellStyle name="Normal GHG whole table 4 2 3 2 2 3" xfId="38900" xr:uid="{00000000-0005-0000-0000-0000B3000000}"/>
    <cellStyle name="Normal GHG whole table 4 2 3 2 3" xfId="23745" xr:uid="{00000000-0005-0000-0000-0000B3000000}"/>
    <cellStyle name="Normal GHG whole table 4 2 3 2 4" xfId="9403" xr:uid="{00000000-0005-0000-0000-0000B3000000}"/>
    <cellStyle name="Normal GHG whole table 4 2 3 2 5" xfId="34285" xr:uid="{00000000-0005-0000-0000-0000B3000000}"/>
    <cellStyle name="Normal GHG whole table 4 2 3 3" xfId="7099" xr:uid="{00000000-0005-0000-0000-0000B3000000}"/>
    <cellStyle name="Normal GHG whole table 4 2 3 3 2" xfId="27395" xr:uid="{00000000-0005-0000-0000-0000B3000000}"/>
    <cellStyle name="Normal GHG whole table 4 2 3 3 3" xfId="9883" xr:uid="{00000000-0005-0000-0000-0000B3000000}"/>
    <cellStyle name="Normal GHG whole table 4 2 3 3 4" xfId="32865" xr:uid="{00000000-0005-0000-0000-0000B3000000}"/>
    <cellStyle name="Normal GHG whole table 4 2 3 4" xfId="4297" xr:uid="{00000000-0005-0000-0000-0000B3000000}"/>
    <cellStyle name="Normal GHG whole table 4 2 3 4 2" xfId="18391" xr:uid="{00000000-0005-0000-0000-0000B3000000}"/>
    <cellStyle name="Normal GHG whole table 4 2 3 4 3" xfId="20061" xr:uid="{00000000-0005-0000-0000-0000B3000000}"/>
    <cellStyle name="Normal GHG whole table 4 2 3 4 4" xfId="35819" xr:uid="{00000000-0005-0000-0000-0000B3000000}"/>
    <cellStyle name="Normal GHG whole table 4 2 3 5" xfId="18905" xr:uid="{00000000-0005-0000-0000-0000B3000000}"/>
    <cellStyle name="Normal GHG whole table 4 2 3 6" xfId="13622" xr:uid="{00000000-0005-0000-0000-0000B3000000}"/>
    <cellStyle name="Normal GHG whole table 4 2 3 7" xfId="30119" xr:uid="{00000000-0005-0000-0000-0000B3000000}"/>
    <cellStyle name="Normal GHG whole table 4 2 4" xfId="8085" xr:uid="{00000000-0005-0000-0000-0000B3000000}"/>
    <cellStyle name="Normal GHG whole table 4 2 4 2" xfId="23787" xr:uid="{00000000-0005-0000-0000-0000B3000000}"/>
    <cellStyle name="Normal GHG whole table 4 2 4 2 2" xfId="28376" xr:uid="{00000000-0005-0000-0000-0000B3000000}"/>
    <cellStyle name="Normal GHG whole table 4 2 4 2 3" xfId="38481" xr:uid="{00000000-0005-0000-0000-0000B3000000}"/>
    <cellStyle name="Normal GHG whole table 4 2 4 3" xfId="16446" xr:uid="{00000000-0005-0000-0000-0000B3000000}"/>
    <cellStyle name="Normal GHG whole table 4 2 4 4" xfId="11268" xr:uid="{00000000-0005-0000-0000-0000B3000000}"/>
    <cellStyle name="Normal GHG whole table 4 2 4 5" xfId="33850" xr:uid="{00000000-0005-0000-0000-0000B3000000}"/>
    <cellStyle name="Normal GHG whole table 4 2 5" xfId="3860" xr:uid="{00000000-0005-0000-0000-0000B3000000}"/>
    <cellStyle name="Normal GHG whole table 4 2 5 2" xfId="18981" xr:uid="{00000000-0005-0000-0000-0000B3000000}"/>
    <cellStyle name="Normal GHG whole table 4 2 5 3" xfId="19649" xr:uid="{00000000-0005-0000-0000-0000B3000000}"/>
    <cellStyle name="Normal GHG whole table 4 2 5 4" xfId="35407" xr:uid="{00000000-0005-0000-0000-0000B3000000}"/>
    <cellStyle name="Normal GHG whole table 4 2 6" xfId="17356" xr:uid="{00000000-0005-0000-0000-0000B3000000}"/>
    <cellStyle name="Normal GHG whole table 4 2 7" xfId="14703" xr:uid="{00000000-0005-0000-0000-0000B3000000}"/>
    <cellStyle name="Normal GHG whole table 4 2 8" xfId="29684" xr:uid="{00000000-0005-0000-0000-0000B3000000}"/>
    <cellStyle name="Normal GHG whole table 4 3" xfId="1344" xr:uid="{00000000-0005-0000-0000-0000B3000000}"/>
    <cellStyle name="Normal GHG whole table 4 3 2" xfId="2585" xr:uid="{00000000-0005-0000-0000-0000B3000000}"/>
    <cellStyle name="Normal GHG whole table 4 3 2 2" xfId="7243" xr:uid="{00000000-0005-0000-0000-0000B3000000}"/>
    <cellStyle name="Normal GHG whole table 4 3 2 2 2" xfId="27539" xr:uid="{00000000-0005-0000-0000-0000B3000000}"/>
    <cellStyle name="Normal GHG whole table 4 3 2 2 3" xfId="22949" xr:uid="{00000000-0005-0000-0000-0000B3000000}"/>
    <cellStyle name="Normal GHG whole table 4 3 2 2 4" xfId="37729" xr:uid="{00000000-0005-0000-0000-0000B3000000}"/>
    <cellStyle name="Normal GHG whole table 4 3 2 3" xfId="16943" xr:uid="{00000000-0005-0000-0000-0000B3000000}"/>
    <cellStyle name="Normal GHG whole table 4 3 2 4" xfId="10127" xr:uid="{00000000-0005-0000-0000-0000B3000000}"/>
    <cellStyle name="Normal GHG whole table 4 3 2 5" xfId="33009" xr:uid="{00000000-0005-0000-0000-0000B3000000}"/>
    <cellStyle name="Normal GHG whole table 4 3 3" xfId="8663" xr:uid="{00000000-0005-0000-0000-0000B3000000}"/>
    <cellStyle name="Normal GHG whole table 4 3 3 2" xfId="24341" xr:uid="{00000000-0005-0000-0000-0000B3000000}"/>
    <cellStyle name="Normal GHG whole table 4 3 3 2 2" xfId="28930" xr:uid="{00000000-0005-0000-0000-0000B3000000}"/>
    <cellStyle name="Normal GHG whole table 4 3 3 2 3" xfId="39035" xr:uid="{00000000-0005-0000-0000-0000B3000000}"/>
    <cellStyle name="Normal GHG whole table 4 3 3 3" xfId="16785" xr:uid="{00000000-0005-0000-0000-0000B3000000}"/>
    <cellStyle name="Normal GHG whole table 4 3 3 4" xfId="12671" xr:uid="{00000000-0005-0000-0000-0000B3000000}"/>
    <cellStyle name="Normal GHG whole table 4 3 3 5" xfId="34428" xr:uid="{00000000-0005-0000-0000-0000B3000000}"/>
    <cellStyle name="Normal GHG whole table 4 3 4" xfId="6067" xr:uid="{00000000-0005-0000-0000-0000B3000000}"/>
    <cellStyle name="Normal GHG whole table 4 3 4 2" xfId="26363" xr:uid="{00000000-0005-0000-0000-0000B3000000}"/>
    <cellStyle name="Normal GHG whole table 4 3 4 3" xfId="11740" xr:uid="{00000000-0005-0000-0000-0000B3000000}"/>
    <cellStyle name="Normal GHG whole table 4 3 4 4" xfId="31833" xr:uid="{00000000-0005-0000-0000-0000B3000000}"/>
    <cellStyle name="Normal GHG whole table 4 3 5" xfId="4440" xr:uid="{00000000-0005-0000-0000-0000B3000000}"/>
    <cellStyle name="Normal GHG whole table 4 3 5 2" xfId="17898" xr:uid="{00000000-0005-0000-0000-0000B3000000}"/>
    <cellStyle name="Normal GHG whole table 4 3 5 3" xfId="20196" xr:uid="{00000000-0005-0000-0000-0000B3000000}"/>
    <cellStyle name="Normal GHG whole table 4 3 5 4" xfId="35954" xr:uid="{00000000-0005-0000-0000-0000B3000000}"/>
    <cellStyle name="Normal GHG whole table 4 3 6" xfId="16449" xr:uid="{00000000-0005-0000-0000-0000B3000000}"/>
    <cellStyle name="Normal GHG whole table 4 3 7" xfId="13692" xr:uid="{00000000-0005-0000-0000-0000B3000000}"/>
    <cellStyle name="Normal GHG whole table 4 3 8" xfId="30262" xr:uid="{00000000-0005-0000-0000-0000B3000000}"/>
    <cellStyle name="Normal GHG whole table 4 4" xfId="1187" xr:uid="{00000000-0005-0000-0000-0000B3000000}"/>
    <cellStyle name="Normal GHG whole table 4 4 2" xfId="2428" xr:uid="{00000000-0005-0000-0000-0000B3000000}"/>
    <cellStyle name="Normal GHG whole table 4 4 2 2" xfId="7086" xr:uid="{00000000-0005-0000-0000-0000B3000000}"/>
    <cellStyle name="Normal GHG whole table 4 4 2 2 2" xfId="27382" xr:uid="{00000000-0005-0000-0000-0000B3000000}"/>
    <cellStyle name="Normal GHG whole table 4 4 2 2 3" xfId="22792" xr:uid="{00000000-0005-0000-0000-0000B3000000}"/>
    <cellStyle name="Normal GHG whole table 4 4 2 2 4" xfId="37575" xr:uid="{00000000-0005-0000-0000-0000B3000000}"/>
    <cellStyle name="Normal GHG whole table 4 4 2 3" xfId="23751" xr:uid="{00000000-0005-0000-0000-0000B3000000}"/>
    <cellStyle name="Normal GHG whole table 4 4 2 4" xfId="10476" xr:uid="{00000000-0005-0000-0000-0000B3000000}"/>
    <cellStyle name="Normal GHG whole table 4 4 2 5" xfId="32852" xr:uid="{00000000-0005-0000-0000-0000B3000000}"/>
    <cellStyle name="Normal GHG whole table 4 4 3" xfId="8507" xr:uid="{00000000-0005-0000-0000-0000B3000000}"/>
    <cellStyle name="Normal GHG whole table 4 4 3 2" xfId="24196" xr:uid="{00000000-0005-0000-0000-0000B3000000}"/>
    <cellStyle name="Normal GHG whole table 4 4 3 2 2" xfId="28785" xr:uid="{00000000-0005-0000-0000-0000B3000000}"/>
    <cellStyle name="Normal GHG whole table 4 4 3 2 3" xfId="38890" xr:uid="{00000000-0005-0000-0000-0000B3000000}"/>
    <cellStyle name="Normal GHG whole table 4 4 3 3" xfId="18721" xr:uid="{00000000-0005-0000-0000-0000B3000000}"/>
    <cellStyle name="Normal GHG whole table 4 4 3 4" xfId="9879" xr:uid="{00000000-0005-0000-0000-0000B3000000}"/>
    <cellStyle name="Normal GHG whole table 4 4 3 5" xfId="34272" xr:uid="{00000000-0005-0000-0000-0000B3000000}"/>
    <cellStyle name="Normal GHG whole table 4 4 4" xfId="5922" xr:uid="{00000000-0005-0000-0000-0000B3000000}"/>
    <cellStyle name="Normal GHG whole table 4 4 4 2" xfId="26218" xr:uid="{00000000-0005-0000-0000-0000B3000000}"/>
    <cellStyle name="Normal GHG whole table 4 4 4 3" xfId="13957" xr:uid="{00000000-0005-0000-0000-0000B3000000}"/>
    <cellStyle name="Normal GHG whole table 4 4 4 4" xfId="31688" xr:uid="{00000000-0005-0000-0000-0000B3000000}"/>
    <cellStyle name="Normal GHG whole table 4 4 5" xfId="4284" xr:uid="{00000000-0005-0000-0000-0000B3000000}"/>
    <cellStyle name="Normal GHG whole table 4 4 5 2" xfId="16010" xr:uid="{00000000-0005-0000-0000-0000B3000000}"/>
    <cellStyle name="Normal GHG whole table 4 4 5 3" xfId="20051" xr:uid="{00000000-0005-0000-0000-0000B3000000}"/>
    <cellStyle name="Normal GHG whole table 4 4 5 4" xfId="35809" xr:uid="{00000000-0005-0000-0000-0000B3000000}"/>
    <cellStyle name="Normal GHG whole table 4 4 6" xfId="16364" xr:uid="{00000000-0005-0000-0000-0000B3000000}"/>
    <cellStyle name="Normal GHG whole table 4 4 7" xfId="11999" xr:uid="{00000000-0005-0000-0000-0000B3000000}"/>
    <cellStyle name="Normal GHG whole table 4 4 8" xfId="30106" xr:uid="{00000000-0005-0000-0000-0000B3000000}"/>
    <cellStyle name="Normal GHG whole table 4 5" xfId="345" xr:uid="{00000000-0005-0000-0000-0000B3000000}"/>
    <cellStyle name="Normal GHG whole table 4 5 2" xfId="3250" xr:uid="{00000000-0005-0000-0000-0000B3000000}"/>
    <cellStyle name="Normal GHG whole table 4 5 2 2" xfId="7913" xr:uid="{00000000-0005-0000-0000-0000B3000000}"/>
    <cellStyle name="Normal GHG whole table 4 5 2 2 2" xfId="28208" xr:uid="{00000000-0005-0000-0000-0000B3000000}"/>
    <cellStyle name="Normal GHG whole table 4 5 2 2 3" xfId="23618" xr:uid="{00000000-0005-0000-0000-0000B3000000}"/>
    <cellStyle name="Normal GHG whole table 4 5 2 2 4" xfId="38360" xr:uid="{00000000-0005-0000-0000-0000B3000000}"/>
    <cellStyle name="Normal GHG whole table 4 5 2 3" xfId="19075" xr:uid="{00000000-0005-0000-0000-0000B3000000}"/>
    <cellStyle name="Normal GHG whole table 4 5 2 4" xfId="12079" xr:uid="{00000000-0005-0000-0000-0000B3000000}"/>
    <cellStyle name="Normal GHG whole table 4 5 2 5" xfId="33679" xr:uid="{00000000-0005-0000-0000-0000B3000000}"/>
    <cellStyle name="Normal GHG whole table 4 5 3" xfId="5200" xr:uid="{00000000-0005-0000-0000-0000B3000000}"/>
    <cellStyle name="Normal GHG whole table 4 5 3 2" xfId="25498" xr:uid="{00000000-0005-0000-0000-0000B3000000}"/>
    <cellStyle name="Normal GHG whole table 4 5 3 3" xfId="9839" xr:uid="{00000000-0005-0000-0000-0000B3000000}"/>
    <cellStyle name="Normal GHG whole table 4 5 3 4" xfId="30967" xr:uid="{00000000-0005-0000-0000-0000B3000000}"/>
    <cellStyle name="Normal GHG whole table 4 5 4" xfId="3667" xr:uid="{00000000-0005-0000-0000-0000B3000000}"/>
    <cellStyle name="Normal GHG whole table 4 5 4 2" xfId="17301" xr:uid="{00000000-0005-0000-0000-0000B3000000}"/>
    <cellStyle name="Normal GHG whole table 4 5 4 3" xfId="19464" xr:uid="{00000000-0005-0000-0000-0000B3000000}"/>
    <cellStyle name="Normal GHG whole table 4 5 4 4" xfId="35224" xr:uid="{00000000-0005-0000-0000-0000B3000000}"/>
    <cellStyle name="Normal GHG whole table 4 5 5" xfId="21752" xr:uid="{00000000-0005-0000-0000-0000B3000000}"/>
    <cellStyle name="Normal GHG whole table 4 5 6" xfId="3471" xr:uid="{00000000-0005-0000-0000-0000B3000000}"/>
    <cellStyle name="Normal GHG whole table 4 5 7" xfId="12923" xr:uid="{00000000-0005-0000-0000-0000B3000000}"/>
    <cellStyle name="Normal GHG whole table 4 6" xfId="2014" xr:uid="{00000000-0005-0000-0000-0000B3000000}"/>
    <cellStyle name="Normal GHG whole table 4 6 2" xfId="6672" xr:uid="{00000000-0005-0000-0000-0000B3000000}"/>
    <cellStyle name="Normal GHG whole table 4 6 2 2" xfId="26968" xr:uid="{00000000-0005-0000-0000-0000B3000000}"/>
    <cellStyle name="Normal GHG whole table 4 6 2 3" xfId="22378" xr:uid="{00000000-0005-0000-0000-0000B3000000}"/>
    <cellStyle name="Normal GHG whole table 4 6 2 4" xfId="37163" xr:uid="{00000000-0005-0000-0000-0000B3000000}"/>
    <cellStyle name="Normal GHG whole table 4 6 3" xfId="17291" xr:uid="{00000000-0005-0000-0000-0000B3000000}"/>
    <cellStyle name="Normal GHG whole table 4 6 4" xfId="10263" xr:uid="{00000000-0005-0000-0000-0000B3000000}"/>
    <cellStyle name="Normal GHG whole table 4 6 5" xfId="32438" xr:uid="{00000000-0005-0000-0000-0000B3000000}"/>
    <cellStyle name="Normal GHG whole table 4 7" xfId="5178" xr:uid="{00000000-0005-0000-0000-0000B3000000}"/>
    <cellStyle name="Normal GHG whole table 4 7 2" xfId="20891" xr:uid="{00000000-0005-0000-0000-0000B3000000}"/>
    <cellStyle name="Normal GHG whole table 4 7 2 2" xfId="25476" xr:uid="{00000000-0005-0000-0000-0000B3000000}"/>
    <cellStyle name="Normal GHG whole table 4 7 2 3" xfId="36638" xr:uid="{00000000-0005-0000-0000-0000B3000000}"/>
    <cellStyle name="Normal GHG whole table 4 7 3" xfId="16091" xr:uid="{00000000-0005-0000-0000-0000B3000000}"/>
    <cellStyle name="Normal GHG whole table 4 7 4" xfId="13118" xr:uid="{00000000-0005-0000-0000-0000B3000000}"/>
    <cellStyle name="Normal GHG whole table 4 7 5" xfId="30946" xr:uid="{00000000-0005-0000-0000-0000B3000000}"/>
    <cellStyle name="Normal GHG whole table 4 8" xfId="3765" xr:uid="{00000000-0005-0000-0000-0000B3000000}"/>
    <cellStyle name="Normal GHG whole table 4 8 2" xfId="15992" xr:uid="{00000000-0005-0000-0000-0000B3000000}"/>
    <cellStyle name="Normal GHG whole table 4 8 3" xfId="18221" xr:uid="{00000000-0005-0000-0000-0000B3000000}"/>
    <cellStyle name="Normal GHG whole table 4 8 4" xfId="35113" xr:uid="{00000000-0005-0000-0000-0000B3000000}"/>
    <cellStyle name="Normal GHG whole table 4 9" xfId="19558" xr:uid="{00000000-0005-0000-0000-0000B3000000}"/>
    <cellStyle name="Normal GHG whole table 4 9 2" xfId="17157" xr:uid="{00000000-0005-0000-0000-0000B3000000}"/>
    <cellStyle name="Normal GHG whole table 4 9 3" xfId="35317" xr:uid="{00000000-0005-0000-0000-0000B3000000}"/>
    <cellStyle name="Normal GHG whole table 5" xfId="324" xr:uid="{00000000-0005-0000-0000-0000B3000000}"/>
    <cellStyle name="Normal GHG whole table 5 10" xfId="10098" xr:uid="{00000000-0005-0000-0000-0000B3000000}"/>
    <cellStyle name="Normal GHG whole table 5 11" xfId="11262" xr:uid="{00000000-0005-0000-0000-0000B3000000}"/>
    <cellStyle name="Normal GHG whole table 5 2" xfId="1765" xr:uid="{00000000-0005-0000-0000-0000B3000000}"/>
    <cellStyle name="Normal GHG whole table 5 2 2" xfId="3004" xr:uid="{00000000-0005-0000-0000-0000B3000000}"/>
    <cellStyle name="Normal GHG whole table 5 2 2 2" xfId="7662" xr:uid="{00000000-0005-0000-0000-0000B3000000}"/>
    <cellStyle name="Normal GHG whole table 5 2 2 2 2" xfId="27958" xr:uid="{00000000-0005-0000-0000-0000B3000000}"/>
    <cellStyle name="Normal GHG whole table 5 2 2 2 3" xfId="23368" xr:uid="{00000000-0005-0000-0000-0000B3000000}"/>
    <cellStyle name="Normal GHG whole table 5 2 2 2 4" xfId="38127" xr:uid="{00000000-0005-0000-0000-0000B3000000}"/>
    <cellStyle name="Normal GHG whole table 5 2 2 3" xfId="17726" xr:uid="{00000000-0005-0000-0000-0000B3000000}"/>
    <cellStyle name="Normal GHG whole table 5 2 2 4" xfId="10514" xr:uid="{00000000-0005-0000-0000-0000B3000000}"/>
    <cellStyle name="Normal GHG whole table 5 2 2 5" xfId="33428" xr:uid="{00000000-0005-0000-0000-0000B3000000}"/>
    <cellStyle name="Normal GHG whole table 5 2 3" xfId="9074" xr:uid="{00000000-0005-0000-0000-0000B3000000}"/>
    <cellStyle name="Normal GHG whole table 5 2 3 2" xfId="24726" xr:uid="{00000000-0005-0000-0000-0000B3000000}"/>
    <cellStyle name="Normal GHG whole table 5 2 3 2 2" xfId="29314" xr:uid="{00000000-0005-0000-0000-0000B3000000}"/>
    <cellStyle name="Normal GHG whole table 5 2 3 2 3" xfId="39419" xr:uid="{00000000-0005-0000-0000-0000B3000000}"/>
    <cellStyle name="Normal GHG whole table 5 2 3 3" xfId="17128" xr:uid="{00000000-0005-0000-0000-0000B3000000}"/>
    <cellStyle name="Normal GHG whole table 5 2 3 4" xfId="14511" xr:uid="{00000000-0005-0000-0000-0000B3000000}"/>
    <cellStyle name="Normal GHG whole table 5 2 3 5" xfId="34839" xr:uid="{00000000-0005-0000-0000-0000B3000000}"/>
    <cellStyle name="Normal GHG whole table 5 2 4" xfId="6443" xr:uid="{00000000-0005-0000-0000-0000B3000000}"/>
    <cellStyle name="Normal GHG whole table 5 2 4 2" xfId="26739" xr:uid="{00000000-0005-0000-0000-0000B3000000}"/>
    <cellStyle name="Normal GHG whole table 5 2 4 3" xfId="13764" xr:uid="{00000000-0005-0000-0000-0000B3000000}"/>
    <cellStyle name="Normal GHG whole table 5 2 4 4" xfId="32209" xr:uid="{00000000-0005-0000-0000-0000B3000000}"/>
    <cellStyle name="Normal GHG whole table 5 2 5" xfId="4853" xr:uid="{00000000-0005-0000-0000-0000B3000000}"/>
    <cellStyle name="Normal GHG whole table 5 2 5 2" xfId="25165" xr:uid="{00000000-0005-0000-0000-0000B3000000}"/>
    <cellStyle name="Normal GHG whole table 5 2 5 3" xfId="20578" xr:uid="{00000000-0005-0000-0000-0000B3000000}"/>
    <cellStyle name="Normal GHG whole table 5 2 5 4" xfId="36335" xr:uid="{00000000-0005-0000-0000-0000B3000000}"/>
    <cellStyle name="Normal GHG whole table 5 2 6" xfId="15600" xr:uid="{00000000-0005-0000-0000-0000B3000000}"/>
    <cellStyle name="Normal GHG whole table 5 2 7" xfId="13889" xr:uid="{00000000-0005-0000-0000-0000B3000000}"/>
    <cellStyle name="Normal GHG whole table 5 2 8" xfId="30673" xr:uid="{00000000-0005-0000-0000-0000B3000000}"/>
    <cellStyle name="Normal GHG whole table 5 3" xfId="1148" xr:uid="{00000000-0005-0000-0000-0000B1000000}"/>
    <cellStyle name="Normal GHG whole table 5 3 2" xfId="2390" xr:uid="{00000000-0005-0000-0000-0000B1000000}"/>
    <cellStyle name="Normal GHG whole table 5 3 2 2" xfId="7048" xr:uid="{00000000-0005-0000-0000-0000B1000000}"/>
    <cellStyle name="Normal GHG whole table 5 3 2 2 2" xfId="27344" xr:uid="{00000000-0005-0000-0000-0000B1000000}"/>
    <cellStyle name="Normal GHG whole table 5 3 2 2 3" xfId="22754" xr:uid="{00000000-0005-0000-0000-0000B1000000}"/>
    <cellStyle name="Normal GHG whole table 5 3 2 2 4" xfId="37537" xr:uid="{00000000-0005-0000-0000-0000B1000000}"/>
    <cellStyle name="Normal GHG whole table 5 3 2 3" xfId="17152" xr:uid="{00000000-0005-0000-0000-0000B1000000}"/>
    <cellStyle name="Normal GHG whole table 5 3 2 4" xfId="14687" xr:uid="{00000000-0005-0000-0000-0000B1000000}"/>
    <cellStyle name="Normal GHG whole table 5 3 2 5" xfId="32814" xr:uid="{00000000-0005-0000-0000-0000B1000000}"/>
    <cellStyle name="Normal GHG whole table 5 3 3" xfId="8472" xr:uid="{00000000-0005-0000-0000-0000B1000000}"/>
    <cellStyle name="Normal GHG whole table 5 3 3 2" xfId="24164" xr:uid="{00000000-0005-0000-0000-0000B1000000}"/>
    <cellStyle name="Normal GHG whole table 5 3 3 2 2" xfId="28753" xr:uid="{00000000-0005-0000-0000-0000B1000000}"/>
    <cellStyle name="Normal GHG whole table 5 3 3 2 3" xfId="38858" xr:uid="{00000000-0005-0000-0000-0000B1000000}"/>
    <cellStyle name="Normal GHG whole table 5 3 3 3" xfId="19042" xr:uid="{00000000-0005-0000-0000-0000B1000000}"/>
    <cellStyle name="Normal GHG whole table 5 3 3 4" xfId="11901" xr:uid="{00000000-0005-0000-0000-0000B1000000}"/>
    <cellStyle name="Normal GHG whole table 5 3 3 5" xfId="34237" xr:uid="{00000000-0005-0000-0000-0000B1000000}"/>
    <cellStyle name="Normal GHG whole table 5 3 4" xfId="5886" xr:uid="{00000000-0005-0000-0000-0000B1000000}"/>
    <cellStyle name="Normal GHG whole table 5 3 4 2" xfId="26182" xr:uid="{00000000-0005-0000-0000-0000B1000000}"/>
    <cellStyle name="Normal GHG whole table 5 3 4 3" xfId="12547" xr:uid="{00000000-0005-0000-0000-0000B1000000}"/>
    <cellStyle name="Normal GHG whole table 5 3 4 4" xfId="31652" xr:uid="{00000000-0005-0000-0000-0000B1000000}"/>
    <cellStyle name="Normal GHG whole table 5 3 5" xfId="4248" xr:uid="{00000000-0005-0000-0000-0000B1000000}"/>
    <cellStyle name="Normal GHG whole table 5 3 5 2" xfId="15449" xr:uid="{00000000-0005-0000-0000-0000B1000000}"/>
    <cellStyle name="Normal GHG whole table 5 3 5 3" xfId="20019" xr:uid="{00000000-0005-0000-0000-0000B1000000}"/>
    <cellStyle name="Normal GHG whole table 5 3 5 4" xfId="35777" xr:uid="{00000000-0005-0000-0000-0000B1000000}"/>
    <cellStyle name="Normal GHG whole table 5 3 6" xfId="14916" xr:uid="{00000000-0005-0000-0000-0000B1000000}"/>
    <cellStyle name="Normal GHG whole table 5 3 7" xfId="11727" xr:uid="{00000000-0005-0000-0000-0000B1000000}"/>
    <cellStyle name="Normal GHG whole table 5 3 8" xfId="30071" xr:uid="{00000000-0005-0000-0000-0000B1000000}"/>
    <cellStyle name="Normal GHG whole table 5 4" xfId="786" xr:uid="{00000000-0005-0000-0000-0000B3000000}"/>
    <cellStyle name="Normal GHG whole table 5 4 2" xfId="3253" xr:uid="{00000000-0005-0000-0000-0000B3000000}"/>
    <cellStyle name="Normal GHG whole table 5 4 2 2" xfId="7916" xr:uid="{00000000-0005-0000-0000-0000B3000000}"/>
    <cellStyle name="Normal GHG whole table 5 4 2 2 2" xfId="28211" xr:uid="{00000000-0005-0000-0000-0000B3000000}"/>
    <cellStyle name="Normal GHG whole table 5 4 2 2 3" xfId="23621" xr:uid="{00000000-0005-0000-0000-0000B3000000}"/>
    <cellStyle name="Normal GHG whole table 5 4 2 2 4" xfId="38363" xr:uid="{00000000-0005-0000-0000-0000B3000000}"/>
    <cellStyle name="Normal GHG whole table 5 4 2 3" xfId="22341" xr:uid="{00000000-0005-0000-0000-0000B3000000}"/>
    <cellStyle name="Normal GHG whole table 5 4 2 4" xfId="10536" xr:uid="{00000000-0005-0000-0000-0000B3000000}"/>
    <cellStyle name="Normal GHG whole table 5 4 2 5" xfId="33682" xr:uid="{00000000-0005-0000-0000-0000B3000000}"/>
    <cellStyle name="Normal GHG whole table 5 4 3" xfId="5538" xr:uid="{00000000-0005-0000-0000-0000B3000000}"/>
    <cellStyle name="Normal GHG whole table 5 4 3 2" xfId="25834" xr:uid="{00000000-0005-0000-0000-0000B3000000}"/>
    <cellStyle name="Normal GHG whole table 5 4 3 3" xfId="10744" xr:uid="{00000000-0005-0000-0000-0000B3000000}"/>
    <cellStyle name="Normal GHG whole table 5 4 3 4" xfId="31304" xr:uid="{00000000-0005-0000-0000-0000B3000000}"/>
    <cellStyle name="Normal GHG whole table 5 4 4" xfId="3670" xr:uid="{00000000-0005-0000-0000-0000B3000000}"/>
    <cellStyle name="Normal GHG whole table 5 4 4 2" xfId="18857" xr:uid="{00000000-0005-0000-0000-0000B3000000}"/>
    <cellStyle name="Normal GHG whole table 5 4 4 3" xfId="19467" xr:uid="{00000000-0005-0000-0000-0000B3000000}"/>
    <cellStyle name="Normal GHG whole table 5 4 4 4" xfId="35227" xr:uid="{00000000-0005-0000-0000-0000B3000000}"/>
    <cellStyle name="Normal GHG whole table 5 4 5" xfId="15355" xr:uid="{00000000-0005-0000-0000-0000B3000000}"/>
    <cellStyle name="Normal GHG whole table 5 4 6" xfId="3474" xr:uid="{00000000-0005-0000-0000-0000B3000000}"/>
    <cellStyle name="Normal GHG whole table 5 4 7" xfId="11368" xr:uid="{00000000-0005-0000-0000-0000B3000000}"/>
    <cellStyle name="Normal GHG whole table 5 5" xfId="2034" xr:uid="{00000000-0005-0000-0000-0000B3000000}"/>
    <cellStyle name="Normal GHG whole table 5 5 2" xfId="6692" xr:uid="{00000000-0005-0000-0000-0000B3000000}"/>
    <cellStyle name="Normal GHG whole table 5 5 2 2" xfId="26988" xr:uid="{00000000-0005-0000-0000-0000B3000000}"/>
    <cellStyle name="Normal GHG whole table 5 5 2 3" xfId="22398" xr:uid="{00000000-0005-0000-0000-0000B3000000}"/>
    <cellStyle name="Normal GHG whole table 5 5 2 4" xfId="37183" xr:uid="{00000000-0005-0000-0000-0000B3000000}"/>
    <cellStyle name="Normal GHG whole table 5 5 3" xfId="19399" xr:uid="{00000000-0005-0000-0000-0000B3000000}"/>
    <cellStyle name="Normal GHG whole table 5 5 4" xfId="13841" xr:uid="{00000000-0005-0000-0000-0000B3000000}"/>
    <cellStyle name="Normal GHG whole table 5 5 5" xfId="32458" xr:uid="{00000000-0005-0000-0000-0000B3000000}"/>
    <cellStyle name="Normal GHG whole table 5 6" xfId="7938" xr:uid="{00000000-0005-0000-0000-0000B3000000}"/>
    <cellStyle name="Normal GHG whole table 5 6 2" xfId="23642" xr:uid="{00000000-0005-0000-0000-0000B3000000}"/>
    <cellStyle name="Normal GHG whole table 5 6 2 2" xfId="28231" xr:uid="{00000000-0005-0000-0000-0000B3000000}"/>
    <cellStyle name="Normal GHG whole table 5 6 2 3" xfId="38383" xr:uid="{00000000-0005-0000-0000-0000B3000000}"/>
    <cellStyle name="Normal GHG whole table 5 6 3" xfId="17197" xr:uid="{00000000-0005-0000-0000-0000B3000000}"/>
    <cellStyle name="Normal GHG whole table 5 6 4" xfId="11763" xr:uid="{00000000-0005-0000-0000-0000B3000000}"/>
    <cellStyle name="Normal GHG whole table 5 6 5" xfId="33703" xr:uid="{00000000-0005-0000-0000-0000B3000000}"/>
    <cellStyle name="Normal GHG whole table 5 7" xfId="3692" xr:uid="{00000000-0005-0000-0000-0000B3000000}"/>
    <cellStyle name="Normal GHG whole table 5 7 2" xfId="15962" xr:uid="{00000000-0005-0000-0000-0000B3000000}"/>
    <cellStyle name="Normal GHG whole table 5 7 3" xfId="18170" xr:uid="{00000000-0005-0000-0000-0000B3000000}"/>
    <cellStyle name="Normal GHG whole table 5 7 4" xfId="35094" xr:uid="{00000000-0005-0000-0000-0000B3000000}"/>
    <cellStyle name="Normal GHG whole table 5 8" xfId="19488" xr:uid="{00000000-0005-0000-0000-0000B3000000}"/>
    <cellStyle name="Normal GHG whole table 5 8 2" xfId="19388" xr:uid="{00000000-0005-0000-0000-0000B3000000}"/>
    <cellStyle name="Normal GHG whole table 5 8 3" xfId="35247" xr:uid="{00000000-0005-0000-0000-0000B3000000}"/>
    <cellStyle name="Normal GHG whole table 5 9" xfId="17085" xr:uid="{00000000-0005-0000-0000-0000B3000000}"/>
    <cellStyle name="Normal GHG whole table 6" xfId="509" xr:uid="{00000000-0005-0000-0000-0000B3000000}"/>
    <cellStyle name="Normal GHG whole table 6 10" xfId="10111" xr:uid="{00000000-0005-0000-0000-0000B3000000}"/>
    <cellStyle name="Normal GHG whole table 6 11" xfId="29770" xr:uid="{00000000-0005-0000-0000-0000B3000000}"/>
    <cellStyle name="Normal GHG whole table 6 2" xfId="1777" xr:uid="{00000000-0005-0000-0000-0000B3000000}"/>
    <cellStyle name="Normal GHG whole table 6 2 2" xfId="3016" xr:uid="{00000000-0005-0000-0000-0000B3000000}"/>
    <cellStyle name="Normal GHG whole table 6 2 2 2" xfId="7674" xr:uid="{00000000-0005-0000-0000-0000B3000000}"/>
    <cellStyle name="Normal GHG whole table 6 2 2 2 2" xfId="27970" xr:uid="{00000000-0005-0000-0000-0000B3000000}"/>
    <cellStyle name="Normal GHG whole table 6 2 2 2 3" xfId="23380" xr:uid="{00000000-0005-0000-0000-0000B3000000}"/>
    <cellStyle name="Normal GHG whole table 6 2 2 2 4" xfId="38133" xr:uid="{00000000-0005-0000-0000-0000B3000000}"/>
    <cellStyle name="Normal GHG whole table 6 2 2 3" xfId="22081" xr:uid="{00000000-0005-0000-0000-0000B3000000}"/>
    <cellStyle name="Normal GHG whole table 6 2 2 4" xfId="13374" xr:uid="{00000000-0005-0000-0000-0000B3000000}"/>
    <cellStyle name="Normal GHG whole table 6 2 2 5" xfId="33440" xr:uid="{00000000-0005-0000-0000-0000B3000000}"/>
    <cellStyle name="Normal GHG whole table 6 2 3" xfId="9086" xr:uid="{00000000-0005-0000-0000-0000B3000000}"/>
    <cellStyle name="Normal GHG whole table 6 2 3 2" xfId="24737" xr:uid="{00000000-0005-0000-0000-0000B3000000}"/>
    <cellStyle name="Normal GHG whole table 6 2 3 2 2" xfId="29325" xr:uid="{00000000-0005-0000-0000-0000B3000000}"/>
    <cellStyle name="Normal GHG whole table 6 2 3 2 3" xfId="39430" xr:uid="{00000000-0005-0000-0000-0000B3000000}"/>
    <cellStyle name="Normal GHG whole table 6 2 3 3" xfId="22224" xr:uid="{00000000-0005-0000-0000-0000B3000000}"/>
    <cellStyle name="Normal GHG whole table 6 2 3 4" xfId="12014" xr:uid="{00000000-0005-0000-0000-0000B3000000}"/>
    <cellStyle name="Normal GHG whole table 6 2 3 5" xfId="34851" xr:uid="{00000000-0005-0000-0000-0000B3000000}"/>
    <cellStyle name="Normal GHG whole table 6 2 4" xfId="6452" xr:uid="{00000000-0005-0000-0000-0000B3000000}"/>
    <cellStyle name="Normal GHG whole table 6 2 4 2" xfId="26748" xr:uid="{00000000-0005-0000-0000-0000B3000000}"/>
    <cellStyle name="Normal GHG whole table 6 2 4 3" xfId="13279" xr:uid="{00000000-0005-0000-0000-0000B3000000}"/>
    <cellStyle name="Normal GHG whole table 6 2 4 4" xfId="32218" xr:uid="{00000000-0005-0000-0000-0000B3000000}"/>
    <cellStyle name="Normal GHG whole table 6 2 5" xfId="4865" xr:uid="{00000000-0005-0000-0000-0000B3000000}"/>
    <cellStyle name="Normal GHG whole table 6 2 5 2" xfId="25176" xr:uid="{00000000-0005-0000-0000-0000B3000000}"/>
    <cellStyle name="Normal GHG whole table 6 2 5 3" xfId="20589" xr:uid="{00000000-0005-0000-0000-0000B3000000}"/>
    <cellStyle name="Normal GHG whole table 6 2 5 4" xfId="36346" xr:uid="{00000000-0005-0000-0000-0000B3000000}"/>
    <cellStyle name="Normal GHG whole table 6 2 6" xfId="16937" xr:uid="{00000000-0005-0000-0000-0000B3000000}"/>
    <cellStyle name="Normal GHG whole table 6 2 7" xfId="10742" xr:uid="{00000000-0005-0000-0000-0000B3000000}"/>
    <cellStyle name="Normal GHG whole table 6 2 8" xfId="30685" xr:uid="{00000000-0005-0000-0000-0000B3000000}"/>
    <cellStyle name="Normal GHG whole table 6 3" xfId="1440" xr:uid="{00000000-0005-0000-0000-0000B3000000}"/>
    <cellStyle name="Normal GHG whole table 6 3 2" xfId="2680" xr:uid="{00000000-0005-0000-0000-0000B3000000}"/>
    <cellStyle name="Normal GHG whole table 6 3 2 2" xfId="7338" xr:uid="{00000000-0005-0000-0000-0000B3000000}"/>
    <cellStyle name="Normal GHG whole table 6 3 2 2 2" xfId="27634" xr:uid="{00000000-0005-0000-0000-0000B3000000}"/>
    <cellStyle name="Normal GHG whole table 6 3 2 2 3" xfId="23044" xr:uid="{00000000-0005-0000-0000-0000B3000000}"/>
    <cellStyle name="Normal GHG whole table 6 3 2 2 4" xfId="37813" xr:uid="{00000000-0005-0000-0000-0000B3000000}"/>
    <cellStyle name="Normal GHG whole table 6 3 2 3" xfId="18752" xr:uid="{00000000-0005-0000-0000-0000B3000000}"/>
    <cellStyle name="Normal GHG whole table 6 3 2 4" xfId="10316" xr:uid="{00000000-0005-0000-0000-0000B3000000}"/>
    <cellStyle name="Normal GHG whole table 6 3 2 5" xfId="33104" xr:uid="{00000000-0005-0000-0000-0000B3000000}"/>
    <cellStyle name="Normal GHG whole table 6 3 3" xfId="8752" xr:uid="{00000000-0005-0000-0000-0000B3000000}"/>
    <cellStyle name="Normal GHG whole table 6 3 3 2" xfId="24420" xr:uid="{00000000-0005-0000-0000-0000B3000000}"/>
    <cellStyle name="Normal GHG whole table 6 3 3 2 2" xfId="29009" xr:uid="{00000000-0005-0000-0000-0000B3000000}"/>
    <cellStyle name="Normal GHG whole table 6 3 3 2 3" xfId="39114" xr:uid="{00000000-0005-0000-0000-0000B3000000}"/>
    <cellStyle name="Normal GHG whole table 6 3 3 3" xfId="22254" xr:uid="{00000000-0005-0000-0000-0000B3000000}"/>
    <cellStyle name="Normal GHG whole table 6 3 3 4" xfId="11939" xr:uid="{00000000-0005-0000-0000-0000B3000000}"/>
    <cellStyle name="Normal GHG whole table 6 3 3 5" xfId="34517" xr:uid="{00000000-0005-0000-0000-0000B3000000}"/>
    <cellStyle name="Normal GHG whole table 6 3 4" xfId="6141" xr:uid="{00000000-0005-0000-0000-0000B3000000}"/>
    <cellStyle name="Normal GHG whole table 6 3 4 2" xfId="26437" xr:uid="{00000000-0005-0000-0000-0000B3000000}"/>
    <cellStyle name="Normal GHG whole table 6 3 4 3" xfId="13421" xr:uid="{00000000-0005-0000-0000-0000B3000000}"/>
    <cellStyle name="Normal GHG whole table 6 3 4 4" xfId="31907" xr:uid="{00000000-0005-0000-0000-0000B3000000}"/>
    <cellStyle name="Normal GHG whole table 6 3 5" xfId="4530" xr:uid="{00000000-0005-0000-0000-0000B3000000}"/>
    <cellStyle name="Normal GHG whole table 6 3 5 2" xfId="17853" xr:uid="{00000000-0005-0000-0000-0000B3000000}"/>
    <cellStyle name="Normal GHG whole table 6 3 5 3" xfId="20274" xr:uid="{00000000-0005-0000-0000-0000B3000000}"/>
    <cellStyle name="Normal GHG whole table 6 3 5 4" xfId="36032" xr:uid="{00000000-0005-0000-0000-0000B3000000}"/>
    <cellStyle name="Normal GHG whole table 6 3 6" xfId="16925" xr:uid="{00000000-0005-0000-0000-0000B3000000}"/>
    <cellStyle name="Normal GHG whole table 6 3 7" xfId="13669" xr:uid="{00000000-0005-0000-0000-0000B3000000}"/>
    <cellStyle name="Normal GHG whole table 6 3 8" xfId="30351" xr:uid="{00000000-0005-0000-0000-0000B3000000}"/>
    <cellStyle name="Normal GHG whole table 6 4" xfId="807" xr:uid="{00000000-0005-0000-0000-0000B3000000}"/>
    <cellStyle name="Normal GHG whole table 6 4 2" xfId="5558" xr:uid="{00000000-0005-0000-0000-0000B3000000}"/>
    <cellStyle name="Normal GHG whole table 6 4 2 2" xfId="25854" xr:uid="{00000000-0005-0000-0000-0000B3000000}"/>
    <cellStyle name="Normal GHG whole table 6 4 2 3" xfId="21269" xr:uid="{00000000-0005-0000-0000-0000B3000000}"/>
    <cellStyle name="Normal GHG whole table 6 4 2 4" xfId="36895" xr:uid="{00000000-0005-0000-0000-0000B3000000}"/>
    <cellStyle name="Normal GHG whole table 6 4 3" xfId="18961" xr:uid="{00000000-0005-0000-0000-0000B3000000}"/>
    <cellStyle name="Normal GHG whole table 6 4 4" xfId="14519" xr:uid="{00000000-0005-0000-0000-0000B3000000}"/>
    <cellStyle name="Normal GHG whole table 6 4 5" xfId="31324" xr:uid="{00000000-0005-0000-0000-0000B3000000}"/>
    <cellStyle name="Normal GHG whole table 6 5" xfId="2054" xr:uid="{00000000-0005-0000-0000-0000B3000000}"/>
    <cellStyle name="Normal GHG whole table 6 5 2" xfId="6712" xr:uid="{00000000-0005-0000-0000-0000B3000000}"/>
    <cellStyle name="Normal GHG whole table 6 5 2 2" xfId="27008" xr:uid="{00000000-0005-0000-0000-0000B3000000}"/>
    <cellStyle name="Normal GHG whole table 6 5 2 3" xfId="22418" xr:uid="{00000000-0005-0000-0000-0000B3000000}"/>
    <cellStyle name="Normal GHG whole table 6 5 2 4" xfId="37203" xr:uid="{00000000-0005-0000-0000-0000B3000000}"/>
    <cellStyle name="Normal GHG whole table 6 5 3" xfId="15984" xr:uid="{00000000-0005-0000-0000-0000B3000000}"/>
    <cellStyle name="Normal GHG whole table 6 5 4" xfId="9954" xr:uid="{00000000-0005-0000-0000-0000B3000000}"/>
    <cellStyle name="Normal GHG whole table 6 5 5" xfId="32478" xr:uid="{00000000-0005-0000-0000-0000B3000000}"/>
    <cellStyle name="Normal GHG whole table 6 6" xfId="8171" xr:uid="{00000000-0005-0000-0000-0000B3000000}"/>
    <cellStyle name="Normal GHG whole table 6 6 2" xfId="23871" xr:uid="{00000000-0005-0000-0000-0000B3000000}"/>
    <cellStyle name="Normal GHG whole table 6 6 2 2" xfId="28460" xr:uid="{00000000-0005-0000-0000-0000B3000000}"/>
    <cellStyle name="Normal GHG whole table 6 6 2 3" xfId="38565" xr:uid="{00000000-0005-0000-0000-0000B3000000}"/>
    <cellStyle name="Normal GHG whole table 6 6 3" xfId="16771" xr:uid="{00000000-0005-0000-0000-0000B3000000}"/>
    <cellStyle name="Normal GHG whole table 6 6 4" xfId="9540" xr:uid="{00000000-0005-0000-0000-0000B3000000}"/>
    <cellStyle name="Normal GHG whole table 6 6 5" xfId="33936" xr:uid="{00000000-0005-0000-0000-0000B3000000}"/>
    <cellStyle name="Normal GHG whole table 6 7" xfId="5298" xr:uid="{00000000-0005-0000-0000-0000B3000000}"/>
    <cellStyle name="Normal GHG whole table 6 7 2" xfId="21009" xr:uid="{00000000-0005-0000-0000-0000B3000000}"/>
    <cellStyle name="Normal GHG whole table 6 7 2 2" xfId="25594" xr:uid="{00000000-0005-0000-0000-0000B3000000}"/>
    <cellStyle name="Normal GHG whole table 6 7 2 3" xfId="36717" xr:uid="{00000000-0005-0000-0000-0000B3000000}"/>
    <cellStyle name="Normal GHG whole table 6 7 3" xfId="17863" xr:uid="{00000000-0005-0000-0000-0000B3000000}"/>
    <cellStyle name="Normal GHG whole table 6 7 4" xfId="9567" xr:uid="{00000000-0005-0000-0000-0000B3000000}"/>
    <cellStyle name="Normal GHG whole table 6 7 5" xfId="31064" xr:uid="{00000000-0005-0000-0000-0000B3000000}"/>
    <cellStyle name="Normal GHG whole table 6 8" xfId="3946" xr:uid="{00000000-0005-0000-0000-0000B3000000}"/>
    <cellStyle name="Normal GHG whole table 6 8 2" xfId="15519" xr:uid="{00000000-0005-0000-0000-0000B3000000}"/>
    <cellStyle name="Normal GHG whole table 6 8 3" xfId="19732" xr:uid="{00000000-0005-0000-0000-0000B3000000}"/>
    <cellStyle name="Normal GHG whole table 6 8 4" xfId="35490" xr:uid="{00000000-0005-0000-0000-0000B3000000}"/>
    <cellStyle name="Normal GHG whole table 6 9" xfId="18709" xr:uid="{00000000-0005-0000-0000-0000B3000000}"/>
    <cellStyle name="Normal GHG whole table 7" xfId="418" xr:uid="{00000000-0005-0000-0000-0000B1000000}"/>
    <cellStyle name="Normal GHG whole table 7 10" xfId="30295" xr:uid="{00000000-0005-0000-0000-0000B1000000}"/>
    <cellStyle name="Normal GHG whole table 7 2" xfId="1745" xr:uid="{00000000-0005-0000-0000-0000B3000000}"/>
    <cellStyle name="Normal GHG whole table 7 2 2" xfId="2984" xr:uid="{00000000-0005-0000-0000-0000B3000000}"/>
    <cellStyle name="Normal GHG whole table 7 2 2 2" xfId="7642" xr:uid="{00000000-0005-0000-0000-0000B3000000}"/>
    <cellStyle name="Normal GHG whole table 7 2 2 2 2" xfId="27938" xr:uid="{00000000-0005-0000-0000-0000B3000000}"/>
    <cellStyle name="Normal GHG whole table 7 2 2 2 3" xfId="23348" xr:uid="{00000000-0005-0000-0000-0000B3000000}"/>
    <cellStyle name="Normal GHG whole table 7 2 2 2 4" xfId="38114" xr:uid="{00000000-0005-0000-0000-0000B3000000}"/>
    <cellStyle name="Normal GHG whole table 7 2 2 3" xfId="22318" xr:uid="{00000000-0005-0000-0000-0000B3000000}"/>
    <cellStyle name="Normal GHG whole table 7 2 2 4" xfId="9640" xr:uid="{00000000-0005-0000-0000-0000B3000000}"/>
    <cellStyle name="Normal GHG whole table 7 2 2 5" xfId="33408" xr:uid="{00000000-0005-0000-0000-0000B3000000}"/>
    <cellStyle name="Normal GHG whole table 7 2 3" xfId="9054" xr:uid="{00000000-0005-0000-0000-0000B3000000}"/>
    <cellStyle name="Normal GHG whole table 7 2 3 2" xfId="24709" xr:uid="{00000000-0005-0000-0000-0000B3000000}"/>
    <cellStyle name="Normal GHG whole table 7 2 3 2 2" xfId="29297" xr:uid="{00000000-0005-0000-0000-0000B3000000}"/>
    <cellStyle name="Normal GHG whole table 7 2 3 2 3" xfId="39402" xr:uid="{00000000-0005-0000-0000-0000B3000000}"/>
    <cellStyle name="Normal GHG whole table 7 2 3 3" xfId="16644" xr:uid="{00000000-0005-0000-0000-0000B3000000}"/>
    <cellStyle name="Normal GHG whole table 7 2 3 4" xfId="3612" xr:uid="{00000000-0005-0000-0000-0000B3000000}"/>
    <cellStyle name="Normal GHG whole table 7 2 3 5" xfId="34819" xr:uid="{00000000-0005-0000-0000-0000B3000000}"/>
    <cellStyle name="Normal GHG whole table 7 2 4" xfId="6431" xr:uid="{00000000-0005-0000-0000-0000B3000000}"/>
    <cellStyle name="Normal GHG whole table 7 2 4 2" xfId="26727" xr:uid="{00000000-0005-0000-0000-0000B3000000}"/>
    <cellStyle name="Normal GHG whole table 7 2 4 3" xfId="12478" xr:uid="{00000000-0005-0000-0000-0000B3000000}"/>
    <cellStyle name="Normal GHG whole table 7 2 4 4" xfId="32197" xr:uid="{00000000-0005-0000-0000-0000B3000000}"/>
    <cellStyle name="Normal GHG whole table 7 2 5" xfId="4833" xr:uid="{00000000-0005-0000-0000-0000B3000000}"/>
    <cellStyle name="Normal GHG whole table 7 2 5 2" xfId="25148" xr:uid="{00000000-0005-0000-0000-0000B3000000}"/>
    <cellStyle name="Normal GHG whole table 7 2 5 3" xfId="20561" xr:uid="{00000000-0005-0000-0000-0000B3000000}"/>
    <cellStyle name="Normal GHG whole table 7 2 5 4" xfId="36318" xr:uid="{00000000-0005-0000-0000-0000B3000000}"/>
    <cellStyle name="Normal GHG whole table 7 2 6" xfId="17961" xr:uid="{00000000-0005-0000-0000-0000B3000000}"/>
    <cellStyle name="Normal GHG whole table 7 2 7" xfId="3424" xr:uid="{00000000-0005-0000-0000-0000B3000000}"/>
    <cellStyle name="Normal GHG whole table 7 2 8" xfId="30653" xr:uid="{00000000-0005-0000-0000-0000B3000000}"/>
    <cellStyle name="Normal GHG whole table 7 3" xfId="1380" xr:uid="{00000000-0005-0000-0000-0000B1000000}"/>
    <cellStyle name="Normal GHG whole table 7 3 2" xfId="6097" xr:uid="{00000000-0005-0000-0000-0000B1000000}"/>
    <cellStyle name="Normal GHG whole table 7 3 2 2" xfId="26393" xr:uid="{00000000-0005-0000-0000-0000B1000000}"/>
    <cellStyle name="Normal GHG whole table 7 3 2 3" xfId="21806" xr:uid="{00000000-0005-0000-0000-0000B1000000}"/>
    <cellStyle name="Normal GHG whole table 7 3 2 4" xfId="37060" xr:uid="{00000000-0005-0000-0000-0000B1000000}"/>
    <cellStyle name="Normal GHG whole table 7 3 3" xfId="22243" xr:uid="{00000000-0005-0000-0000-0000B1000000}"/>
    <cellStyle name="Normal GHG whole table 7 3 4" xfId="12421" xr:uid="{00000000-0005-0000-0000-0000B1000000}"/>
    <cellStyle name="Normal GHG whole table 7 3 5" xfId="31863" xr:uid="{00000000-0005-0000-0000-0000B1000000}"/>
    <cellStyle name="Normal GHG whole table 7 4" xfId="2621" xr:uid="{00000000-0005-0000-0000-0000B1000000}"/>
    <cellStyle name="Normal GHG whole table 7 4 2" xfId="7279" xr:uid="{00000000-0005-0000-0000-0000B1000000}"/>
    <cellStyle name="Normal GHG whole table 7 4 2 2" xfId="27575" xr:uid="{00000000-0005-0000-0000-0000B1000000}"/>
    <cellStyle name="Normal GHG whole table 7 4 2 3" xfId="22985" xr:uid="{00000000-0005-0000-0000-0000B1000000}"/>
    <cellStyle name="Normal GHG whole table 7 4 2 4" xfId="37762" xr:uid="{00000000-0005-0000-0000-0000B1000000}"/>
    <cellStyle name="Normal GHG whole table 7 4 3" xfId="15170" xr:uid="{00000000-0005-0000-0000-0000B1000000}"/>
    <cellStyle name="Normal GHG whole table 7 4 4" xfId="13514" xr:uid="{00000000-0005-0000-0000-0000B1000000}"/>
    <cellStyle name="Normal GHG whole table 7 4 5" xfId="33045" xr:uid="{00000000-0005-0000-0000-0000B1000000}"/>
    <cellStyle name="Normal GHG whole table 7 5" xfId="8696" xr:uid="{00000000-0005-0000-0000-0000B1000000}"/>
    <cellStyle name="Normal GHG whole table 7 5 2" xfId="24371" xr:uid="{00000000-0005-0000-0000-0000B1000000}"/>
    <cellStyle name="Normal GHG whole table 7 5 2 2" xfId="28960" xr:uid="{00000000-0005-0000-0000-0000B1000000}"/>
    <cellStyle name="Normal GHG whole table 7 5 2 3" xfId="39065" xr:uid="{00000000-0005-0000-0000-0000B1000000}"/>
    <cellStyle name="Normal GHG whole table 7 5 3" xfId="21936" xr:uid="{00000000-0005-0000-0000-0000B1000000}"/>
    <cellStyle name="Normal GHG whole table 7 5 4" xfId="13975" xr:uid="{00000000-0005-0000-0000-0000B1000000}"/>
    <cellStyle name="Normal GHG whole table 7 5 5" xfId="34461" xr:uid="{00000000-0005-0000-0000-0000B1000000}"/>
    <cellStyle name="Normal GHG whole table 7 6" xfId="5251" xr:uid="{00000000-0005-0000-0000-0000B1000000}"/>
    <cellStyle name="Normal GHG whole table 7 6 2" xfId="25549" xr:uid="{00000000-0005-0000-0000-0000B1000000}"/>
    <cellStyle name="Normal GHG whole table 7 6 3" xfId="11105" xr:uid="{00000000-0005-0000-0000-0000B1000000}"/>
    <cellStyle name="Normal GHG whole table 7 6 4" xfId="31017" xr:uid="{00000000-0005-0000-0000-0000B1000000}"/>
    <cellStyle name="Normal GHG whole table 7 7" xfId="4473" xr:uid="{00000000-0005-0000-0000-0000B1000000}"/>
    <cellStyle name="Normal GHG whole table 7 7 2" xfId="19383" xr:uid="{00000000-0005-0000-0000-0000B1000000}"/>
    <cellStyle name="Normal GHG whole table 7 7 3" xfId="20225" xr:uid="{00000000-0005-0000-0000-0000B1000000}"/>
    <cellStyle name="Normal GHG whole table 7 7 4" xfId="35983" xr:uid="{00000000-0005-0000-0000-0000B1000000}"/>
    <cellStyle name="Normal GHG whole table 7 8" xfId="15714" xr:uid="{00000000-0005-0000-0000-0000B1000000}"/>
    <cellStyle name="Normal GHG whole table 7 9" xfId="13375" xr:uid="{00000000-0005-0000-0000-0000B1000000}"/>
    <cellStyle name="Normal GHG whole table 8" xfId="1167" xr:uid="{00000000-0005-0000-0000-0000B3000000}"/>
    <cellStyle name="Normal GHG whole table 8 2" xfId="2409" xr:uid="{00000000-0005-0000-0000-0000B3000000}"/>
    <cellStyle name="Normal GHG whole table 8 2 2" xfId="7067" xr:uid="{00000000-0005-0000-0000-0000B3000000}"/>
    <cellStyle name="Normal GHG whole table 8 2 2 2" xfId="27363" xr:uid="{00000000-0005-0000-0000-0000B3000000}"/>
    <cellStyle name="Normal GHG whole table 8 2 2 3" xfId="22773" xr:uid="{00000000-0005-0000-0000-0000B3000000}"/>
    <cellStyle name="Normal GHG whole table 8 2 2 4" xfId="37556" xr:uid="{00000000-0005-0000-0000-0000B3000000}"/>
    <cellStyle name="Normal GHG whole table 8 2 3" xfId="15940" xr:uid="{00000000-0005-0000-0000-0000B3000000}"/>
    <cellStyle name="Normal GHG whole table 8 2 4" xfId="12276" xr:uid="{00000000-0005-0000-0000-0000B3000000}"/>
    <cellStyle name="Normal GHG whole table 8 2 5" xfId="32833" xr:uid="{00000000-0005-0000-0000-0000B3000000}"/>
    <cellStyle name="Normal GHG whole table 8 3" xfId="8490" xr:uid="{00000000-0005-0000-0000-0000B3000000}"/>
    <cellStyle name="Normal GHG whole table 8 3 2" xfId="24180" xr:uid="{00000000-0005-0000-0000-0000B3000000}"/>
    <cellStyle name="Normal GHG whole table 8 3 2 2" xfId="28769" xr:uid="{00000000-0005-0000-0000-0000B3000000}"/>
    <cellStyle name="Normal GHG whole table 8 3 2 3" xfId="38874" xr:uid="{00000000-0005-0000-0000-0000B3000000}"/>
    <cellStyle name="Normal GHG whole table 8 3 3" xfId="17880" xr:uid="{00000000-0005-0000-0000-0000B3000000}"/>
    <cellStyle name="Normal GHG whole table 8 3 4" xfId="12125" xr:uid="{00000000-0005-0000-0000-0000B3000000}"/>
    <cellStyle name="Normal GHG whole table 8 3 5" xfId="34255" xr:uid="{00000000-0005-0000-0000-0000B3000000}"/>
    <cellStyle name="Normal GHG whole table 8 4" xfId="5904" xr:uid="{00000000-0005-0000-0000-0000B3000000}"/>
    <cellStyle name="Normal GHG whole table 8 4 2" xfId="26200" xr:uid="{00000000-0005-0000-0000-0000B3000000}"/>
    <cellStyle name="Normal GHG whole table 8 4 3" xfId="11161" xr:uid="{00000000-0005-0000-0000-0000B3000000}"/>
    <cellStyle name="Normal GHG whole table 8 4 4" xfId="31670" xr:uid="{00000000-0005-0000-0000-0000B3000000}"/>
    <cellStyle name="Normal GHG whole table 8 5" xfId="4266" xr:uid="{00000000-0005-0000-0000-0000B3000000}"/>
    <cellStyle name="Normal GHG whole table 8 5 2" xfId="18514" xr:uid="{00000000-0005-0000-0000-0000B3000000}"/>
    <cellStyle name="Normal GHG whole table 8 5 3" xfId="20035" xr:uid="{00000000-0005-0000-0000-0000B3000000}"/>
    <cellStyle name="Normal GHG whole table 8 5 4" xfId="35793" xr:uid="{00000000-0005-0000-0000-0000B3000000}"/>
    <cellStyle name="Normal GHG whole table 8 6" xfId="16993" xr:uid="{00000000-0005-0000-0000-0000B3000000}"/>
    <cellStyle name="Normal GHG whole table 8 7" xfId="11340" xr:uid="{00000000-0005-0000-0000-0000B3000000}"/>
    <cellStyle name="Normal GHG whole table 8 8" xfId="30089" xr:uid="{00000000-0005-0000-0000-0000B3000000}"/>
    <cellStyle name="Normal GHG whole table 9" xfId="346" xr:uid="{00000000-0005-0000-0000-0000B1000000}"/>
    <cellStyle name="Normal GHG whole table 9 2" xfId="3258" xr:uid="{00000000-0005-0000-0000-0000B1000000}"/>
    <cellStyle name="Normal GHG whole table 9 2 2" xfId="7921" xr:uid="{00000000-0005-0000-0000-0000B1000000}"/>
    <cellStyle name="Normal GHG whole table 9 2 2 2" xfId="28216" xr:uid="{00000000-0005-0000-0000-0000B1000000}"/>
    <cellStyle name="Normal GHG whole table 9 2 2 3" xfId="23626" xr:uid="{00000000-0005-0000-0000-0000B1000000}"/>
    <cellStyle name="Normal GHG whole table 9 2 2 4" xfId="38368" xr:uid="{00000000-0005-0000-0000-0000B1000000}"/>
    <cellStyle name="Normal GHG whole table 9 2 3" xfId="18465" xr:uid="{00000000-0005-0000-0000-0000B1000000}"/>
    <cellStyle name="Normal GHG whole table 9 2 4" xfId="13678" xr:uid="{00000000-0005-0000-0000-0000B1000000}"/>
    <cellStyle name="Normal GHG whole table 9 2 5" xfId="33687" xr:uid="{00000000-0005-0000-0000-0000B1000000}"/>
    <cellStyle name="Normal GHG whole table 9 3" xfId="5201" xr:uid="{00000000-0005-0000-0000-0000B1000000}"/>
    <cellStyle name="Normal GHG whole table 9 3 2" xfId="25499" xr:uid="{00000000-0005-0000-0000-0000B1000000}"/>
    <cellStyle name="Normal GHG whole table 9 3 3" xfId="10723" xr:uid="{00000000-0005-0000-0000-0000B1000000}"/>
    <cellStyle name="Normal GHG whole table 9 3 4" xfId="30968" xr:uid="{00000000-0005-0000-0000-0000B1000000}"/>
    <cellStyle name="Normal GHG whole table 9 4" xfId="3675" xr:uid="{00000000-0005-0000-0000-0000B1000000}"/>
    <cellStyle name="Normal GHG whole table 9 4 2" xfId="17667" xr:uid="{00000000-0005-0000-0000-0000B1000000}"/>
    <cellStyle name="Normal GHG whole table 9 4 3" xfId="19472" xr:uid="{00000000-0005-0000-0000-0000B1000000}"/>
    <cellStyle name="Normal GHG whole table 9 4 4" xfId="35232" xr:uid="{00000000-0005-0000-0000-0000B1000000}"/>
    <cellStyle name="Normal GHG whole table 9 5" xfId="18768" xr:uid="{00000000-0005-0000-0000-0000B1000000}"/>
    <cellStyle name="Normal GHG whole table 9 6" xfId="3479" xr:uid="{00000000-0005-0000-0000-0000B1000000}"/>
    <cellStyle name="Normal GHG whole table 9 7" xfId="13892" xr:uid="{00000000-0005-0000-0000-0000B1000000}"/>
    <cellStyle name="Normal GHG-Shade" xfId="236" xr:uid="{00000000-0005-0000-0000-0000B4000000}"/>
    <cellStyle name="Normál_Munka1" xfId="237" xr:uid="{00000000-0005-0000-0000-0000B5000000}"/>
    <cellStyle name="Normal_Sheet1" xfId="5" xr:uid="{00000000-0005-0000-0000-0000B6000000}"/>
    <cellStyle name="Note" xfId="169" builtinId="10" customBuiltin="1"/>
    <cellStyle name="Note 2" xfId="38" xr:uid="{00000000-0005-0000-0000-0000B8000000}"/>
    <cellStyle name="Odd" xfId="9316" xr:uid="{00000000-0005-0000-0000-000004000000}"/>
    <cellStyle name="Odd 2" xfId="9320" xr:uid="{500278C1-C8F4-40FB-A7F1-E28DB3F8CFB9}"/>
    <cellStyle name="Odd 3" xfId="3432" xr:uid="{00000000-0005-0000-0000-000004000000}"/>
    <cellStyle name="Odd 3 2" xfId="19416" xr:uid="{00000000-0005-0000-0000-000004000000}"/>
    <cellStyle name="Output" xfId="164" builtinId="21" customBuiltin="1"/>
    <cellStyle name="Pattern" xfId="238" xr:uid="{00000000-0005-0000-0000-0000BA000000}"/>
    <cellStyle name="Pattern 10" xfId="810" xr:uid="{00000000-0005-0000-0000-0000B8000000}"/>
    <cellStyle name="Pattern 10 2" xfId="5560" xr:uid="{00000000-0005-0000-0000-0000B8000000}"/>
    <cellStyle name="Pattern 10 2 2" xfId="25856" xr:uid="{00000000-0005-0000-0000-0000B8000000}"/>
    <cellStyle name="Pattern 10 2 3" xfId="21271" xr:uid="{00000000-0005-0000-0000-0000B8000000}"/>
    <cellStyle name="Pattern 10 2 4" xfId="36896" xr:uid="{00000000-0005-0000-0000-0000B8000000}"/>
    <cellStyle name="Pattern 10 3" xfId="16529" xr:uid="{00000000-0005-0000-0000-0000B8000000}"/>
    <cellStyle name="Pattern 10 4" xfId="9384" xr:uid="{00000000-0005-0000-0000-0000B8000000}"/>
    <cellStyle name="Pattern 10 5" xfId="31326" xr:uid="{00000000-0005-0000-0000-0000B8000000}"/>
    <cellStyle name="Pattern 11" xfId="5148" xr:uid="{00000000-0005-0000-0000-0000BA000000}"/>
    <cellStyle name="Pattern 11 2" xfId="20861" xr:uid="{00000000-0005-0000-0000-0000BA000000}"/>
    <cellStyle name="Pattern 11 2 2" xfId="25446" xr:uid="{00000000-0005-0000-0000-0000BA000000}"/>
    <cellStyle name="Pattern 11 2 3" xfId="36616" xr:uid="{00000000-0005-0000-0000-0000BA000000}"/>
    <cellStyle name="Pattern 11 3" xfId="16767" xr:uid="{00000000-0005-0000-0000-0000BA000000}"/>
    <cellStyle name="Pattern 11 4" xfId="10595" xr:uid="{00000000-0005-0000-0000-0000BA000000}"/>
    <cellStyle name="Pattern 11 5" xfId="30918" xr:uid="{00000000-0005-0000-0000-0000BA000000}"/>
    <cellStyle name="Pattern 12" xfId="3625" xr:uid="{00000000-0005-0000-0000-0000BA000000}"/>
    <cellStyle name="Pattern 12 2" xfId="19196" xr:uid="{00000000-0005-0000-0000-0000BA000000}"/>
    <cellStyle name="Pattern 12 3" xfId="19437" xr:uid="{00000000-0005-0000-0000-0000BA000000}"/>
    <cellStyle name="Pattern 12 4" xfId="35197" xr:uid="{00000000-0005-0000-0000-0000BA000000}"/>
    <cellStyle name="Pattern 13" xfId="18862" xr:uid="{00000000-0005-0000-0000-0000BA000000}"/>
    <cellStyle name="Pattern 14" xfId="3650" xr:uid="{00000000-0005-0000-0000-0000BA000000}"/>
    <cellStyle name="Pattern 15" xfId="10281" xr:uid="{00000000-0005-0000-0000-0000BA000000}"/>
    <cellStyle name="Pattern 2" xfId="400" xr:uid="{00000000-0005-0000-0000-0000B8000000}"/>
    <cellStyle name="Pattern 2 10" xfId="5236" xr:uid="{00000000-0005-0000-0000-0000B8000000}"/>
    <cellStyle name="Pattern 2 10 2" xfId="20949" xr:uid="{00000000-0005-0000-0000-0000B8000000}"/>
    <cellStyle name="Pattern 2 10 2 2" xfId="25534" xr:uid="{00000000-0005-0000-0000-0000B8000000}"/>
    <cellStyle name="Pattern 2 10 2 3" xfId="36676" xr:uid="{00000000-0005-0000-0000-0000B8000000}"/>
    <cellStyle name="Pattern 2 10 3" xfId="18890" xr:uid="{00000000-0005-0000-0000-0000B8000000}"/>
    <cellStyle name="Pattern 2 10 4" xfId="12645" xr:uid="{00000000-0005-0000-0000-0000B8000000}"/>
    <cellStyle name="Pattern 2 10 5" xfId="31003" xr:uid="{00000000-0005-0000-0000-0000B8000000}"/>
    <cellStyle name="Pattern 2 11" xfId="8006" xr:uid="{00000000-0005-0000-0000-0000B8000000}"/>
    <cellStyle name="Pattern 2 11 2" xfId="28298" xr:uid="{00000000-0005-0000-0000-0000B8000000}"/>
    <cellStyle name="Pattern 2 11 3" xfId="12643" xr:uid="{00000000-0005-0000-0000-0000B8000000}"/>
    <cellStyle name="Pattern 2 11 4" xfId="33771" xr:uid="{00000000-0005-0000-0000-0000B8000000}"/>
    <cellStyle name="Pattern 2 12" xfId="3766" xr:uid="{00000000-0005-0000-0000-0000B8000000}"/>
    <cellStyle name="Pattern 2 12 2" xfId="21412" xr:uid="{00000000-0005-0000-0000-0000B8000000}"/>
    <cellStyle name="Pattern 2 12 3" xfId="19559" xr:uid="{00000000-0005-0000-0000-0000B8000000}"/>
    <cellStyle name="Pattern 2 12 4" xfId="35318" xr:uid="{00000000-0005-0000-0000-0000B8000000}"/>
    <cellStyle name="Pattern 2 13" xfId="17926" xr:uid="{00000000-0005-0000-0000-0000B8000000}"/>
    <cellStyle name="Pattern 2 14" xfId="11686" xr:uid="{00000000-0005-0000-0000-0000B8000000}"/>
    <cellStyle name="Pattern 2 15" xfId="29593" xr:uid="{00000000-0005-0000-0000-0000B8000000}"/>
    <cellStyle name="Pattern 2 2" xfId="458" xr:uid="{00000000-0005-0000-0000-0000B8000000}"/>
    <cellStyle name="Pattern 2 2 10" xfId="16117" xr:uid="{00000000-0005-0000-0000-0000B8000000}"/>
    <cellStyle name="Pattern 2 2 11" xfId="13365" xr:uid="{00000000-0005-0000-0000-0000B8000000}"/>
    <cellStyle name="Pattern 2 2 12" xfId="29685" xr:uid="{00000000-0005-0000-0000-0000B8000000}"/>
    <cellStyle name="Pattern 2 2 2" xfId="558" xr:uid="{00000000-0005-0000-0000-0000B8000000}"/>
    <cellStyle name="Pattern 2 2 2 10" xfId="30395" xr:uid="{00000000-0005-0000-0000-0000B8000000}"/>
    <cellStyle name="Pattern 2 2 2 2" xfId="1803" xr:uid="{00000000-0005-0000-0000-0000B8000000}"/>
    <cellStyle name="Pattern 2 2 2 2 2" xfId="3042" xr:uid="{00000000-0005-0000-0000-0000B8000000}"/>
    <cellStyle name="Pattern 2 2 2 2 2 2" xfId="7700" xr:uid="{00000000-0005-0000-0000-0000B8000000}"/>
    <cellStyle name="Pattern 2 2 2 2 2 2 2" xfId="27996" xr:uid="{00000000-0005-0000-0000-0000B8000000}"/>
    <cellStyle name="Pattern 2 2 2 2 2 2 3" xfId="23406" xr:uid="{00000000-0005-0000-0000-0000B8000000}"/>
    <cellStyle name="Pattern 2 2 2 2 2 2 4" xfId="38149" xr:uid="{00000000-0005-0000-0000-0000B8000000}"/>
    <cellStyle name="Pattern 2 2 2 2 2 3" xfId="18551" xr:uid="{00000000-0005-0000-0000-0000B8000000}"/>
    <cellStyle name="Pattern 2 2 2 2 2 4" xfId="13934" xr:uid="{00000000-0005-0000-0000-0000B8000000}"/>
    <cellStyle name="Pattern 2 2 2 2 2 5" xfId="33466" xr:uid="{00000000-0005-0000-0000-0000B8000000}"/>
    <cellStyle name="Pattern 2 2 2 2 3" xfId="9112" xr:uid="{00000000-0005-0000-0000-0000B8000000}"/>
    <cellStyle name="Pattern 2 2 2 2 3 2" xfId="24763" xr:uid="{00000000-0005-0000-0000-0000B8000000}"/>
    <cellStyle name="Pattern 2 2 2 2 3 2 2" xfId="29350" xr:uid="{00000000-0005-0000-0000-0000B8000000}"/>
    <cellStyle name="Pattern 2 2 2 2 3 2 3" xfId="39455" xr:uid="{00000000-0005-0000-0000-0000B8000000}"/>
    <cellStyle name="Pattern 2 2 2 2 3 3" xfId="18493" xr:uid="{00000000-0005-0000-0000-0000B8000000}"/>
    <cellStyle name="Pattern 2 2 2 2 3 4" xfId="12625" xr:uid="{00000000-0005-0000-0000-0000B8000000}"/>
    <cellStyle name="Pattern 2 2 2 2 3 5" xfId="34877" xr:uid="{00000000-0005-0000-0000-0000B8000000}"/>
    <cellStyle name="Pattern 2 2 2 2 4" xfId="6471" xr:uid="{00000000-0005-0000-0000-0000B8000000}"/>
    <cellStyle name="Pattern 2 2 2 2 4 2" xfId="26767" xr:uid="{00000000-0005-0000-0000-0000B8000000}"/>
    <cellStyle name="Pattern 2 2 2 2 4 3" xfId="10449" xr:uid="{00000000-0005-0000-0000-0000B8000000}"/>
    <cellStyle name="Pattern 2 2 2 2 4 4" xfId="32237" xr:uid="{00000000-0005-0000-0000-0000B8000000}"/>
    <cellStyle name="Pattern 2 2 2 2 5" xfId="4891" xr:uid="{00000000-0005-0000-0000-0000B8000000}"/>
    <cellStyle name="Pattern 2 2 2 2 5 2" xfId="25201" xr:uid="{00000000-0005-0000-0000-0000B8000000}"/>
    <cellStyle name="Pattern 2 2 2 2 5 3" xfId="20615" xr:uid="{00000000-0005-0000-0000-0000B8000000}"/>
    <cellStyle name="Pattern 2 2 2 2 5 4" xfId="36371" xr:uid="{00000000-0005-0000-0000-0000B8000000}"/>
    <cellStyle name="Pattern 2 2 2 2 6" xfId="16161" xr:uid="{00000000-0005-0000-0000-0000B8000000}"/>
    <cellStyle name="Pattern 2 2 2 2 7" xfId="13698" xr:uid="{00000000-0005-0000-0000-0000B8000000}"/>
    <cellStyle name="Pattern 2 2 2 2 8" xfId="30711" xr:uid="{00000000-0005-0000-0000-0000B8000000}"/>
    <cellStyle name="Pattern 2 2 2 3" xfId="1484" xr:uid="{00000000-0005-0000-0000-0000B8000000}"/>
    <cellStyle name="Pattern 2 2 2 3 2" xfId="6182" xr:uid="{00000000-0005-0000-0000-0000B8000000}"/>
    <cellStyle name="Pattern 2 2 2 3 2 2" xfId="26478" xr:uid="{00000000-0005-0000-0000-0000B8000000}"/>
    <cellStyle name="Pattern 2 2 2 3 2 3" xfId="21890" xr:uid="{00000000-0005-0000-0000-0000B8000000}"/>
    <cellStyle name="Pattern 2 2 2 3 2 4" xfId="37109" xr:uid="{00000000-0005-0000-0000-0000B8000000}"/>
    <cellStyle name="Pattern 2 2 2 3 3" xfId="16686" xr:uid="{00000000-0005-0000-0000-0000B8000000}"/>
    <cellStyle name="Pattern 2 2 2 3 4" xfId="11606" xr:uid="{00000000-0005-0000-0000-0000B8000000}"/>
    <cellStyle name="Pattern 2 2 2 3 5" xfId="31948" xr:uid="{00000000-0005-0000-0000-0000B8000000}"/>
    <cellStyle name="Pattern 2 2 2 4" xfId="2724" xr:uid="{00000000-0005-0000-0000-0000B8000000}"/>
    <cellStyle name="Pattern 2 2 2 4 2" xfId="7382" xr:uid="{00000000-0005-0000-0000-0000B8000000}"/>
    <cellStyle name="Pattern 2 2 2 4 2 2" xfId="27678" xr:uid="{00000000-0005-0000-0000-0000B8000000}"/>
    <cellStyle name="Pattern 2 2 2 4 2 3" xfId="23088" xr:uid="{00000000-0005-0000-0000-0000B8000000}"/>
    <cellStyle name="Pattern 2 2 2 4 2 4" xfId="37854" xr:uid="{00000000-0005-0000-0000-0000B8000000}"/>
    <cellStyle name="Pattern 2 2 2 4 3" xfId="17770" xr:uid="{00000000-0005-0000-0000-0000B8000000}"/>
    <cellStyle name="Pattern 2 2 2 4 4" xfId="9900" xr:uid="{00000000-0005-0000-0000-0000B8000000}"/>
    <cellStyle name="Pattern 2 2 2 4 5" xfId="33148" xr:uid="{00000000-0005-0000-0000-0000B8000000}"/>
    <cellStyle name="Pattern 2 2 2 5" xfId="8796" xr:uid="{00000000-0005-0000-0000-0000B8000000}"/>
    <cellStyle name="Pattern 2 2 2 5 2" xfId="24464" xr:uid="{00000000-0005-0000-0000-0000B8000000}"/>
    <cellStyle name="Pattern 2 2 2 5 2 2" xfId="29052" xr:uid="{00000000-0005-0000-0000-0000B8000000}"/>
    <cellStyle name="Pattern 2 2 2 5 2 3" xfId="39157" xr:uid="{00000000-0005-0000-0000-0000B8000000}"/>
    <cellStyle name="Pattern 2 2 2 5 3" xfId="16394" xr:uid="{00000000-0005-0000-0000-0000B8000000}"/>
    <cellStyle name="Pattern 2 2 2 5 4" xfId="10714" xr:uid="{00000000-0005-0000-0000-0000B8000000}"/>
    <cellStyle name="Pattern 2 2 2 5 5" xfId="34561" xr:uid="{00000000-0005-0000-0000-0000B8000000}"/>
    <cellStyle name="Pattern 2 2 2 6" xfId="5345" xr:uid="{00000000-0005-0000-0000-0000B8000000}"/>
    <cellStyle name="Pattern 2 2 2 6 2" xfId="21056" xr:uid="{00000000-0005-0000-0000-0000B8000000}"/>
    <cellStyle name="Pattern 2 2 2 6 2 2" xfId="25641" xr:uid="{00000000-0005-0000-0000-0000B8000000}"/>
    <cellStyle name="Pattern 2 2 2 6 2 3" xfId="36735" xr:uid="{00000000-0005-0000-0000-0000B8000000}"/>
    <cellStyle name="Pattern 2 2 2 6 3" xfId="18545" xr:uid="{00000000-0005-0000-0000-0000B8000000}"/>
    <cellStyle name="Pattern 2 2 2 6 4" xfId="12132" xr:uid="{00000000-0005-0000-0000-0000B8000000}"/>
    <cellStyle name="Pattern 2 2 2 6 5" xfId="31111" xr:uid="{00000000-0005-0000-0000-0000B8000000}"/>
    <cellStyle name="Pattern 2 2 2 7" xfId="4574" xr:uid="{00000000-0005-0000-0000-0000B8000000}"/>
    <cellStyle name="Pattern 2 2 2 7 2" xfId="19002" xr:uid="{00000000-0005-0000-0000-0000B8000000}"/>
    <cellStyle name="Pattern 2 2 2 7 3" xfId="20317" xr:uid="{00000000-0005-0000-0000-0000B8000000}"/>
    <cellStyle name="Pattern 2 2 2 7 4" xfId="36075" xr:uid="{00000000-0005-0000-0000-0000B8000000}"/>
    <cellStyle name="Pattern 2 2 2 8" xfId="17044" xr:uid="{00000000-0005-0000-0000-0000B8000000}"/>
    <cellStyle name="Pattern 2 2 2 9" xfId="14535" xr:uid="{00000000-0005-0000-0000-0000B8000000}"/>
    <cellStyle name="Pattern 2 2 3" xfId="1401" xr:uid="{00000000-0005-0000-0000-0000B8000000}"/>
    <cellStyle name="Pattern 2 2 3 2" xfId="2641" xr:uid="{00000000-0005-0000-0000-0000B8000000}"/>
    <cellStyle name="Pattern 2 2 3 2 2" xfId="7299" xr:uid="{00000000-0005-0000-0000-0000B8000000}"/>
    <cellStyle name="Pattern 2 2 3 2 2 2" xfId="27595" xr:uid="{00000000-0005-0000-0000-0000B8000000}"/>
    <cellStyle name="Pattern 2 2 3 2 2 3" xfId="23005" xr:uid="{00000000-0005-0000-0000-0000B8000000}"/>
    <cellStyle name="Pattern 2 2 3 2 2 4" xfId="37781" xr:uid="{00000000-0005-0000-0000-0000B8000000}"/>
    <cellStyle name="Pattern 2 2 3 2 3" xfId="17220" xr:uid="{00000000-0005-0000-0000-0000B8000000}"/>
    <cellStyle name="Pattern 2 2 3 2 4" xfId="12754" xr:uid="{00000000-0005-0000-0000-0000B8000000}"/>
    <cellStyle name="Pattern 2 2 3 2 5" xfId="33065" xr:uid="{00000000-0005-0000-0000-0000B8000000}"/>
    <cellStyle name="Pattern 2 2 3 3" xfId="8715" xr:uid="{00000000-0005-0000-0000-0000B8000000}"/>
    <cellStyle name="Pattern 2 2 3 3 2" xfId="24388" xr:uid="{00000000-0005-0000-0000-0000B8000000}"/>
    <cellStyle name="Pattern 2 2 3 3 2 2" xfId="28977" xr:uid="{00000000-0005-0000-0000-0000B8000000}"/>
    <cellStyle name="Pattern 2 2 3 3 2 3" xfId="39082" xr:uid="{00000000-0005-0000-0000-0000B8000000}"/>
    <cellStyle name="Pattern 2 2 3 3 3" xfId="18325" xr:uid="{00000000-0005-0000-0000-0000B8000000}"/>
    <cellStyle name="Pattern 2 2 3 3 4" xfId="14052" xr:uid="{00000000-0005-0000-0000-0000B8000000}"/>
    <cellStyle name="Pattern 2 2 3 3 5" xfId="34480" xr:uid="{00000000-0005-0000-0000-0000B8000000}"/>
    <cellStyle name="Pattern 2 2 3 4" xfId="6114" xr:uid="{00000000-0005-0000-0000-0000B8000000}"/>
    <cellStyle name="Pattern 2 2 3 4 2" xfId="26410" xr:uid="{00000000-0005-0000-0000-0000B8000000}"/>
    <cellStyle name="Pattern 2 2 3 4 3" xfId="11244" xr:uid="{00000000-0005-0000-0000-0000B8000000}"/>
    <cellStyle name="Pattern 2 2 3 4 4" xfId="31880" xr:uid="{00000000-0005-0000-0000-0000B8000000}"/>
    <cellStyle name="Pattern 2 2 3 5" xfId="4493" xr:uid="{00000000-0005-0000-0000-0000B8000000}"/>
    <cellStyle name="Pattern 2 2 3 5 2" xfId="18410" xr:uid="{00000000-0005-0000-0000-0000B8000000}"/>
    <cellStyle name="Pattern 2 2 3 5 3" xfId="20242" xr:uid="{00000000-0005-0000-0000-0000B8000000}"/>
    <cellStyle name="Pattern 2 2 3 5 4" xfId="36000" xr:uid="{00000000-0005-0000-0000-0000B8000000}"/>
    <cellStyle name="Pattern 2 2 3 6" xfId="16722" xr:uid="{00000000-0005-0000-0000-0000B8000000}"/>
    <cellStyle name="Pattern 2 2 3 7" xfId="9689" xr:uid="{00000000-0005-0000-0000-0000B8000000}"/>
    <cellStyle name="Pattern 2 2 3 8" xfId="30314" xr:uid="{00000000-0005-0000-0000-0000B8000000}"/>
    <cellStyle name="Pattern 2 2 4" xfId="1713" xr:uid="{00000000-0005-0000-0000-0000B8000000}"/>
    <cellStyle name="Pattern 2 2 4 2" xfId="2952" xr:uid="{00000000-0005-0000-0000-0000B8000000}"/>
    <cellStyle name="Pattern 2 2 4 2 2" xfId="7610" xr:uid="{00000000-0005-0000-0000-0000B8000000}"/>
    <cellStyle name="Pattern 2 2 4 2 2 2" xfId="27906" xr:uid="{00000000-0005-0000-0000-0000B8000000}"/>
    <cellStyle name="Pattern 2 2 4 2 2 3" xfId="23316" xr:uid="{00000000-0005-0000-0000-0000B8000000}"/>
    <cellStyle name="Pattern 2 2 4 2 2 4" xfId="38082" xr:uid="{00000000-0005-0000-0000-0000B8000000}"/>
    <cellStyle name="Pattern 2 2 4 2 3" xfId="17700" xr:uid="{00000000-0005-0000-0000-0000B8000000}"/>
    <cellStyle name="Pattern 2 2 4 2 4" xfId="10902" xr:uid="{00000000-0005-0000-0000-0000B8000000}"/>
    <cellStyle name="Pattern 2 2 4 2 5" xfId="33376" xr:uid="{00000000-0005-0000-0000-0000B8000000}"/>
    <cellStyle name="Pattern 2 2 4 3" xfId="9022" xr:uid="{00000000-0005-0000-0000-0000B8000000}"/>
    <cellStyle name="Pattern 2 2 4 3 2" xfId="24679" xr:uid="{00000000-0005-0000-0000-0000B8000000}"/>
    <cellStyle name="Pattern 2 2 4 3 2 2" xfId="29267" xr:uid="{00000000-0005-0000-0000-0000B8000000}"/>
    <cellStyle name="Pattern 2 2 4 3 2 3" xfId="39372" xr:uid="{00000000-0005-0000-0000-0000B8000000}"/>
    <cellStyle name="Pattern 2 2 4 3 3" xfId="15031" xr:uid="{00000000-0005-0000-0000-0000B8000000}"/>
    <cellStyle name="Pattern 2 2 4 3 4" xfId="11768" xr:uid="{00000000-0005-0000-0000-0000B8000000}"/>
    <cellStyle name="Pattern 2 2 4 3 5" xfId="34787" xr:uid="{00000000-0005-0000-0000-0000B8000000}"/>
    <cellStyle name="Pattern 2 2 4 4" xfId="6401" xr:uid="{00000000-0005-0000-0000-0000B8000000}"/>
    <cellStyle name="Pattern 2 2 4 4 2" xfId="26697" xr:uid="{00000000-0005-0000-0000-0000B8000000}"/>
    <cellStyle name="Pattern 2 2 4 4 3" xfId="13413" xr:uid="{00000000-0005-0000-0000-0000B8000000}"/>
    <cellStyle name="Pattern 2 2 4 4 4" xfId="32167" xr:uid="{00000000-0005-0000-0000-0000B8000000}"/>
    <cellStyle name="Pattern 2 2 4 5" xfId="4801" xr:uid="{00000000-0005-0000-0000-0000B8000000}"/>
    <cellStyle name="Pattern 2 2 4 5 2" xfId="25118" xr:uid="{00000000-0005-0000-0000-0000B8000000}"/>
    <cellStyle name="Pattern 2 2 4 5 3" xfId="20531" xr:uid="{00000000-0005-0000-0000-0000B8000000}"/>
    <cellStyle name="Pattern 2 2 4 5 4" xfId="36288" xr:uid="{00000000-0005-0000-0000-0000B8000000}"/>
    <cellStyle name="Pattern 2 2 4 6" xfId="21767" xr:uid="{00000000-0005-0000-0000-0000B8000000}"/>
    <cellStyle name="Pattern 2 2 4 7" xfId="3500" xr:uid="{00000000-0005-0000-0000-0000B8000000}"/>
    <cellStyle name="Pattern 2 2 4 8" xfId="30621" xr:uid="{00000000-0005-0000-0000-0000B8000000}"/>
    <cellStyle name="Pattern 2 2 5" xfId="1223" xr:uid="{00000000-0005-0000-0000-0000B8000000}"/>
    <cellStyle name="Pattern 2 2 5 2" xfId="2464" xr:uid="{00000000-0005-0000-0000-0000B8000000}"/>
    <cellStyle name="Pattern 2 2 5 2 2" xfId="7122" xr:uid="{00000000-0005-0000-0000-0000B8000000}"/>
    <cellStyle name="Pattern 2 2 5 2 2 2" xfId="27418" xr:uid="{00000000-0005-0000-0000-0000B8000000}"/>
    <cellStyle name="Pattern 2 2 5 2 2 3" xfId="22828" xr:uid="{00000000-0005-0000-0000-0000B8000000}"/>
    <cellStyle name="Pattern 2 2 5 2 2 4" xfId="37610" xr:uid="{00000000-0005-0000-0000-0000B8000000}"/>
    <cellStyle name="Pattern 2 2 5 2 3" xfId="17744" xr:uid="{00000000-0005-0000-0000-0000B8000000}"/>
    <cellStyle name="Pattern 2 2 5 2 4" xfId="11890" xr:uid="{00000000-0005-0000-0000-0000B8000000}"/>
    <cellStyle name="Pattern 2 2 5 2 5" xfId="32888" xr:uid="{00000000-0005-0000-0000-0000B8000000}"/>
    <cellStyle name="Pattern 2 2 5 3" xfId="8542" xr:uid="{00000000-0005-0000-0000-0000B8000000}"/>
    <cellStyle name="Pattern 2 2 5 3 2" xfId="24227" xr:uid="{00000000-0005-0000-0000-0000B8000000}"/>
    <cellStyle name="Pattern 2 2 5 3 2 2" xfId="28816" xr:uid="{00000000-0005-0000-0000-0000B8000000}"/>
    <cellStyle name="Pattern 2 2 5 3 2 3" xfId="38921" xr:uid="{00000000-0005-0000-0000-0000B8000000}"/>
    <cellStyle name="Pattern 2 2 5 3 3" xfId="19065" xr:uid="{00000000-0005-0000-0000-0000B8000000}"/>
    <cellStyle name="Pattern 2 2 5 3 4" xfId="12230" xr:uid="{00000000-0005-0000-0000-0000B8000000}"/>
    <cellStyle name="Pattern 2 2 5 3 5" xfId="34307" xr:uid="{00000000-0005-0000-0000-0000B8000000}"/>
    <cellStyle name="Pattern 2 2 5 4" xfId="5954" xr:uid="{00000000-0005-0000-0000-0000B8000000}"/>
    <cellStyle name="Pattern 2 2 5 4 2" xfId="26250" xr:uid="{00000000-0005-0000-0000-0000B8000000}"/>
    <cellStyle name="Pattern 2 2 5 4 3" xfId="11334" xr:uid="{00000000-0005-0000-0000-0000B8000000}"/>
    <cellStyle name="Pattern 2 2 5 4 4" xfId="31720" xr:uid="{00000000-0005-0000-0000-0000B8000000}"/>
    <cellStyle name="Pattern 2 2 5 5" xfId="4319" xr:uid="{00000000-0005-0000-0000-0000B8000000}"/>
    <cellStyle name="Pattern 2 2 5 5 2" xfId="16242" xr:uid="{00000000-0005-0000-0000-0000B8000000}"/>
    <cellStyle name="Pattern 2 2 5 5 3" xfId="20082" xr:uid="{00000000-0005-0000-0000-0000B8000000}"/>
    <cellStyle name="Pattern 2 2 5 5 4" xfId="35840" xr:uid="{00000000-0005-0000-0000-0000B8000000}"/>
    <cellStyle name="Pattern 2 2 5 6" xfId="22344" xr:uid="{00000000-0005-0000-0000-0000B8000000}"/>
    <cellStyle name="Pattern 2 2 5 7" xfId="9480" xr:uid="{00000000-0005-0000-0000-0000B8000000}"/>
    <cellStyle name="Pattern 2 2 5 8" xfId="30141" xr:uid="{00000000-0005-0000-0000-0000B8000000}"/>
    <cellStyle name="Pattern 2 2 6" xfId="862" xr:uid="{00000000-0005-0000-0000-0000B8000000}"/>
    <cellStyle name="Pattern 2 2 6 2" xfId="3337" xr:uid="{00000000-0005-0000-0000-0000B8000000}"/>
    <cellStyle name="Pattern 2 2 6 2 2" xfId="8189" xr:uid="{00000000-0005-0000-0000-0000B8000000}"/>
    <cellStyle name="Pattern 2 2 6 2 2 2" xfId="28478" xr:uid="{00000000-0005-0000-0000-0000B8000000}"/>
    <cellStyle name="Pattern 2 2 6 2 2 3" xfId="23889" xr:uid="{00000000-0005-0000-0000-0000B8000000}"/>
    <cellStyle name="Pattern 2 2 6 2 2 4" xfId="38583" xr:uid="{00000000-0005-0000-0000-0000B8000000}"/>
    <cellStyle name="Pattern 2 2 6 2 3" xfId="17520" xr:uid="{00000000-0005-0000-0000-0000B8000000}"/>
    <cellStyle name="Pattern 2 2 6 2 4" xfId="11110" xr:uid="{00000000-0005-0000-0000-0000B8000000}"/>
    <cellStyle name="Pattern 2 2 6 2 5" xfId="33954" xr:uid="{00000000-0005-0000-0000-0000B8000000}"/>
    <cellStyle name="Pattern 2 2 6 3" xfId="5611" xr:uid="{00000000-0005-0000-0000-0000B8000000}"/>
    <cellStyle name="Pattern 2 2 6 3 2" xfId="25907" xr:uid="{00000000-0005-0000-0000-0000B8000000}"/>
    <cellStyle name="Pattern 2 2 6 3 3" xfId="13802" xr:uid="{00000000-0005-0000-0000-0000B8000000}"/>
    <cellStyle name="Pattern 2 2 6 3 4" xfId="31377" xr:uid="{00000000-0005-0000-0000-0000B8000000}"/>
    <cellStyle name="Pattern 2 2 6 4" xfId="3964" xr:uid="{00000000-0005-0000-0000-0000B8000000}"/>
    <cellStyle name="Pattern 2 2 6 4 2" xfId="15613" xr:uid="{00000000-0005-0000-0000-0000B8000000}"/>
    <cellStyle name="Pattern 2 2 6 4 3" xfId="19750" xr:uid="{00000000-0005-0000-0000-0000B8000000}"/>
    <cellStyle name="Pattern 2 2 6 4 4" xfId="35508" xr:uid="{00000000-0005-0000-0000-0000B8000000}"/>
    <cellStyle name="Pattern 2 2 6 5" xfId="17368" xr:uid="{00000000-0005-0000-0000-0000B8000000}"/>
    <cellStyle name="Pattern 2 2 6 6" xfId="9348" xr:uid="{00000000-0005-0000-0000-0000B8000000}"/>
    <cellStyle name="Pattern 2 2 6 7" xfId="29788" xr:uid="{00000000-0005-0000-0000-0000B8000000}"/>
    <cellStyle name="Pattern 2 2 7" xfId="2106" xr:uid="{00000000-0005-0000-0000-0000B8000000}"/>
    <cellStyle name="Pattern 2 2 7 2" xfId="6764" xr:uid="{00000000-0005-0000-0000-0000B8000000}"/>
    <cellStyle name="Pattern 2 2 7 2 2" xfId="27060" xr:uid="{00000000-0005-0000-0000-0000B8000000}"/>
    <cellStyle name="Pattern 2 2 7 2 3" xfId="22470" xr:uid="{00000000-0005-0000-0000-0000B8000000}"/>
    <cellStyle name="Pattern 2 2 7 2 4" xfId="37255" xr:uid="{00000000-0005-0000-0000-0000B8000000}"/>
    <cellStyle name="Pattern 2 2 7 3" xfId="16469" xr:uid="{00000000-0005-0000-0000-0000B8000000}"/>
    <cellStyle name="Pattern 2 2 7 4" xfId="10393" xr:uid="{00000000-0005-0000-0000-0000B8000000}"/>
    <cellStyle name="Pattern 2 2 7 5" xfId="32530" xr:uid="{00000000-0005-0000-0000-0000B8000000}"/>
    <cellStyle name="Pattern 2 2 8" xfId="8086" xr:uid="{00000000-0005-0000-0000-0000B8000000}"/>
    <cellStyle name="Pattern 2 2 8 2" xfId="23788" xr:uid="{00000000-0005-0000-0000-0000B8000000}"/>
    <cellStyle name="Pattern 2 2 8 2 2" xfId="28377" xr:uid="{00000000-0005-0000-0000-0000B8000000}"/>
    <cellStyle name="Pattern 2 2 8 2 3" xfId="38482" xr:uid="{00000000-0005-0000-0000-0000B8000000}"/>
    <cellStyle name="Pattern 2 2 8 3" xfId="16312" xr:uid="{00000000-0005-0000-0000-0000B8000000}"/>
    <cellStyle name="Pattern 2 2 8 4" xfId="13744" xr:uid="{00000000-0005-0000-0000-0000B8000000}"/>
    <cellStyle name="Pattern 2 2 8 5" xfId="33851" xr:uid="{00000000-0005-0000-0000-0000B8000000}"/>
    <cellStyle name="Pattern 2 2 9" xfId="3861" xr:uid="{00000000-0005-0000-0000-0000B8000000}"/>
    <cellStyle name="Pattern 2 2 9 2" xfId="17708" xr:uid="{00000000-0005-0000-0000-0000B8000000}"/>
    <cellStyle name="Pattern 2 2 9 3" xfId="19650" xr:uid="{00000000-0005-0000-0000-0000B8000000}"/>
    <cellStyle name="Pattern 2 2 9 4" xfId="35408" xr:uid="{00000000-0005-0000-0000-0000B8000000}"/>
    <cellStyle name="Pattern 2 3" xfId="607" xr:uid="{00000000-0005-0000-0000-0000B8000000}"/>
    <cellStyle name="Pattern 2 3 10" xfId="10154" xr:uid="{00000000-0005-0000-0000-0000B8000000}"/>
    <cellStyle name="Pattern 2 3 11" xfId="29836" xr:uid="{00000000-0005-0000-0000-0000B8000000}"/>
    <cellStyle name="Pattern 2 3 2" xfId="1837" xr:uid="{00000000-0005-0000-0000-0000B8000000}"/>
    <cellStyle name="Pattern 2 3 2 2" xfId="3076" xr:uid="{00000000-0005-0000-0000-0000B8000000}"/>
    <cellStyle name="Pattern 2 3 2 2 2" xfId="7734" xr:uid="{00000000-0005-0000-0000-0000B8000000}"/>
    <cellStyle name="Pattern 2 3 2 2 2 2" xfId="28030" xr:uid="{00000000-0005-0000-0000-0000B8000000}"/>
    <cellStyle name="Pattern 2 3 2 2 2 3" xfId="23440" xr:uid="{00000000-0005-0000-0000-0000B8000000}"/>
    <cellStyle name="Pattern 2 3 2 2 2 4" xfId="38182" xr:uid="{00000000-0005-0000-0000-0000B8000000}"/>
    <cellStyle name="Pattern 2 3 2 2 3" xfId="22247" xr:uid="{00000000-0005-0000-0000-0000B8000000}"/>
    <cellStyle name="Pattern 2 3 2 2 4" xfId="11903" xr:uid="{00000000-0005-0000-0000-0000B8000000}"/>
    <cellStyle name="Pattern 2 3 2 2 5" xfId="33500" xr:uid="{00000000-0005-0000-0000-0000B8000000}"/>
    <cellStyle name="Pattern 2 3 2 3" xfId="9146" xr:uid="{00000000-0005-0000-0000-0000B8000000}"/>
    <cellStyle name="Pattern 2 3 2 3 2" xfId="24795" xr:uid="{00000000-0005-0000-0000-0000B8000000}"/>
    <cellStyle name="Pattern 2 3 2 3 2 2" xfId="29382" xr:uid="{00000000-0005-0000-0000-0000B8000000}"/>
    <cellStyle name="Pattern 2 3 2 3 2 3" xfId="39487" xr:uid="{00000000-0005-0000-0000-0000B8000000}"/>
    <cellStyle name="Pattern 2 3 2 3 3" xfId="17308" xr:uid="{00000000-0005-0000-0000-0000B8000000}"/>
    <cellStyle name="Pattern 2 3 2 3 4" xfId="12522" xr:uid="{00000000-0005-0000-0000-0000B8000000}"/>
    <cellStyle name="Pattern 2 3 2 3 5" xfId="34911" xr:uid="{00000000-0005-0000-0000-0000B8000000}"/>
    <cellStyle name="Pattern 2 3 2 4" xfId="6503" xr:uid="{00000000-0005-0000-0000-0000B8000000}"/>
    <cellStyle name="Pattern 2 3 2 4 2" xfId="26799" xr:uid="{00000000-0005-0000-0000-0000B8000000}"/>
    <cellStyle name="Pattern 2 3 2 4 3" xfId="11918" xr:uid="{00000000-0005-0000-0000-0000B8000000}"/>
    <cellStyle name="Pattern 2 3 2 4 4" xfId="32269" xr:uid="{00000000-0005-0000-0000-0000B8000000}"/>
    <cellStyle name="Pattern 2 3 2 5" xfId="4925" xr:uid="{00000000-0005-0000-0000-0000B8000000}"/>
    <cellStyle name="Pattern 2 3 2 5 2" xfId="25233" xr:uid="{00000000-0005-0000-0000-0000B8000000}"/>
    <cellStyle name="Pattern 2 3 2 5 3" xfId="20647" xr:uid="{00000000-0005-0000-0000-0000B8000000}"/>
    <cellStyle name="Pattern 2 3 2 5 4" xfId="36403" xr:uid="{00000000-0005-0000-0000-0000B8000000}"/>
    <cellStyle name="Pattern 2 3 2 6" xfId="14924" xr:uid="{00000000-0005-0000-0000-0000B8000000}"/>
    <cellStyle name="Pattern 2 3 2 7" xfId="12460" xr:uid="{00000000-0005-0000-0000-0000B8000000}"/>
    <cellStyle name="Pattern 2 3 2 8" xfId="30745" xr:uid="{00000000-0005-0000-0000-0000B8000000}"/>
    <cellStyle name="Pattern 2 3 3" xfId="1285" xr:uid="{00000000-0005-0000-0000-0000B8000000}"/>
    <cellStyle name="Pattern 2 3 3 2" xfId="2526" xr:uid="{00000000-0005-0000-0000-0000B8000000}"/>
    <cellStyle name="Pattern 2 3 3 2 2" xfId="7184" xr:uid="{00000000-0005-0000-0000-0000B8000000}"/>
    <cellStyle name="Pattern 2 3 3 2 2 2" xfId="27480" xr:uid="{00000000-0005-0000-0000-0000B8000000}"/>
    <cellStyle name="Pattern 2 3 3 2 2 3" xfId="22890" xr:uid="{00000000-0005-0000-0000-0000B8000000}"/>
    <cellStyle name="Pattern 2 3 3 2 2 4" xfId="37670" xr:uid="{00000000-0005-0000-0000-0000B8000000}"/>
    <cellStyle name="Pattern 2 3 3 2 3" xfId="16975" xr:uid="{00000000-0005-0000-0000-0000B8000000}"/>
    <cellStyle name="Pattern 2 3 3 2 4" xfId="14233" xr:uid="{00000000-0005-0000-0000-0000B8000000}"/>
    <cellStyle name="Pattern 2 3 3 2 5" xfId="32950" xr:uid="{00000000-0005-0000-0000-0000B8000000}"/>
    <cellStyle name="Pattern 2 3 3 3" xfId="8604" xr:uid="{00000000-0005-0000-0000-0000B8000000}"/>
    <cellStyle name="Pattern 2 3 3 3 2" xfId="24284" xr:uid="{00000000-0005-0000-0000-0000B8000000}"/>
    <cellStyle name="Pattern 2 3 3 3 2 2" xfId="28873" xr:uid="{00000000-0005-0000-0000-0000B8000000}"/>
    <cellStyle name="Pattern 2 3 3 3 2 3" xfId="38978" xr:uid="{00000000-0005-0000-0000-0000B8000000}"/>
    <cellStyle name="Pattern 2 3 3 3 3" xfId="15472" xr:uid="{00000000-0005-0000-0000-0000B8000000}"/>
    <cellStyle name="Pattern 2 3 3 3 4" xfId="12311" xr:uid="{00000000-0005-0000-0000-0000B8000000}"/>
    <cellStyle name="Pattern 2 3 3 3 5" xfId="34369" xr:uid="{00000000-0005-0000-0000-0000B8000000}"/>
    <cellStyle name="Pattern 2 3 3 4" xfId="6010" xr:uid="{00000000-0005-0000-0000-0000B8000000}"/>
    <cellStyle name="Pattern 2 3 3 4 2" xfId="26306" xr:uid="{00000000-0005-0000-0000-0000B8000000}"/>
    <cellStyle name="Pattern 2 3 3 4 3" xfId="9989" xr:uid="{00000000-0005-0000-0000-0000B8000000}"/>
    <cellStyle name="Pattern 2 3 3 4 4" xfId="31776" xr:uid="{00000000-0005-0000-0000-0000B8000000}"/>
    <cellStyle name="Pattern 2 3 3 5" xfId="4381" xr:uid="{00000000-0005-0000-0000-0000B8000000}"/>
    <cellStyle name="Pattern 2 3 3 5 2" xfId="17584" xr:uid="{00000000-0005-0000-0000-0000B8000000}"/>
    <cellStyle name="Pattern 2 3 3 5 3" xfId="20139" xr:uid="{00000000-0005-0000-0000-0000B8000000}"/>
    <cellStyle name="Pattern 2 3 3 5 4" xfId="35897" xr:uid="{00000000-0005-0000-0000-0000B8000000}"/>
    <cellStyle name="Pattern 2 3 3 6" xfId="18698" xr:uid="{00000000-0005-0000-0000-0000B8000000}"/>
    <cellStyle name="Pattern 2 3 3 7" xfId="11567" xr:uid="{00000000-0005-0000-0000-0000B8000000}"/>
    <cellStyle name="Pattern 2 3 3 8" xfId="30203" xr:uid="{00000000-0005-0000-0000-0000B8000000}"/>
    <cellStyle name="Pattern 2 3 4" xfId="911" xr:uid="{00000000-0005-0000-0000-0000B8000000}"/>
    <cellStyle name="Pattern 2 3 4 2" xfId="5659" xr:uid="{00000000-0005-0000-0000-0000B8000000}"/>
    <cellStyle name="Pattern 2 3 4 2 2" xfId="25955" xr:uid="{00000000-0005-0000-0000-0000B8000000}"/>
    <cellStyle name="Pattern 2 3 4 2 3" xfId="21369" xr:uid="{00000000-0005-0000-0000-0000B8000000}"/>
    <cellStyle name="Pattern 2 3 4 2 4" xfId="36909" xr:uid="{00000000-0005-0000-0000-0000B8000000}"/>
    <cellStyle name="Pattern 2 3 4 3" xfId="17250" xr:uid="{00000000-0005-0000-0000-0000B8000000}"/>
    <cellStyle name="Pattern 2 3 4 4" xfId="12616" xr:uid="{00000000-0005-0000-0000-0000B8000000}"/>
    <cellStyle name="Pattern 2 3 4 5" xfId="31425" xr:uid="{00000000-0005-0000-0000-0000B8000000}"/>
    <cellStyle name="Pattern 2 3 5" xfId="2154" xr:uid="{00000000-0005-0000-0000-0000B8000000}"/>
    <cellStyle name="Pattern 2 3 5 2" xfId="6812" xr:uid="{00000000-0005-0000-0000-0000B8000000}"/>
    <cellStyle name="Pattern 2 3 5 2 2" xfId="27108" xr:uid="{00000000-0005-0000-0000-0000B8000000}"/>
    <cellStyle name="Pattern 2 3 5 2 3" xfId="22518" xr:uid="{00000000-0005-0000-0000-0000B8000000}"/>
    <cellStyle name="Pattern 2 3 5 2 4" xfId="37303" xr:uid="{00000000-0005-0000-0000-0000B8000000}"/>
    <cellStyle name="Pattern 2 3 5 3" xfId="18347" xr:uid="{00000000-0005-0000-0000-0000B8000000}"/>
    <cellStyle name="Pattern 2 3 5 4" xfId="10452" xr:uid="{00000000-0005-0000-0000-0000B8000000}"/>
    <cellStyle name="Pattern 2 3 5 5" xfId="32578" xr:uid="{00000000-0005-0000-0000-0000B8000000}"/>
    <cellStyle name="Pattern 2 3 6" xfId="8237" xr:uid="{00000000-0005-0000-0000-0000B8000000}"/>
    <cellStyle name="Pattern 2 3 6 2" xfId="23937" xr:uid="{00000000-0005-0000-0000-0000B8000000}"/>
    <cellStyle name="Pattern 2 3 6 2 2" xfId="28526" xr:uid="{00000000-0005-0000-0000-0000B8000000}"/>
    <cellStyle name="Pattern 2 3 6 2 3" xfId="38631" xr:uid="{00000000-0005-0000-0000-0000B8000000}"/>
    <cellStyle name="Pattern 2 3 6 3" xfId="17998" xr:uid="{00000000-0005-0000-0000-0000B8000000}"/>
    <cellStyle name="Pattern 2 3 6 4" xfId="12363" xr:uid="{00000000-0005-0000-0000-0000B8000000}"/>
    <cellStyle name="Pattern 2 3 6 5" xfId="34002" xr:uid="{00000000-0005-0000-0000-0000B8000000}"/>
    <cellStyle name="Pattern 2 3 7" xfId="5393" xr:uid="{00000000-0005-0000-0000-0000B8000000}"/>
    <cellStyle name="Pattern 2 3 7 2" xfId="21104" xr:uid="{00000000-0005-0000-0000-0000B8000000}"/>
    <cellStyle name="Pattern 2 3 7 2 2" xfId="25689" xr:uid="{00000000-0005-0000-0000-0000B8000000}"/>
    <cellStyle name="Pattern 2 3 7 2 3" xfId="36753" xr:uid="{00000000-0005-0000-0000-0000B8000000}"/>
    <cellStyle name="Pattern 2 3 7 3" xfId="21320" xr:uid="{00000000-0005-0000-0000-0000B8000000}"/>
    <cellStyle name="Pattern 2 3 7 4" xfId="10696" xr:uid="{00000000-0005-0000-0000-0000B8000000}"/>
    <cellStyle name="Pattern 2 3 7 5" xfId="31159" xr:uid="{00000000-0005-0000-0000-0000B8000000}"/>
    <cellStyle name="Pattern 2 3 8" xfId="4012" xr:uid="{00000000-0005-0000-0000-0000B8000000}"/>
    <cellStyle name="Pattern 2 3 8 2" xfId="21348" xr:uid="{00000000-0005-0000-0000-0000B8000000}"/>
    <cellStyle name="Pattern 2 3 8 3" xfId="19797" xr:uid="{00000000-0005-0000-0000-0000B8000000}"/>
    <cellStyle name="Pattern 2 3 8 4" xfId="35555" xr:uid="{00000000-0005-0000-0000-0000B8000000}"/>
    <cellStyle name="Pattern 2 3 9" xfId="17599" xr:uid="{00000000-0005-0000-0000-0000B8000000}"/>
    <cellStyle name="Pattern 2 4" xfId="671" xr:uid="{00000000-0005-0000-0000-0000B8000000}"/>
    <cellStyle name="Pattern 2 4 10" xfId="11791" xr:uid="{00000000-0005-0000-0000-0000B8000000}"/>
    <cellStyle name="Pattern 2 4 11" xfId="29900" xr:uid="{00000000-0005-0000-0000-0000B8000000}"/>
    <cellStyle name="Pattern 2 4 2" xfId="1901" xr:uid="{00000000-0005-0000-0000-0000B8000000}"/>
    <cellStyle name="Pattern 2 4 2 2" xfId="3140" xr:uid="{00000000-0005-0000-0000-0000B8000000}"/>
    <cellStyle name="Pattern 2 4 2 2 2" xfId="7798" xr:uid="{00000000-0005-0000-0000-0000B8000000}"/>
    <cellStyle name="Pattern 2 4 2 2 2 2" xfId="28094" xr:uid="{00000000-0005-0000-0000-0000B8000000}"/>
    <cellStyle name="Pattern 2 4 2 2 2 3" xfId="23504" xr:uid="{00000000-0005-0000-0000-0000B8000000}"/>
    <cellStyle name="Pattern 2 4 2 2 2 4" xfId="38246" xr:uid="{00000000-0005-0000-0000-0000B8000000}"/>
    <cellStyle name="Pattern 2 4 2 2 3" xfId="17181" xr:uid="{00000000-0005-0000-0000-0000B8000000}"/>
    <cellStyle name="Pattern 2 4 2 2 4" xfId="12534" xr:uid="{00000000-0005-0000-0000-0000B8000000}"/>
    <cellStyle name="Pattern 2 4 2 2 5" xfId="33564" xr:uid="{00000000-0005-0000-0000-0000B8000000}"/>
    <cellStyle name="Pattern 2 4 2 3" xfId="9210" xr:uid="{00000000-0005-0000-0000-0000B8000000}"/>
    <cellStyle name="Pattern 2 4 2 3 2" xfId="24855" xr:uid="{00000000-0005-0000-0000-0000B8000000}"/>
    <cellStyle name="Pattern 2 4 2 3 2 2" xfId="29442" xr:uid="{00000000-0005-0000-0000-0000B8000000}"/>
    <cellStyle name="Pattern 2 4 2 3 2 3" xfId="39547" xr:uid="{00000000-0005-0000-0000-0000B8000000}"/>
    <cellStyle name="Pattern 2 4 2 3 3" xfId="17497" xr:uid="{00000000-0005-0000-0000-0000B8000000}"/>
    <cellStyle name="Pattern 2 4 2 3 4" xfId="13526" xr:uid="{00000000-0005-0000-0000-0000B8000000}"/>
    <cellStyle name="Pattern 2 4 2 3 5" xfId="34975" xr:uid="{00000000-0005-0000-0000-0000B8000000}"/>
    <cellStyle name="Pattern 2 4 2 4" xfId="6563" xr:uid="{00000000-0005-0000-0000-0000B8000000}"/>
    <cellStyle name="Pattern 2 4 2 4 2" xfId="26859" xr:uid="{00000000-0005-0000-0000-0000B8000000}"/>
    <cellStyle name="Pattern 2 4 2 4 3" xfId="10209" xr:uid="{00000000-0005-0000-0000-0000B8000000}"/>
    <cellStyle name="Pattern 2 4 2 4 4" xfId="32329" xr:uid="{00000000-0005-0000-0000-0000B8000000}"/>
    <cellStyle name="Pattern 2 4 2 5" xfId="4989" xr:uid="{00000000-0005-0000-0000-0000B8000000}"/>
    <cellStyle name="Pattern 2 4 2 5 2" xfId="25293" xr:uid="{00000000-0005-0000-0000-0000B8000000}"/>
    <cellStyle name="Pattern 2 4 2 5 3" xfId="20707" xr:uid="{00000000-0005-0000-0000-0000B8000000}"/>
    <cellStyle name="Pattern 2 4 2 5 4" xfId="36463" xr:uid="{00000000-0005-0000-0000-0000B8000000}"/>
    <cellStyle name="Pattern 2 4 2 6" xfId="16641" xr:uid="{00000000-0005-0000-0000-0000B8000000}"/>
    <cellStyle name="Pattern 2 4 2 7" xfId="12430" xr:uid="{00000000-0005-0000-0000-0000B8000000}"/>
    <cellStyle name="Pattern 2 4 2 8" xfId="30809" xr:uid="{00000000-0005-0000-0000-0000B8000000}"/>
    <cellStyle name="Pattern 2 4 3" xfId="1583" xr:uid="{00000000-0005-0000-0000-0000B8000000}"/>
    <cellStyle name="Pattern 2 4 3 2" xfId="2823" xr:uid="{00000000-0005-0000-0000-0000B8000000}"/>
    <cellStyle name="Pattern 2 4 3 2 2" xfId="7481" xr:uid="{00000000-0005-0000-0000-0000B8000000}"/>
    <cellStyle name="Pattern 2 4 3 2 2 2" xfId="27777" xr:uid="{00000000-0005-0000-0000-0000B8000000}"/>
    <cellStyle name="Pattern 2 4 3 2 2 3" xfId="23187" xr:uid="{00000000-0005-0000-0000-0000B8000000}"/>
    <cellStyle name="Pattern 2 4 3 2 2 4" xfId="37953" xr:uid="{00000000-0005-0000-0000-0000B8000000}"/>
    <cellStyle name="Pattern 2 4 3 2 3" xfId="18814" xr:uid="{00000000-0005-0000-0000-0000B8000000}"/>
    <cellStyle name="Pattern 2 4 3 2 4" xfId="14119" xr:uid="{00000000-0005-0000-0000-0000B8000000}"/>
    <cellStyle name="Pattern 2 4 3 2 5" xfId="33247" xr:uid="{00000000-0005-0000-0000-0000B8000000}"/>
    <cellStyle name="Pattern 2 4 3 3" xfId="8894" xr:uid="{00000000-0005-0000-0000-0000B8000000}"/>
    <cellStyle name="Pattern 2 4 3 3 2" xfId="24558" xr:uid="{00000000-0005-0000-0000-0000B8000000}"/>
    <cellStyle name="Pattern 2 4 3 3 2 2" xfId="29146" xr:uid="{00000000-0005-0000-0000-0000B8000000}"/>
    <cellStyle name="Pattern 2 4 3 3 2 3" xfId="39251" xr:uid="{00000000-0005-0000-0000-0000B8000000}"/>
    <cellStyle name="Pattern 2 4 3 3 3" xfId="17170" xr:uid="{00000000-0005-0000-0000-0000B8000000}"/>
    <cellStyle name="Pattern 2 4 3 3 4" xfId="13819" xr:uid="{00000000-0005-0000-0000-0000B8000000}"/>
    <cellStyle name="Pattern 2 4 3 3 5" xfId="34659" xr:uid="{00000000-0005-0000-0000-0000B8000000}"/>
    <cellStyle name="Pattern 2 4 3 4" xfId="6279" xr:uid="{00000000-0005-0000-0000-0000B8000000}"/>
    <cellStyle name="Pattern 2 4 3 4 2" xfId="26575" xr:uid="{00000000-0005-0000-0000-0000B8000000}"/>
    <cellStyle name="Pattern 2 4 3 4 3" xfId="11780" xr:uid="{00000000-0005-0000-0000-0000B8000000}"/>
    <cellStyle name="Pattern 2 4 3 4 4" xfId="32045" xr:uid="{00000000-0005-0000-0000-0000B8000000}"/>
    <cellStyle name="Pattern 2 4 3 5" xfId="4672" xr:uid="{00000000-0005-0000-0000-0000B8000000}"/>
    <cellStyle name="Pattern 2 4 3 5 2" xfId="24997" xr:uid="{00000000-0005-0000-0000-0000B8000000}"/>
    <cellStyle name="Pattern 2 4 3 5 3" xfId="20409" xr:uid="{00000000-0005-0000-0000-0000B8000000}"/>
    <cellStyle name="Pattern 2 4 3 5 4" xfId="36167" xr:uid="{00000000-0005-0000-0000-0000B8000000}"/>
    <cellStyle name="Pattern 2 4 3 6" xfId="21751" xr:uid="{00000000-0005-0000-0000-0000B8000000}"/>
    <cellStyle name="Pattern 2 4 3 7" xfId="9999" xr:uid="{00000000-0005-0000-0000-0000B8000000}"/>
    <cellStyle name="Pattern 2 4 3 8" xfId="30493" xr:uid="{00000000-0005-0000-0000-0000B8000000}"/>
    <cellStyle name="Pattern 2 4 4" xfId="975" xr:uid="{00000000-0005-0000-0000-0000B8000000}"/>
    <cellStyle name="Pattern 2 4 4 2" xfId="5720" xr:uid="{00000000-0005-0000-0000-0000B8000000}"/>
    <cellStyle name="Pattern 2 4 4 2 2" xfId="26016" xr:uid="{00000000-0005-0000-0000-0000B8000000}"/>
    <cellStyle name="Pattern 2 4 4 2 3" xfId="21430" xr:uid="{00000000-0005-0000-0000-0000B8000000}"/>
    <cellStyle name="Pattern 2 4 4 2 4" xfId="36944" xr:uid="{00000000-0005-0000-0000-0000B8000000}"/>
    <cellStyle name="Pattern 2 4 4 3" xfId="23730" xr:uid="{00000000-0005-0000-0000-0000B8000000}"/>
    <cellStyle name="Pattern 2 4 4 4" xfId="13960" xr:uid="{00000000-0005-0000-0000-0000B8000000}"/>
    <cellStyle name="Pattern 2 4 4 5" xfId="31486" xr:uid="{00000000-0005-0000-0000-0000B8000000}"/>
    <cellStyle name="Pattern 2 4 5" xfId="2218" xr:uid="{00000000-0005-0000-0000-0000B8000000}"/>
    <cellStyle name="Pattern 2 4 5 2" xfId="6876" xr:uid="{00000000-0005-0000-0000-0000B8000000}"/>
    <cellStyle name="Pattern 2 4 5 2 2" xfId="27172" xr:uid="{00000000-0005-0000-0000-0000B8000000}"/>
    <cellStyle name="Pattern 2 4 5 2 3" xfId="22582" xr:uid="{00000000-0005-0000-0000-0000B8000000}"/>
    <cellStyle name="Pattern 2 4 5 2 4" xfId="37367" xr:uid="{00000000-0005-0000-0000-0000B8000000}"/>
    <cellStyle name="Pattern 2 4 5 3" xfId="21799" xr:uid="{00000000-0005-0000-0000-0000B8000000}"/>
    <cellStyle name="Pattern 2 4 5 4" xfId="12698" xr:uid="{00000000-0005-0000-0000-0000B8000000}"/>
    <cellStyle name="Pattern 2 4 5 5" xfId="32642" xr:uid="{00000000-0005-0000-0000-0000B8000000}"/>
    <cellStyle name="Pattern 2 4 6" xfId="8301" xr:uid="{00000000-0005-0000-0000-0000B8000000}"/>
    <cellStyle name="Pattern 2 4 6 2" xfId="23998" xr:uid="{00000000-0005-0000-0000-0000B8000000}"/>
    <cellStyle name="Pattern 2 4 6 2 2" xfId="28587" xr:uid="{00000000-0005-0000-0000-0000B8000000}"/>
    <cellStyle name="Pattern 2 4 6 2 3" xfId="38692" xr:uid="{00000000-0005-0000-0000-0000B8000000}"/>
    <cellStyle name="Pattern 2 4 6 3" xfId="16867" xr:uid="{00000000-0005-0000-0000-0000B8000000}"/>
    <cellStyle name="Pattern 2 4 6 4" xfId="11255" xr:uid="{00000000-0005-0000-0000-0000B8000000}"/>
    <cellStyle name="Pattern 2 4 6 5" xfId="34066" xr:uid="{00000000-0005-0000-0000-0000B8000000}"/>
    <cellStyle name="Pattern 2 4 7" xfId="5427" xr:uid="{00000000-0005-0000-0000-0000B8000000}"/>
    <cellStyle name="Pattern 2 4 7 2" xfId="21138" xr:uid="{00000000-0005-0000-0000-0000B8000000}"/>
    <cellStyle name="Pattern 2 4 7 2 2" xfId="25723" xr:uid="{00000000-0005-0000-0000-0000B8000000}"/>
    <cellStyle name="Pattern 2 4 7 2 3" xfId="36787" xr:uid="{00000000-0005-0000-0000-0000B8000000}"/>
    <cellStyle name="Pattern 2 4 7 3" xfId="15917" xr:uid="{00000000-0005-0000-0000-0000B8000000}"/>
    <cellStyle name="Pattern 2 4 7 4" xfId="11242" xr:uid="{00000000-0005-0000-0000-0000B8000000}"/>
    <cellStyle name="Pattern 2 4 7 5" xfId="31193" xr:uid="{00000000-0005-0000-0000-0000B8000000}"/>
    <cellStyle name="Pattern 2 4 8" xfId="4076" xr:uid="{00000000-0005-0000-0000-0000B8000000}"/>
    <cellStyle name="Pattern 2 4 8 2" xfId="19146" xr:uid="{00000000-0005-0000-0000-0000B8000000}"/>
    <cellStyle name="Pattern 2 4 8 3" xfId="19857" xr:uid="{00000000-0005-0000-0000-0000B8000000}"/>
    <cellStyle name="Pattern 2 4 8 4" xfId="35615" xr:uid="{00000000-0005-0000-0000-0000B8000000}"/>
    <cellStyle name="Pattern 2 4 9" xfId="18680" xr:uid="{00000000-0005-0000-0000-0000B8000000}"/>
    <cellStyle name="Pattern 2 5" xfId="733" xr:uid="{00000000-0005-0000-0000-0000B8000000}"/>
    <cellStyle name="Pattern 2 5 10" xfId="13675" xr:uid="{00000000-0005-0000-0000-0000B8000000}"/>
    <cellStyle name="Pattern 2 5 11" xfId="29962" xr:uid="{00000000-0005-0000-0000-0000B8000000}"/>
    <cellStyle name="Pattern 2 5 2" xfId="1963" xr:uid="{00000000-0005-0000-0000-0000B8000000}"/>
    <cellStyle name="Pattern 2 5 2 2" xfId="3202" xr:uid="{00000000-0005-0000-0000-0000B8000000}"/>
    <cellStyle name="Pattern 2 5 2 2 2" xfId="7860" xr:uid="{00000000-0005-0000-0000-0000B8000000}"/>
    <cellStyle name="Pattern 2 5 2 2 2 2" xfId="28156" xr:uid="{00000000-0005-0000-0000-0000B8000000}"/>
    <cellStyle name="Pattern 2 5 2 2 2 3" xfId="23566" xr:uid="{00000000-0005-0000-0000-0000B8000000}"/>
    <cellStyle name="Pattern 2 5 2 2 2 4" xfId="38308" xr:uid="{00000000-0005-0000-0000-0000B8000000}"/>
    <cellStyle name="Pattern 2 5 2 2 3" xfId="18577" xr:uid="{00000000-0005-0000-0000-0000B8000000}"/>
    <cellStyle name="Pattern 2 5 2 2 4" xfId="10237" xr:uid="{00000000-0005-0000-0000-0000B8000000}"/>
    <cellStyle name="Pattern 2 5 2 2 5" xfId="33626" xr:uid="{00000000-0005-0000-0000-0000B8000000}"/>
    <cellStyle name="Pattern 2 5 2 3" xfId="9272" xr:uid="{00000000-0005-0000-0000-0000B8000000}"/>
    <cellStyle name="Pattern 2 5 2 3 2" xfId="24914" xr:uid="{00000000-0005-0000-0000-0000B8000000}"/>
    <cellStyle name="Pattern 2 5 2 3 2 2" xfId="29501" xr:uid="{00000000-0005-0000-0000-0000B8000000}"/>
    <cellStyle name="Pattern 2 5 2 3 2 3" xfId="39606" xr:uid="{00000000-0005-0000-0000-0000B8000000}"/>
    <cellStyle name="Pattern 2 5 2 3 3" xfId="16933" xr:uid="{00000000-0005-0000-0000-0000B8000000}"/>
    <cellStyle name="Pattern 2 5 2 3 4" xfId="14008" xr:uid="{00000000-0005-0000-0000-0000B8000000}"/>
    <cellStyle name="Pattern 2 5 2 3 5" xfId="35037" xr:uid="{00000000-0005-0000-0000-0000B8000000}"/>
    <cellStyle name="Pattern 2 5 2 4" xfId="6622" xr:uid="{00000000-0005-0000-0000-0000B8000000}"/>
    <cellStyle name="Pattern 2 5 2 4 2" xfId="26918" xr:uid="{00000000-0005-0000-0000-0000B8000000}"/>
    <cellStyle name="Pattern 2 5 2 4 3" xfId="14565" xr:uid="{00000000-0005-0000-0000-0000B8000000}"/>
    <cellStyle name="Pattern 2 5 2 4 4" xfId="32388" xr:uid="{00000000-0005-0000-0000-0000B8000000}"/>
    <cellStyle name="Pattern 2 5 2 5" xfId="5051" xr:uid="{00000000-0005-0000-0000-0000B8000000}"/>
    <cellStyle name="Pattern 2 5 2 5 2" xfId="25352" xr:uid="{00000000-0005-0000-0000-0000B8000000}"/>
    <cellStyle name="Pattern 2 5 2 5 3" xfId="20766" xr:uid="{00000000-0005-0000-0000-0000B8000000}"/>
    <cellStyle name="Pattern 2 5 2 5 4" xfId="36522" xr:uid="{00000000-0005-0000-0000-0000B8000000}"/>
    <cellStyle name="Pattern 2 5 2 6" xfId="21684" xr:uid="{00000000-0005-0000-0000-0000B8000000}"/>
    <cellStyle name="Pattern 2 5 2 7" xfId="13398" xr:uid="{00000000-0005-0000-0000-0000B8000000}"/>
    <cellStyle name="Pattern 2 5 2 8" xfId="30871" xr:uid="{00000000-0005-0000-0000-0000B8000000}"/>
    <cellStyle name="Pattern 2 5 3" xfId="1641" xr:uid="{00000000-0005-0000-0000-0000B8000000}"/>
    <cellStyle name="Pattern 2 5 3 2" xfId="2880" xr:uid="{00000000-0005-0000-0000-0000B8000000}"/>
    <cellStyle name="Pattern 2 5 3 2 2" xfId="7538" xr:uid="{00000000-0005-0000-0000-0000B8000000}"/>
    <cellStyle name="Pattern 2 5 3 2 2 2" xfId="27834" xr:uid="{00000000-0005-0000-0000-0000B8000000}"/>
    <cellStyle name="Pattern 2 5 3 2 2 3" xfId="23244" xr:uid="{00000000-0005-0000-0000-0000B8000000}"/>
    <cellStyle name="Pattern 2 5 3 2 2 4" xfId="38010" xr:uid="{00000000-0005-0000-0000-0000B8000000}"/>
    <cellStyle name="Pattern 2 5 3 2 3" xfId="21789" xr:uid="{00000000-0005-0000-0000-0000B8000000}"/>
    <cellStyle name="Pattern 2 5 3 2 4" xfId="14403" xr:uid="{00000000-0005-0000-0000-0000B8000000}"/>
    <cellStyle name="Pattern 2 5 3 2 5" xfId="33304" xr:uid="{00000000-0005-0000-0000-0000B8000000}"/>
    <cellStyle name="Pattern 2 5 3 3" xfId="8950" xr:uid="{00000000-0005-0000-0000-0000B8000000}"/>
    <cellStyle name="Pattern 2 5 3 3 2" xfId="24611" xr:uid="{00000000-0005-0000-0000-0000B8000000}"/>
    <cellStyle name="Pattern 2 5 3 3 2 2" xfId="29199" xr:uid="{00000000-0005-0000-0000-0000B8000000}"/>
    <cellStyle name="Pattern 2 5 3 3 2 3" xfId="39304" xr:uid="{00000000-0005-0000-0000-0000B8000000}"/>
    <cellStyle name="Pattern 2 5 3 3 3" xfId="15017" xr:uid="{00000000-0005-0000-0000-0000B8000000}"/>
    <cellStyle name="Pattern 2 5 3 3 4" xfId="12313" xr:uid="{00000000-0005-0000-0000-0000B8000000}"/>
    <cellStyle name="Pattern 2 5 3 3 5" xfId="34715" xr:uid="{00000000-0005-0000-0000-0000B8000000}"/>
    <cellStyle name="Pattern 2 5 3 4" xfId="6333" xr:uid="{00000000-0005-0000-0000-0000B8000000}"/>
    <cellStyle name="Pattern 2 5 3 4 2" xfId="26629" xr:uid="{00000000-0005-0000-0000-0000B8000000}"/>
    <cellStyle name="Pattern 2 5 3 4 3" xfId="13519" xr:uid="{00000000-0005-0000-0000-0000B8000000}"/>
    <cellStyle name="Pattern 2 5 3 4 4" xfId="32099" xr:uid="{00000000-0005-0000-0000-0000B8000000}"/>
    <cellStyle name="Pattern 2 5 3 5" xfId="4729" xr:uid="{00000000-0005-0000-0000-0000B8000000}"/>
    <cellStyle name="Pattern 2 5 3 5 2" xfId="25050" xr:uid="{00000000-0005-0000-0000-0000B8000000}"/>
    <cellStyle name="Pattern 2 5 3 5 3" xfId="20462" xr:uid="{00000000-0005-0000-0000-0000B8000000}"/>
    <cellStyle name="Pattern 2 5 3 5 4" xfId="36220" xr:uid="{00000000-0005-0000-0000-0000B8000000}"/>
    <cellStyle name="Pattern 2 5 3 6" xfId="17509" xr:uid="{00000000-0005-0000-0000-0000B8000000}"/>
    <cellStyle name="Pattern 2 5 3 7" xfId="10113" xr:uid="{00000000-0005-0000-0000-0000B8000000}"/>
    <cellStyle name="Pattern 2 5 3 8" xfId="30549" xr:uid="{00000000-0005-0000-0000-0000B8000000}"/>
    <cellStyle name="Pattern 2 5 4" xfId="1037" xr:uid="{00000000-0005-0000-0000-0000B8000000}"/>
    <cellStyle name="Pattern 2 5 4 2" xfId="5782" xr:uid="{00000000-0005-0000-0000-0000B8000000}"/>
    <cellStyle name="Pattern 2 5 4 2 2" xfId="26078" xr:uid="{00000000-0005-0000-0000-0000B8000000}"/>
    <cellStyle name="Pattern 2 5 4 2 3" xfId="21492" xr:uid="{00000000-0005-0000-0000-0000B8000000}"/>
    <cellStyle name="Pattern 2 5 4 2 4" xfId="37006" xr:uid="{00000000-0005-0000-0000-0000B8000000}"/>
    <cellStyle name="Pattern 2 5 4 3" xfId="18677" xr:uid="{00000000-0005-0000-0000-0000B8000000}"/>
    <cellStyle name="Pattern 2 5 4 4" xfId="13155" xr:uid="{00000000-0005-0000-0000-0000B8000000}"/>
    <cellStyle name="Pattern 2 5 4 5" xfId="31548" xr:uid="{00000000-0005-0000-0000-0000B8000000}"/>
    <cellStyle name="Pattern 2 5 5" xfId="2280" xr:uid="{00000000-0005-0000-0000-0000B8000000}"/>
    <cellStyle name="Pattern 2 5 5 2" xfId="6938" xr:uid="{00000000-0005-0000-0000-0000B8000000}"/>
    <cellStyle name="Pattern 2 5 5 2 2" xfId="27234" xr:uid="{00000000-0005-0000-0000-0000B8000000}"/>
    <cellStyle name="Pattern 2 5 5 2 3" xfId="22644" xr:uid="{00000000-0005-0000-0000-0000B8000000}"/>
    <cellStyle name="Pattern 2 5 5 2 4" xfId="37429" xr:uid="{00000000-0005-0000-0000-0000B8000000}"/>
    <cellStyle name="Pattern 2 5 5 3" xfId="15541" xr:uid="{00000000-0005-0000-0000-0000B8000000}"/>
    <cellStyle name="Pattern 2 5 5 4" xfId="9609" xr:uid="{00000000-0005-0000-0000-0000B8000000}"/>
    <cellStyle name="Pattern 2 5 5 5" xfId="32704" xr:uid="{00000000-0005-0000-0000-0000B8000000}"/>
    <cellStyle name="Pattern 2 5 6" xfId="8363" xr:uid="{00000000-0005-0000-0000-0000B8000000}"/>
    <cellStyle name="Pattern 2 5 6 2" xfId="24060" xr:uid="{00000000-0005-0000-0000-0000B8000000}"/>
    <cellStyle name="Pattern 2 5 6 2 2" xfId="28649" xr:uid="{00000000-0005-0000-0000-0000B8000000}"/>
    <cellStyle name="Pattern 2 5 6 2 3" xfId="38754" xr:uid="{00000000-0005-0000-0000-0000B8000000}"/>
    <cellStyle name="Pattern 2 5 6 3" xfId="17922" xr:uid="{00000000-0005-0000-0000-0000B8000000}"/>
    <cellStyle name="Pattern 2 5 6 4" xfId="13515" xr:uid="{00000000-0005-0000-0000-0000B8000000}"/>
    <cellStyle name="Pattern 2 5 6 5" xfId="34128" xr:uid="{00000000-0005-0000-0000-0000B8000000}"/>
    <cellStyle name="Pattern 2 5 7" xfId="5486" xr:uid="{00000000-0005-0000-0000-0000B8000000}"/>
    <cellStyle name="Pattern 2 5 7 2" xfId="21197" xr:uid="{00000000-0005-0000-0000-0000B8000000}"/>
    <cellStyle name="Pattern 2 5 7 2 2" xfId="25782" xr:uid="{00000000-0005-0000-0000-0000B8000000}"/>
    <cellStyle name="Pattern 2 5 7 2 3" xfId="36846" xr:uid="{00000000-0005-0000-0000-0000B8000000}"/>
    <cellStyle name="Pattern 2 5 7 3" xfId="19260" xr:uid="{00000000-0005-0000-0000-0000B8000000}"/>
    <cellStyle name="Pattern 2 5 7 4" xfId="12149" xr:uid="{00000000-0005-0000-0000-0000B8000000}"/>
    <cellStyle name="Pattern 2 5 7 5" xfId="31252" xr:uid="{00000000-0005-0000-0000-0000B8000000}"/>
    <cellStyle name="Pattern 2 5 8" xfId="4138" xr:uid="{00000000-0005-0000-0000-0000B8000000}"/>
    <cellStyle name="Pattern 2 5 8 2" xfId="18252" xr:uid="{00000000-0005-0000-0000-0000B8000000}"/>
    <cellStyle name="Pattern 2 5 8 3" xfId="19916" xr:uid="{00000000-0005-0000-0000-0000B8000000}"/>
    <cellStyle name="Pattern 2 5 8 4" xfId="35674" xr:uid="{00000000-0005-0000-0000-0000B8000000}"/>
    <cellStyle name="Pattern 2 5 9" xfId="16756" xr:uid="{00000000-0005-0000-0000-0000B8000000}"/>
    <cellStyle name="Pattern 2 6" xfId="538" xr:uid="{00000000-0005-0000-0000-0000B8000000}"/>
    <cellStyle name="Pattern 2 6 2" xfId="1465" xr:uid="{00000000-0005-0000-0000-0000B8000000}"/>
    <cellStyle name="Pattern 2 6 2 2" xfId="6163" xr:uid="{00000000-0005-0000-0000-0000B8000000}"/>
    <cellStyle name="Pattern 2 6 2 2 2" xfId="26459" xr:uid="{00000000-0005-0000-0000-0000B8000000}"/>
    <cellStyle name="Pattern 2 6 2 2 3" xfId="21871" xr:uid="{00000000-0005-0000-0000-0000B8000000}"/>
    <cellStyle name="Pattern 2 6 2 2 4" xfId="37092" xr:uid="{00000000-0005-0000-0000-0000B8000000}"/>
    <cellStyle name="Pattern 2 6 2 3" xfId="17858" xr:uid="{00000000-0005-0000-0000-0000B8000000}"/>
    <cellStyle name="Pattern 2 6 2 4" xfId="10668" xr:uid="{00000000-0005-0000-0000-0000B8000000}"/>
    <cellStyle name="Pattern 2 6 2 5" xfId="31929" xr:uid="{00000000-0005-0000-0000-0000B8000000}"/>
    <cellStyle name="Pattern 2 6 3" xfId="2705" xr:uid="{00000000-0005-0000-0000-0000B8000000}"/>
    <cellStyle name="Pattern 2 6 3 2" xfId="7363" xr:uid="{00000000-0005-0000-0000-0000B8000000}"/>
    <cellStyle name="Pattern 2 6 3 2 2" xfId="27659" xr:uid="{00000000-0005-0000-0000-0000B8000000}"/>
    <cellStyle name="Pattern 2 6 3 2 3" xfId="23069" xr:uid="{00000000-0005-0000-0000-0000B8000000}"/>
    <cellStyle name="Pattern 2 6 3 2 4" xfId="37835" xr:uid="{00000000-0005-0000-0000-0000B8000000}"/>
    <cellStyle name="Pattern 2 6 3 3" xfId="18548" xr:uid="{00000000-0005-0000-0000-0000B8000000}"/>
    <cellStyle name="Pattern 2 6 3 4" xfId="10875" xr:uid="{00000000-0005-0000-0000-0000B8000000}"/>
    <cellStyle name="Pattern 2 6 3 5" xfId="33129" xr:uid="{00000000-0005-0000-0000-0000B8000000}"/>
    <cellStyle name="Pattern 2 6 4" xfId="8777" xr:uid="{00000000-0005-0000-0000-0000B8000000}"/>
    <cellStyle name="Pattern 2 6 4 2" xfId="24445" xr:uid="{00000000-0005-0000-0000-0000B8000000}"/>
    <cellStyle name="Pattern 2 6 4 2 2" xfId="29033" xr:uid="{00000000-0005-0000-0000-0000B8000000}"/>
    <cellStyle name="Pattern 2 6 4 2 3" xfId="39138" xr:uid="{00000000-0005-0000-0000-0000B8000000}"/>
    <cellStyle name="Pattern 2 6 4 3" xfId="16758" xr:uid="{00000000-0005-0000-0000-0000B8000000}"/>
    <cellStyle name="Pattern 2 6 4 4" xfId="13755" xr:uid="{00000000-0005-0000-0000-0000B8000000}"/>
    <cellStyle name="Pattern 2 6 4 5" xfId="34542" xr:uid="{00000000-0005-0000-0000-0000B8000000}"/>
    <cellStyle name="Pattern 2 6 5" xfId="5326" xr:uid="{00000000-0005-0000-0000-0000B8000000}"/>
    <cellStyle name="Pattern 2 6 5 2" xfId="25622" xr:uid="{00000000-0005-0000-0000-0000B8000000}"/>
    <cellStyle name="Pattern 2 6 5 3" xfId="13354" xr:uid="{00000000-0005-0000-0000-0000B8000000}"/>
    <cellStyle name="Pattern 2 6 5 4" xfId="31092" xr:uid="{00000000-0005-0000-0000-0000B8000000}"/>
    <cellStyle name="Pattern 2 6 6" xfId="4555" xr:uid="{00000000-0005-0000-0000-0000B8000000}"/>
    <cellStyle name="Pattern 2 6 6 2" xfId="15586" xr:uid="{00000000-0005-0000-0000-0000B8000000}"/>
    <cellStyle name="Pattern 2 6 6 3" xfId="20298" xr:uid="{00000000-0005-0000-0000-0000B8000000}"/>
    <cellStyle name="Pattern 2 6 6 4" xfId="36056" xr:uid="{00000000-0005-0000-0000-0000B8000000}"/>
    <cellStyle name="Pattern 2 6 7" xfId="18273" xr:uid="{00000000-0005-0000-0000-0000B8000000}"/>
    <cellStyle name="Pattern 2 6 8" xfId="9372" xr:uid="{00000000-0005-0000-0000-0000B8000000}"/>
    <cellStyle name="Pattern 2 6 9" xfId="30376" xr:uid="{00000000-0005-0000-0000-0000B8000000}"/>
    <cellStyle name="Pattern 2 7" xfId="1156" xr:uid="{00000000-0005-0000-0000-0000B8000000}"/>
    <cellStyle name="Pattern 2 7 2" xfId="2398" xr:uid="{00000000-0005-0000-0000-0000B8000000}"/>
    <cellStyle name="Pattern 2 7 2 2" xfId="7056" xr:uid="{00000000-0005-0000-0000-0000B8000000}"/>
    <cellStyle name="Pattern 2 7 2 2 2" xfId="27352" xr:uid="{00000000-0005-0000-0000-0000B8000000}"/>
    <cellStyle name="Pattern 2 7 2 2 3" xfId="22762" xr:uid="{00000000-0005-0000-0000-0000B8000000}"/>
    <cellStyle name="Pattern 2 7 2 2 4" xfId="37545" xr:uid="{00000000-0005-0000-0000-0000B8000000}"/>
    <cellStyle name="Pattern 2 7 2 3" xfId="18010" xr:uid="{00000000-0005-0000-0000-0000B8000000}"/>
    <cellStyle name="Pattern 2 7 2 4" xfId="9722" xr:uid="{00000000-0005-0000-0000-0000B8000000}"/>
    <cellStyle name="Pattern 2 7 2 5" xfId="32822" xr:uid="{00000000-0005-0000-0000-0000B8000000}"/>
    <cellStyle name="Pattern 2 7 3" xfId="8480" xr:uid="{00000000-0005-0000-0000-0000B8000000}"/>
    <cellStyle name="Pattern 2 7 3 2" xfId="24172" xr:uid="{00000000-0005-0000-0000-0000B8000000}"/>
    <cellStyle name="Pattern 2 7 3 2 2" xfId="28761" xr:uid="{00000000-0005-0000-0000-0000B8000000}"/>
    <cellStyle name="Pattern 2 7 3 2 3" xfId="38866" xr:uid="{00000000-0005-0000-0000-0000B8000000}"/>
    <cellStyle name="Pattern 2 7 3 3" xfId="18423" xr:uid="{00000000-0005-0000-0000-0000B8000000}"/>
    <cellStyle name="Pattern 2 7 3 4" xfId="9779" xr:uid="{00000000-0005-0000-0000-0000B8000000}"/>
    <cellStyle name="Pattern 2 7 3 5" xfId="34245" xr:uid="{00000000-0005-0000-0000-0000B8000000}"/>
    <cellStyle name="Pattern 2 7 4" xfId="5894" xr:uid="{00000000-0005-0000-0000-0000B8000000}"/>
    <cellStyle name="Pattern 2 7 4 2" xfId="26190" xr:uid="{00000000-0005-0000-0000-0000B8000000}"/>
    <cellStyle name="Pattern 2 7 4 3" xfId="12633" xr:uid="{00000000-0005-0000-0000-0000B8000000}"/>
    <cellStyle name="Pattern 2 7 4 4" xfId="31660" xr:uid="{00000000-0005-0000-0000-0000B8000000}"/>
    <cellStyle name="Pattern 2 7 5" xfId="4256" xr:uid="{00000000-0005-0000-0000-0000B8000000}"/>
    <cellStyle name="Pattern 2 7 5 2" xfId="18799" xr:uid="{00000000-0005-0000-0000-0000B8000000}"/>
    <cellStyle name="Pattern 2 7 5 3" xfId="20027" xr:uid="{00000000-0005-0000-0000-0000B8000000}"/>
    <cellStyle name="Pattern 2 7 5 4" xfId="35785" xr:uid="{00000000-0005-0000-0000-0000B8000000}"/>
    <cellStyle name="Pattern 2 7 6" xfId="14802" xr:uid="{00000000-0005-0000-0000-0000B8000000}"/>
    <cellStyle name="Pattern 2 7 7" xfId="13088" xr:uid="{00000000-0005-0000-0000-0000B8000000}"/>
    <cellStyle name="Pattern 2 7 8" xfId="30079" xr:uid="{00000000-0005-0000-0000-0000B8000000}"/>
    <cellStyle name="Pattern 2 8" xfId="839" xr:uid="{00000000-0005-0000-0000-0000B8000000}"/>
    <cellStyle name="Pattern 2 8 2" xfId="3302" xr:uid="{00000000-0005-0000-0000-0000B8000000}"/>
    <cellStyle name="Pattern 2 8 2 2" xfId="8150" xr:uid="{00000000-0005-0000-0000-0000B8000000}"/>
    <cellStyle name="Pattern 2 8 2 2 2" xfId="28439" xr:uid="{00000000-0005-0000-0000-0000B8000000}"/>
    <cellStyle name="Pattern 2 8 2 2 3" xfId="23850" xr:uid="{00000000-0005-0000-0000-0000B8000000}"/>
    <cellStyle name="Pattern 2 8 2 2 4" xfId="38544" xr:uid="{00000000-0005-0000-0000-0000B8000000}"/>
    <cellStyle name="Pattern 2 8 2 3" xfId="16719" xr:uid="{00000000-0005-0000-0000-0000B8000000}"/>
    <cellStyle name="Pattern 2 8 2 4" xfId="10778" xr:uid="{00000000-0005-0000-0000-0000B8000000}"/>
    <cellStyle name="Pattern 2 8 2 5" xfId="33915" xr:uid="{00000000-0005-0000-0000-0000B8000000}"/>
    <cellStyle name="Pattern 2 8 3" xfId="5588" xr:uid="{00000000-0005-0000-0000-0000B8000000}"/>
    <cellStyle name="Pattern 2 8 3 2" xfId="25884" xr:uid="{00000000-0005-0000-0000-0000B8000000}"/>
    <cellStyle name="Pattern 2 8 3 3" xfId="10957" xr:uid="{00000000-0005-0000-0000-0000B8000000}"/>
    <cellStyle name="Pattern 2 8 3 4" xfId="31354" xr:uid="{00000000-0005-0000-0000-0000B8000000}"/>
    <cellStyle name="Pattern 2 8 4" xfId="3925" xr:uid="{00000000-0005-0000-0000-0000B8000000}"/>
    <cellStyle name="Pattern 2 8 4 2" xfId="19009" xr:uid="{00000000-0005-0000-0000-0000B8000000}"/>
    <cellStyle name="Pattern 2 8 4 3" xfId="19711" xr:uid="{00000000-0005-0000-0000-0000B8000000}"/>
    <cellStyle name="Pattern 2 8 4 4" xfId="35469" xr:uid="{00000000-0005-0000-0000-0000B8000000}"/>
    <cellStyle name="Pattern 2 8 5" xfId="17844" xr:uid="{00000000-0005-0000-0000-0000B8000000}"/>
    <cellStyle name="Pattern 2 8 6" xfId="14747" xr:uid="{00000000-0005-0000-0000-0000B8000000}"/>
    <cellStyle name="Pattern 2 8 7" xfId="29749" xr:uid="{00000000-0005-0000-0000-0000B8000000}"/>
    <cellStyle name="Pattern 2 9" xfId="2083" xr:uid="{00000000-0005-0000-0000-0000B8000000}"/>
    <cellStyle name="Pattern 2 9 2" xfId="6741" xr:uid="{00000000-0005-0000-0000-0000B8000000}"/>
    <cellStyle name="Pattern 2 9 2 2" xfId="27037" xr:uid="{00000000-0005-0000-0000-0000B8000000}"/>
    <cellStyle name="Pattern 2 9 2 3" xfId="22447" xr:uid="{00000000-0005-0000-0000-0000B8000000}"/>
    <cellStyle name="Pattern 2 9 2 4" xfId="37232" xr:uid="{00000000-0005-0000-0000-0000B8000000}"/>
    <cellStyle name="Pattern 2 9 3" xfId="17678" xr:uid="{00000000-0005-0000-0000-0000B8000000}"/>
    <cellStyle name="Pattern 2 9 4" xfId="11172" xr:uid="{00000000-0005-0000-0000-0000B8000000}"/>
    <cellStyle name="Pattern 2 9 5" xfId="32507" xr:uid="{00000000-0005-0000-0000-0000B8000000}"/>
    <cellStyle name="Pattern 3" xfId="330" xr:uid="{00000000-0005-0000-0000-0000BA000000}"/>
    <cellStyle name="Pattern 3 10" xfId="2035" xr:uid="{00000000-0005-0000-0000-0000BA000000}"/>
    <cellStyle name="Pattern 3 10 2" xfId="6693" xr:uid="{00000000-0005-0000-0000-0000BA000000}"/>
    <cellStyle name="Pattern 3 10 2 2" xfId="26989" xr:uid="{00000000-0005-0000-0000-0000BA000000}"/>
    <cellStyle name="Pattern 3 10 2 3" xfId="22399" xr:uid="{00000000-0005-0000-0000-0000BA000000}"/>
    <cellStyle name="Pattern 3 10 2 4" xfId="37184" xr:uid="{00000000-0005-0000-0000-0000BA000000}"/>
    <cellStyle name="Pattern 3 10 3" xfId="18126" xr:uid="{00000000-0005-0000-0000-0000BA000000}"/>
    <cellStyle name="Pattern 3 10 4" xfId="12494" xr:uid="{00000000-0005-0000-0000-0000BA000000}"/>
    <cellStyle name="Pattern 3 10 5" xfId="32459" xr:uid="{00000000-0005-0000-0000-0000BA000000}"/>
    <cellStyle name="Pattern 3 11" xfId="5192" xr:uid="{00000000-0005-0000-0000-0000BA000000}"/>
    <cellStyle name="Pattern 3 11 2" xfId="20905" xr:uid="{00000000-0005-0000-0000-0000BA000000}"/>
    <cellStyle name="Pattern 3 11 2 2" xfId="25490" xr:uid="{00000000-0005-0000-0000-0000BA000000}"/>
    <cellStyle name="Pattern 3 11 2 3" xfId="36644" xr:uid="{00000000-0005-0000-0000-0000BA000000}"/>
    <cellStyle name="Pattern 3 11 3" xfId="16598" xr:uid="{00000000-0005-0000-0000-0000BA000000}"/>
    <cellStyle name="Pattern 3 11 4" xfId="9433" xr:uid="{00000000-0005-0000-0000-0000BA000000}"/>
    <cellStyle name="Pattern 3 11 5" xfId="30960" xr:uid="{00000000-0005-0000-0000-0000BA000000}"/>
    <cellStyle name="Pattern 3 12" xfId="8029" xr:uid="{00000000-0005-0000-0000-0000BA000000}"/>
    <cellStyle name="Pattern 3 12 2" xfId="28320" xr:uid="{00000000-0005-0000-0000-0000BA000000}"/>
    <cellStyle name="Pattern 3 12 3" xfId="14509" xr:uid="{00000000-0005-0000-0000-0000BA000000}"/>
    <cellStyle name="Pattern 3 12 4" xfId="33794" xr:uid="{00000000-0005-0000-0000-0000BA000000}"/>
    <cellStyle name="Pattern 3 13" xfId="3798" xr:uid="{00000000-0005-0000-0000-0000BA000000}"/>
    <cellStyle name="Pattern 3 13 2" xfId="19189" xr:uid="{00000000-0005-0000-0000-0000BA000000}"/>
    <cellStyle name="Pattern 3 13 3" xfId="19589" xr:uid="{00000000-0005-0000-0000-0000BA000000}"/>
    <cellStyle name="Pattern 3 13 4" xfId="35348" xr:uid="{00000000-0005-0000-0000-0000BA000000}"/>
    <cellStyle name="Pattern 3 14" xfId="14866" xr:uid="{00000000-0005-0000-0000-0000B8000000}"/>
    <cellStyle name="Pattern 3 15" xfId="11625" xr:uid="{00000000-0005-0000-0000-0000BA000000}"/>
    <cellStyle name="Pattern 3 16" xfId="29625" xr:uid="{00000000-0005-0000-0000-0000BA000000}"/>
    <cellStyle name="Pattern 3 2" xfId="428" xr:uid="{00000000-0005-0000-0000-0000BA000000}"/>
    <cellStyle name="Pattern 3 2 10" xfId="13681" xr:uid="{00000000-0005-0000-0000-0000BA000000}"/>
    <cellStyle name="Pattern 3 2 11" xfId="29717" xr:uid="{00000000-0005-0000-0000-0000BA000000}"/>
    <cellStyle name="Pattern 3 2 2" xfId="577" xr:uid="{00000000-0005-0000-0000-0000BA000000}"/>
    <cellStyle name="Pattern 3 2 2 2" xfId="1503" xr:uid="{00000000-0005-0000-0000-0000BA000000}"/>
    <cellStyle name="Pattern 3 2 2 2 2" xfId="6201" xr:uid="{00000000-0005-0000-0000-0000BA000000}"/>
    <cellStyle name="Pattern 3 2 2 2 2 2" xfId="26497" xr:uid="{00000000-0005-0000-0000-0000BA000000}"/>
    <cellStyle name="Pattern 3 2 2 2 2 3" xfId="21909" xr:uid="{00000000-0005-0000-0000-0000BA000000}"/>
    <cellStyle name="Pattern 3 2 2 2 2 4" xfId="37128" xr:uid="{00000000-0005-0000-0000-0000BA000000}"/>
    <cellStyle name="Pattern 3 2 2 2 3" xfId="16110" xr:uid="{00000000-0005-0000-0000-0000BA000000}"/>
    <cellStyle name="Pattern 3 2 2 2 4" xfId="14024" xr:uid="{00000000-0005-0000-0000-0000BA000000}"/>
    <cellStyle name="Pattern 3 2 2 2 5" xfId="31967" xr:uid="{00000000-0005-0000-0000-0000BA000000}"/>
    <cellStyle name="Pattern 3 2 2 3" xfId="2743" xr:uid="{00000000-0005-0000-0000-0000BA000000}"/>
    <cellStyle name="Pattern 3 2 2 3 2" xfId="7401" xr:uid="{00000000-0005-0000-0000-0000BA000000}"/>
    <cellStyle name="Pattern 3 2 2 3 2 2" xfId="27697" xr:uid="{00000000-0005-0000-0000-0000BA000000}"/>
    <cellStyle name="Pattern 3 2 2 3 2 3" xfId="23107" xr:uid="{00000000-0005-0000-0000-0000BA000000}"/>
    <cellStyle name="Pattern 3 2 2 3 2 4" xfId="37873" xr:uid="{00000000-0005-0000-0000-0000BA000000}"/>
    <cellStyle name="Pattern 3 2 2 3 3" xfId="21962" xr:uid="{00000000-0005-0000-0000-0000BA000000}"/>
    <cellStyle name="Pattern 3 2 2 3 4" xfId="9724" xr:uid="{00000000-0005-0000-0000-0000BA000000}"/>
    <cellStyle name="Pattern 3 2 2 3 5" xfId="33167" xr:uid="{00000000-0005-0000-0000-0000BA000000}"/>
    <cellStyle name="Pattern 3 2 2 4" xfId="8815" xr:uid="{00000000-0005-0000-0000-0000BA000000}"/>
    <cellStyle name="Pattern 3 2 2 4 2" xfId="24482" xr:uid="{00000000-0005-0000-0000-0000BA000000}"/>
    <cellStyle name="Pattern 3 2 2 4 2 2" xfId="29070" xr:uid="{00000000-0005-0000-0000-0000BA000000}"/>
    <cellStyle name="Pattern 3 2 2 4 2 3" xfId="39175" xr:uid="{00000000-0005-0000-0000-0000BA000000}"/>
    <cellStyle name="Pattern 3 2 2 4 3" xfId="17767" xr:uid="{00000000-0005-0000-0000-0000BA000000}"/>
    <cellStyle name="Pattern 3 2 2 4 4" xfId="13832" xr:uid="{00000000-0005-0000-0000-0000BA000000}"/>
    <cellStyle name="Pattern 3 2 2 4 5" xfId="34580" xr:uid="{00000000-0005-0000-0000-0000BA000000}"/>
    <cellStyle name="Pattern 3 2 2 5" xfId="5363" xr:uid="{00000000-0005-0000-0000-0000BA000000}"/>
    <cellStyle name="Pattern 3 2 2 5 2" xfId="25659" xr:uid="{00000000-0005-0000-0000-0000BA000000}"/>
    <cellStyle name="Pattern 3 2 2 5 3" xfId="10158" xr:uid="{00000000-0005-0000-0000-0000BA000000}"/>
    <cellStyle name="Pattern 3 2 2 5 4" xfId="31129" xr:uid="{00000000-0005-0000-0000-0000BA000000}"/>
    <cellStyle name="Pattern 3 2 2 6" xfId="4593" xr:uid="{00000000-0005-0000-0000-0000BA000000}"/>
    <cellStyle name="Pattern 3 2 2 6 2" xfId="17964" xr:uid="{00000000-0005-0000-0000-0000BA000000}"/>
    <cellStyle name="Pattern 3 2 2 6 3" xfId="20335" xr:uid="{00000000-0005-0000-0000-0000BA000000}"/>
    <cellStyle name="Pattern 3 2 2 6 4" xfId="36093" xr:uid="{00000000-0005-0000-0000-0000BA000000}"/>
    <cellStyle name="Pattern 3 2 2 7" xfId="18479" xr:uid="{00000000-0005-0000-0000-0000BA000000}"/>
    <cellStyle name="Pattern 3 2 2 8" xfId="11687" xr:uid="{00000000-0005-0000-0000-0000BA000000}"/>
    <cellStyle name="Pattern 3 2 2 9" xfId="30414" xr:uid="{00000000-0005-0000-0000-0000BA000000}"/>
    <cellStyle name="Pattern 3 2 3" xfId="1707" xr:uid="{00000000-0005-0000-0000-0000BA000000}"/>
    <cellStyle name="Pattern 3 2 3 2" xfId="2946" xr:uid="{00000000-0005-0000-0000-0000BA000000}"/>
    <cellStyle name="Pattern 3 2 3 2 2" xfId="7604" xr:uid="{00000000-0005-0000-0000-0000BA000000}"/>
    <cellStyle name="Pattern 3 2 3 2 2 2" xfId="27900" xr:uid="{00000000-0005-0000-0000-0000BA000000}"/>
    <cellStyle name="Pattern 3 2 3 2 2 3" xfId="23310" xr:uid="{00000000-0005-0000-0000-0000BA000000}"/>
    <cellStyle name="Pattern 3 2 3 2 2 4" xfId="38076" xr:uid="{00000000-0005-0000-0000-0000BA000000}"/>
    <cellStyle name="Pattern 3 2 3 2 3" xfId="22121" xr:uid="{00000000-0005-0000-0000-0000BA000000}"/>
    <cellStyle name="Pattern 3 2 3 2 4" xfId="3579" xr:uid="{00000000-0005-0000-0000-0000BA000000}"/>
    <cellStyle name="Pattern 3 2 3 2 5" xfId="33370" xr:uid="{00000000-0005-0000-0000-0000BA000000}"/>
    <cellStyle name="Pattern 3 2 3 3" xfId="9016" xr:uid="{00000000-0005-0000-0000-0000BA000000}"/>
    <cellStyle name="Pattern 3 2 3 3 2" xfId="24674" xr:uid="{00000000-0005-0000-0000-0000BA000000}"/>
    <cellStyle name="Pattern 3 2 3 3 2 2" xfId="29262" xr:uid="{00000000-0005-0000-0000-0000BA000000}"/>
    <cellStyle name="Pattern 3 2 3 3 2 3" xfId="39367" xr:uid="{00000000-0005-0000-0000-0000BA000000}"/>
    <cellStyle name="Pattern 3 2 3 3 3" xfId="16384" xr:uid="{00000000-0005-0000-0000-0000BA000000}"/>
    <cellStyle name="Pattern 3 2 3 3 4" xfId="14180" xr:uid="{00000000-0005-0000-0000-0000BA000000}"/>
    <cellStyle name="Pattern 3 2 3 3 5" xfId="34781" xr:uid="{00000000-0005-0000-0000-0000BA000000}"/>
    <cellStyle name="Pattern 3 2 3 4" xfId="6396" xr:uid="{00000000-0005-0000-0000-0000BA000000}"/>
    <cellStyle name="Pattern 3 2 3 4 2" xfId="26692" xr:uid="{00000000-0005-0000-0000-0000BA000000}"/>
    <cellStyle name="Pattern 3 2 3 4 3" xfId="14143" xr:uid="{00000000-0005-0000-0000-0000BA000000}"/>
    <cellStyle name="Pattern 3 2 3 4 4" xfId="32162" xr:uid="{00000000-0005-0000-0000-0000BA000000}"/>
    <cellStyle name="Pattern 3 2 3 5" xfId="4795" xr:uid="{00000000-0005-0000-0000-0000BA000000}"/>
    <cellStyle name="Pattern 3 2 3 5 2" xfId="25113" xr:uid="{00000000-0005-0000-0000-0000BA000000}"/>
    <cellStyle name="Pattern 3 2 3 5 3" xfId="20525" xr:uid="{00000000-0005-0000-0000-0000BA000000}"/>
    <cellStyle name="Pattern 3 2 3 5 4" xfId="36283" xr:uid="{00000000-0005-0000-0000-0000BA000000}"/>
    <cellStyle name="Pattern 3 2 3 6" xfId="16908" xr:uid="{00000000-0005-0000-0000-0000BA000000}"/>
    <cellStyle name="Pattern 3 2 3 7" xfId="3495" xr:uid="{00000000-0005-0000-0000-0000BA000000}"/>
    <cellStyle name="Pattern 3 2 3 8" xfId="30615" xr:uid="{00000000-0005-0000-0000-0000BA000000}"/>
    <cellStyle name="Pattern 3 2 4" xfId="1256" xr:uid="{00000000-0005-0000-0000-0000BA000000}"/>
    <cellStyle name="Pattern 3 2 4 2" xfId="2497" xr:uid="{00000000-0005-0000-0000-0000BA000000}"/>
    <cellStyle name="Pattern 3 2 4 2 2" xfId="7155" xr:uid="{00000000-0005-0000-0000-0000BA000000}"/>
    <cellStyle name="Pattern 3 2 4 2 2 2" xfId="27451" xr:uid="{00000000-0005-0000-0000-0000BA000000}"/>
    <cellStyle name="Pattern 3 2 4 2 2 3" xfId="22861" xr:uid="{00000000-0005-0000-0000-0000BA000000}"/>
    <cellStyle name="Pattern 3 2 4 2 2 4" xfId="37642" xr:uid="{00000000-0005-0000-0000-0000BA000000}"/>
    <cellStyle name="Pattern 3 2 4 2 3" xfId="22102" xr:uid="{00000000-0005-0000-0000-0000BA000000}"/>
    <cellStyle name="Pattern 3 2 4 2 4" xfId="13712" xr:uid="{00000000-0005-0000-0000-0000BA000000}"/>
    <cellStyle name="Pattern 3 2 4 2 5" xfId="32921" xr:uid="{00000000-0005-0000-0000-0000BA000000}"/>
    <cellStyle name="Pattern 3 2 4 3" xfId="8575" xr:uid="{00000000-0005-0000-0000-0000BA000000}"/>
    <cellStyle name="Pattern 3 2 4 3 2" xfId="24256" xr:uid="{00000000-0005-0000-0000-0000BA000000}"/>
    <cellStyle name="Pattern 3 2 4 3 2 2" xfId="28845" xr:uid="{00000000-0005-0000-0000-0000BA000000}"/>
    <cellStyle name="Pattern 3 2 4 3 2 3" xfId="38950" xr:uid="{00000000-0005-0000-0000-0000BA000000}"/>
    <cellStyle name="Pattern 3 2 4 3 3" xfId="15118" xr:uid="{00000000-0005-0000-0000-0000BA000000}"/>
    <cellStyle name="Pattern 3 2 4 3 4" xfId="12112" xr:uid="{00000000-0005-0000-0000-0000BA000000}"/>
    <cellStyle name="Pattern 3 2 4 3 5" xfId="34340" xr:uid="{00000000-0005-0000-0000-0000BA000000}"/>
    <cellStyle name="Pattern 3 2 4 4" xfId="5982" xr:uid="{00000000-0005-0000-0000-0000BA000000}"/>
    <cellStyle name="Pattern 3 2 4 4 2" xfId="26278" xr:uid="{00000000-0005-0000-0000-0000BA000000}"/>
    <cellStyle name="Pattern 3 2 4 4 3" xfId="13265" xr:uid="{00000000-0005-0000-0000-0000BA000000}"/>
    <cellStyle name="Pattern 3 2 4 4 4" xfId="31748" xr:uid="{00000000-0005-0000-0000-0000BA000000}"/>
    <cellStyle name="Pattern 3 2 4 5" xfId="4352" xr:uid="{00000000-0005-0000-0000-0000BA000000}"/>
    <cellStyle name="Pattern 3 2 4 5 2" xfId="14778" xr:uid="{00000000-0005-0000-0000-0000BA000000}"/>
    <cellStyle name="Pattern 3 2 4 5 3" xfId="20111" xr:uid="{00000000-0005-0000-0000-0000BA000000}"/>
    <cellStyle name="Pattern 3 2 4 5 4" xfId="35869" xr:uid="{00000000-0005-0000-0000-0000BA000000}"/>
    <cellStyle name="Pattern 3 2 4 6" xfId="17695" xr:uid="{00000000-0005-0000-0000-0000BA000000}"/>
    <cellStyle name="Pattern 3 2 4 7" xfId="13002" xr:uid="{00000000-0005-0000-0000-0000BA000000}"/>
    <cellStyle name="Pattern 3 2 4 8" xfId="30174" xr:uid="{00000000-0005-0000-0000-0000BA000000}"/>
    <cellStyle name="Pattern 3 2 5" xfId="881" xr:uid="{00000000-0005-0000-0000-0000BA000000}"/>
    <cellStyle name="Pattern 3 2 5 2" xfId="3355" xr:uid="{00000000-0005-0000-0000-0000BA000000}"/>
    <cellStyle name="Pattern 3 2 5 2 2" xfId="8208" xr:uid="{00000000-0005-0000-0000-0000BA000000}"/>
    <cellStyle name="Pattern 3 2 5 2 2 2" xfId="28497" xr:uid="{00000000-0005-0000-0000-0000BA000000}"/>
    <cellStyle name="Pattern 3 2 5 2 2 3" xfId="23908" xr:uid="{00000000-0005-0000-0000-0000BA000000}"/>
    <cellStyle name="Pattern 3 2 5 2 2 4" xfId="38602" xr:uid="{00000000-0005-0000-0000-0000BA000000}"/>
    <cellStyle name="Pattern 3 2 5 2 3" xfId="15343" xr:uid="{00000000-0005-0000-0000-0000BA000000}"/>
    <cellStyle name="Pattern 3 2 5 2 4" xfId="13034" xr:uid="{00000000-0005-0000-0000-0000BA000000}"/>
    <cellStyle name="Pattern 3 2 5 2 5" xfId="33973" xr:uid="{00000000-0005-0000-0000-0000BA000000}"/>
    <cellStyle name="Pattern 3 2 5 3" xfId="5630" xr:uid="{00000000-0005-0000-0000-0000BA000000}"/>
    <cellStyle name="Pattern 3 2 5 3 2" xfId="25926" xr:uid="{00000000-0005-0000-0000-0000BA000000}"/>
    <cellStyle name="Pattern 3 2 5 3 3" xfId="12750" xr:uid="{00000000-0005-0000-0000-0000BA000000}"/>
    <cellStyle name="Pattern 3 2 5 3 4" xfId="31396" xr:uid="{00000000-0005-0000-0000-0000BA000000}"/>
    <cellStyle name="Pattern 3 2 5 4" xfId="3983" xr:uid="{00000000-0005-0000-0000-0000BA000000}"/>
    <cellStyle name="Pattern 3 2 5 4 2" xfId="21619" xr:uid="{00000000-0005-0000-0000-0000BA000000}"/>
    <cellStyle name="Pattern 3 2 5 4 3" xfId="19768" xr:uid="{00000000-0005-0000-0000-0000BA000000}"/>
    <cellStyle name="Pattern 3 2 5 4 4" xfId="35526" xr:uid="{00000000-0005-0000-0000-0000BA000000}"/>
    <cellStyle name="Pattern 3 2 5 5" xfId="16684" xr:uid="{00000000-0005-0000-0000-0000BA000000}"/>
    <cellStyle name="Pattern 3 2 5 6" xfId="11655" xr:uid="{00000000-0005-0000-0000-0000BA000000}"/>
    <cellStyle name="Pattern 3 2 5 7" xfId="29807" xr:uid="{00000000-0005-0000-0000-0000BA000000}"/>
    <cellStyle name="Pattern 3 2 6" xfId="2125" xr:uid="{00000000-0005-0000-0000-0000BA000000}"/>
    <cellStyle name="Pattern 3 2 6 2" xfId="6783" xr:uid="{00000000-0005-0000-0000-0000BA000000}"/>
    <cellStyle name="Pattern 3 2 6 2 2" xfId="27079" xr:uid="{00000000-0005-0000-0000-0000BA000000}"/>
    <cellStyle name="Pattern 3 2 6 2 3" xfId="22489" xr:uid="{00000000-0005-0000-0000-0000BA000000}"/>
    <cellStyle name="Pattern 3 2 6 2 4" xfId="37274" xr:uid="{00000000-0005-0000-0000-0000BA000000}"/>
    <cellStyle name="Pattern 3 2 6 3" xfId="21992" xr:uid="{00000000-0005-0000-0000-0000BA000000}"/>
    <cellStyle name="Pattern 3 2 6 4" xfId="11016" xr:uid="{00000000-0005-0000-0000-0000BA000000}"/>
    <cellStyle name="Pattern 3 2 6 5" xfId="32549" xr:uid="{00000000-0005-0000-0000-0000BA000000}"/>
    <cellStyle name="Pattern 3 2 7" xfId="8118" xr:uid="{00000000-0005-0000-0000-0000BA000000}"/>
    <cellStyle name="Pattern 3 2 7 2" xfId="23820" xr:uid="{00000000-0005-0000-0000-0000BA000000}"/>
    <cellStyle name="Pattern 3 2 7 2 2" xfId="28409" xr:uid="{00000000-0005-0000-0000-0000BA000000}"/>
    <cellStyle name="Pattern 3 2 7 2 3" xfId="38514" xr:uid="{00000000-0005-0000-0000-0000BA000000}"/>
    <cellStyle name="Pattern 3 2 7 3" xfId="19298" xr:uid="{00000000-0005-0000-0000-0000BA000000}"/>
    <cellStyle name="Pattern 3 2 7 4" xfId="11689" xr:uid="{00000000-0005-0000-0000-0000BA000000}"/>
    <cellStyle name="Pattern 3 2 7 5" xfId="33883" xr:uid="{00000000-0005-0000-0000-0000BA000000}"/>
    <cellStyle name="Pattern 3 2 8" xfId="3893" xr:uid="{00000000-0005-0000-0000-0000BA000000}"/>
    <cellStyle name="Pattern 3 2 8 2" xfId="18319" xr:uid="{00000000-0005-0000-0000-0000BA000000}"/>
    <cellStyle name="Pattern 3 2 8 3" xfId="19682" xr:uid="{00000000-0005-0000-0000-0000BA000000}"/>
    <cellStyle name="Pattern 3 2 8 4" xfId="35440" xr:uid="{00000000-0005-0000-0000-0000BA000000}"/>
    <cellStyle name="Pattern 3 2 9" xfId="14883" xr:uid="{00000000-0005-0000-0000-0000BA000000}"/>
    <cellStyle name="Pattern 3 3" xfId="626" xr:uid="{00000000-0005-0000-0000-0000BA000000}"/>
    <cellStyle name="Pattern 3 3 10" xfId="22041" xr:uid="{00000000-0005-0000-0000-0000BA000000}"/>
    <cellStyle name="Pattern 3 3 11" xfId="14370" xr:uid="{00000000-0005-0000-0000-0000BA000000}"/>
    <cellStyle name="Pattern 3 3 12" xfId="29855" xr:uid="{00000000-0005-0000-0000-0000BA000000}"/>
    <cellStyle name="Pattern 3 3 2" xfId="1541" xr:uid="{00000000-0005-0000-0000-0000BA000000}"/>
    <cellStyle name="Pattern 3 3 2 2" xfId="1856" xr:uid="{00000000-0005-0000-0000-0000BA000000}"/>
    <cellStyle name="Pattern 3 3 2 2 2" xfId="3095" xr:uid="{00000000-0005-0000-0000-0000BA000000}"/>
    <cellStyle name="Pattern 3 3 2 2 2 2" xfId="7753" xr:uid="{00000000-0005-0000-0000-0000BA000000}"/>
    <cellStyle name="Pattern 3 3 2 2 2 2 2" xfId="28049" xr:uid="{00000000-0005-0000-0000-0000BA000000}"/>
    <cellStyle name="Pattern 3 3 2 2 2 2 3" xfId="23459" xr:uid="{00000000-0005-0000-0000-0000BA000000}"/>
    <cellStyle name="Pattern 3 3 2 2 2 2 4" xfId="38201" xr:uid="{00000000-0005-0000-0000-0000BA000000}"/>
    <cellStyle name="Pattern 3 3 2 2 2 3" xfId="19158" xr:uid="{00000000-0005-0000-0000-0000BA000000}"/>
    <cellStyle name="Pattern 3 3 2 2 2 4" xfId="14628" xr:uid="{00000000-0005-0000-0000-0000BA000000}"/>
    <cellStyle name="Pattern 3 3 2 2 2 5" xfId="33519" xr:uid="{00000000-0005-0000-0000-0000BA000000}"/>
    <cellStyle name="Pattern 3 3 2 2 3" xfId="9165" xr:uid="{00000000-0005-0000-0000-0000BA000000}"/>
    <cellStyle name="Pattern 3 3 2 2 3 2" xfId="24813" xr:uid="{00000000-0005-0000-0000-0000BA000000}"/>
    <cellStyle name="Pattern 3 3 2 2 3 2 2" xfId="29400" xr:uid="{00000000-0005-0000-0000-0000BA000000}"/>
    <cellStyle name="Pattern 3 3 2 2 3 2 3" xfId="39505" xr:uid="{00000000-0005-0000-0000-0000BA000000}"/>
    <cellStyle name="Pattern 3 3 2 2 3 3" xfId="21543" xr:uid="{00000000-0005-0000-0000-0000BA000000}"/>
    <cellStyle name="Pattern 3 3 2 2 3 4" xfId="12161" xr:uid="{00000000-0005-0000-0000-0000BA000000}"/>
    <cellStyle name="Pattern 3 3 2 2 3 5" xfId="34930" xr:uid="{00000000-0005-0000-0000-0000BA000000}"/>
    <cellStyle name="Pattern 3 3 2 2 4" xfId="6521" xr:uid="{00000000-0005-0000-0000-0000BA000000}"/>
    <cellStyle name="Pattern 3 3 2 2 4 2" xfId="26817" xr:uid="{00000000-0005-0000-0000-0000BA000000}"/>
    <cellStyle name="Pattern 3 3 2 2 4 3" xfId="14649" xr:uid="{00000000-0005-0000-0000-0000BA000000}"/>
    <cellStyle name="Pattern 3 3 2 2 4 4" xfId="32287" xr:uid="{00000000-0005-0000-0000-0000BA000000}"/>
    <cellStyle name="Pattern 3 3 2 2 5" xfId="4944" xr:uid="{00000000-0005-0000-0000-0000BA000000}"/>
    <cellStyle name="Pattern 3 3 2 2 5 2" xfId="25251" xr:uid="{00000000-0005-0000-0000-0000BA000000}"/>
    <cellStyle name="Pattern 3 3 2 2 5 3" xfId="20665" xr:uid="{00000000-0005-0000-0000-0000BA000000}"/>
    <cellStyle name="Pattern 3 3 2 2 5 4" xfId="36421" xr:uid="{00000000-0005-0000-0000-0000BA000000}"/>
    <cellStyle name="Pattern 3 3 2 2 6" xfId="17909" xr:uid="{00000000-0005-0000-0000-0000BA000000}"/>
    <cellStyle name="Pattern 3 3 2 2 7" xfId="10049" xr:uid="{00000000-0005-0000-0000-0000BA000000}"/>
    <cellStyle name="Pattern 3 3 2 2 8" xfId="30764" xr:uid="{00000000-0005-0000-0000-0000BA000000}"/>
    <cellStyle name="Pattern 3 3 2 3" xfId="2781" xr:uid="{00000000-0005-0000-0000-0000BA000000}"/>
    <cellStyle name="Pattern 3 3 2 3 2" xfId="7439" xr:uid="{00000000-0005-0000-0000-0000BA000000}"/>
    <cellStyle name="Pattern 3 3 2 3 2 2" xfId="27735" xr:uid="{00000000-0005-0000-0000-0000BA000000}"/>
    <cellStyle name="Pattern 3 3 2 3 2 3" xfId="23145" xr:uid="{00000000-0005-0000-0000-0000BA000000}"/>
    <cellStyle name="Pattern 3 3 2 3 2 4" xfId="37911" xr:uid="{00000000-0005-0000-0000-0000BA000000}"/>
    <cellStyle name="Pattern 3 3 2 3 3" xfId="17303" xr:uid="{00000000-0005-0000-0000-0000BA000000}"/>
    <cellStyle name="Pattern 3 3 2 3 4" xfId="12558" xr:uid="{00000000-0005-0000-0000-0000BA000000}"/>
    <cellStyle name="Pattern 3 3 2 3 5" xfId="33205" xr:uid="{00000000-0005-0000-0000-0000BA000000}"/>
    <cellStyle name="Pattern 3 3 2 4" xfId="8852" xr:uid="{00000000-0005-0000-0000-0000BA000000}"/>
    <cellStyle name="Pattern 3 3 2 4 2" xfId="24517" xr:uid="{00000000-0005-0000-0000-0000BA000000}"/>
    <cellStyle name="Pattern 3 3 2 4 2 2" xfId="29105" xr:uid="{00000000-0005-0000-0000-0000BA000000}"/>
    <cellStyle name="Pattern 3 3 2 4 2 3" xfId="39210" xr:uid="{00000000-0005-0000-0000-0000BA000000}"/>
    <cellStyle name="Pattern 3 3 2 4 3" xfId="22116" xr:uid="{00000000-0005-0000-0000-0000BA000000}"/>
    <cellStyle name="Pattern 3 3 2 4 4" xfId="12812" xr:uid="{00000000-0005-0000-0000-0000BA000000}"/>
    <cellStyle name="Pattern 3 3 2 4 5" xfId="34617" xr:uid="{00000000-0005-0000-0000-0000BA000000}"/>
    <cellStyle name="Pattern 3 3 2 5" xfId="6237" xr:uid="{00000000-0005-0000-0000-0000BA000000}"/>
    <cellStyle name="Pattern 3 3 2 5 2" xfId="26533" xr:uid="{00000000-0005-0000-0000-0000BA000000}"/>
    <cellStyle name="Pattern 3 3 2 5 3" xfId="12245" xr:uid="{00000000-0005-0000-0000-0000BA000000}"/>
    <cellStyle name="Pattern 3 3 2 5 4" xfId="32003" xr:uid="{00000000-0005-0000-0000-0000BA000000}"/>
    <cellStyle name="Pattern 3 3 2 6" xfId="4630" xr:uid="{00000000-0005-0000-0000-0000BA000000}"/>
    <cellStyle name="Pattern 3 3 2 6 2" xfId="14991" xr:uid="{00000000-0005-0000-0000-0000BA000000}"/>
    <cellStyle name="Pattern 3 3 2 6 3" xfId="20370" xr:uid="{00000000-0005-0000-0000-0000BA000000}"/>
    <cellStyle name="Pattern 3 3 2 6 4" xfId="36128" xr:uid="{00000000-0005-0000-0000-0000BA000000}"/>
    <cellStyle name="Pattern 3 3 2 7" xfId="17313" xr:uid="{00000000-0005-0000-0000-0000BA000000}"/>
    <cellStyle name="Pattern 3 3 2 8" xfId="13955" xr:uid="{00000000-0005-0000-0000-0000BA000000}"/>
    <cellStyle name="Pattern 3 3 2 9" xfId="30451" xr:uid="{00000000-0005-0000-0000-0000BA000000}"/>
    <cellStyle name="Pattern 3 3 3" xfId="1117" xr:uid="{00000000-0005-0000-0000-0000BA000000}"/>
    <cellStyle name="Pattern 3 3 3 2" xfId="2360" xr:uid="{00000000-0005-0000-0000-0000BA000000}"/>
    <cellStyle name="Pattern 3 3 3 2 2" xfId="7018" xr:uid="{00000000-0005-0000-0000-0000BA000000}"/>
    <cellStyle name="Pattern 3 3 3 2 2 2" xfId="27314" xr:uid="{00000000-0005-0000-0000-0000BA000000}"/>
    <cellStyle name="Pattern 3 3 3 2 2 3" xfId="22724" xr:uid="{00000000-0005-0000-0000-0000BA000000}"/>
    <cellStyle name="Pattern 3 3 3 2 2 4" xfId="37509" xr:uid="{00000000-0005-0000-0000-0000BA000000}"/>
    <cellStyle name="Pattern 3 3 3 2 3" xfId="16454" xr:uid="{00000000-0005-0000-0000-0000BA000000}"/>
    <cellStyle name="Pattern 3 3 3 2 4" xfId="10873" xr:uid="{00000000-0005-0000-0000-0000BA000000}"/>
    <cellStyle name="Pattern 3 3 3 2 5" xfId="32784" xr:uid="{00000000-0005-0000-0000-0000BA000000}"/>
    <cellStyle name="Pattern 3 3 3 3" xfId="8442" xr:uid="{00000000-0005-0000-0000-0000BA000000}"/>
    <cellStyle name="Pattern 3 3 3 3 2" xfId="24137" xr:uid="{00000000-0005-0000-0000-0000BA000000}"/>
    <cellStyle name="Pattern 3 3 3 3 2 2" xfId="28726" xr:uid="{00000000-0005-0000-0000-0000BA000000}"/>
    <cellStyle name="Pattern 3 3 3 3 2 3" xfId="38831" xr:uid="{00000000-0005-0000-0000-0000BA000000}"/>
    <cellStyle name="Pattern 3 3 3 3 3" xfId="18569" xr:uid="{00000000-0005-0000-0000-0000BA000000}"/>
    <cellStyle name="Pattern 3 3 3 3 4" xfId="14607" xr:uid="{00000000-0005-0000-0000-0000BA000000}"/>
    <cellStyle name="Pattern 3 3 3 3 5" xfId="34207" xr:uid="{00000000-0005-0000-0000-0000BA000000}"/>
    <cellStyle name="Pattern 3 3 3 4" xfId="5860" xr:uid="{00000000-0005-0000-0000-0000BA000000}"/>
    <cellStyle name="Pattern 3 3 3 4 2" xfId="26156" xr:uid="{00000000-0005-0000-0000-0000BA000000}"/>
    <cellStyle name="Pattern 3 3 3 4 3" xfId="14021" xr:uid="{00000000-0005-0000-0000-0000BA000000}"/>
    <cellStyle name="Pattern 3 3 3 4 4" xfId="31626" xr:uid="{00000000-0005-0000-0000-0000BA000000}"/>
    <cellStyle name="Pattern 3 3 3 5" xfId="4217" xr:uid="{00000000-0005-0000-0000-0000BA000000}"/>
    <cellStyle name="Pattern 3 3 3 5 2" xfId="17707" xr:uid="{00000000-0005-0000-0000-0000BA000000}"/>
    <cellStyle name="Pattern 3 3 3 5 3" xfId="19992" xr:uid="{00000000-0005-0000-0000-0000BA000000}"/>
    <cellStyle name="Pattern 3 3 3 5 4" xfId="35750" xr:uid="{00000000-0005-0000-0000-0000BA000000}"/>
    <cellStyle name="Pattern 3 3 3 6" xfId="14819" xr:uid="{00000000-0005-0000-0000-0000BA000000}"/>
    <cellStyle name="Pattern 3 3 3 7" xfId="13924" xr:uid="{00000000-0005-0000-0000-0000BA000000}"/>
    <cellStyle name="Pattern 3 3 3 8" xfId="30041" xr:uid="{00000000-0005-0000-0000-0000BA000000}"/>
    <cellStyle name="Pattern 3 3 4" xfId="1314" xr:uid="{00000000-0005-0000-0000-0000BA000000}"/>
    <cellStyle name="Pattern 3 3 4 2" xfId="2555" xr:uid="{00000000-0005-0000-0000-0000BA000000}"/>
    <cellStyle name="Pattern 3 3 4 2 2" xfId="7213" xr:uid="{00000000-0005-0000-0000-0000BA000000}"/>
    <cellStyle name="Pattern 3 3 4 2 2 2" xfId="27509" xr:uid="{00000000-0005-0000-0000-0000BA000000}"/>
    <cellStyle name="Pattern 3 3 4 2 2 3" xfId="22919" xr:uid="{00000000-0005-0000-0000-0000BA000000}"/>
    <cellStyle name="Pattern 3 3 4 2 2 4" xfId="37699" xr:uid="{00000000-0005-0000-0000-0000BA000000}"/>
    <cellStyle name="Pattern 3 3 4 2 3" xfId="18355" xr:uid="{00000000-0005-0000-0000-0000BA000000}"/>
    <cellStyle name="Pattern 3 3 4 2 4" xfId="9737" xr:uid="{00000000-0005-0000-0000-0000BA000000}"/>
    <cellStyle name="Pattern 3 3 4 2 5" xfId="32979" xr:uid="{00000000-0005-0000-0000-0000BA000000}"/>
    <cellStyle name="Pattern 3 3 4 3" xfId="8633" xr:uid="{00000000-0005-0000-0000-0000BA000000}"/>
    <cellStyle name="Pattern 3 3 4 3 2" xfId="24311" xr:uid="{00000000-0005-0000-0000-0000BA000000}"/>
    <cellStyle name="Pattern 3 3 4 3 2 2" xfId="28900" xr:uid="{00000000-0005-0000-0000-0000BA000000}"/>
    <cellStyle name="Pattern 3 3 4 3 2 3" xfId="39005" xr:uid="{00000000-0005-0000-0000-0000BA000000}"/>
    <cellStyle name="Pattern 3 3 4 3 3" xfId="17519" xr:uid="{00000000-0005-0000-0000-0000BA000000}"/>
    <cellStyle name="Pattern 3 3 4 3 4" xfId="11312" xr:uid="{00000000-0005-0000-0000-0000BA000000}"/>
    <cellStyle name="Pattern 3 3 4 3 5" xfId="34398" xr:uid="{00000000-0005-0000-0000-0000BA000000}"/>
    <cellStyle name="Pattern 3 3 4 4" xfId="6037" xr:uid="{00000000-0005-0000-0000-0000BA000000}"/>
    <cellStyle name="Pattern 3 3 4 4 2" xfId="26333" xr:uid="{00000000-0005-0000-0000-0000BA000000}"/>
    <cellStyle name="Pattern 3 3 4 4 3" xfId="9508" xr:uid="{00000000-0005-0000-0000-0000BA000000}"/>
    <cellStyle name="Pattern 3 3 4 4 4" xfId="31803" xr:uid="{00000000-0005-0000-0000-0000BA000000}"/>
    <cellStyle name="Pattern 3 3 4 5" xfId="4410" xr:uid="{00000000-0005-0000-0000-0000BA000000}"/>
    <cellStyle name="Pattern 3 3 4 5 2" xfId="18200" xr:uid="{00000000-0005-0000-0000-0000BA000000}"/>
    <cellStyle name="Pattern 3 3 4 5 3" xfId="20166" xr:uid="{00000000-0005-0000-0000-0000BA000000}"/>
    <cellStyle name="Pattern 3 3 4 5 4" xfId="35924" xr:uid="{00000000-0005-0000-0000-0000BA000000}"/>
    <cellStyle name="Pattern 3 3 4 6" xfId="15271" xr:uid="{00000000-0005-0000-0000-0000BA000000}"/>
    <cellStyle name="Pattern 3 3 4 7" xfId="11481" xr:uid="{00000000-0005-0000-0000-0000BA000000}"/>
    <cellStyle name="Pattern 3 3 4 8" xfId="30232" xr:uid="{00000000-0005-0000-0000-0000BA000000}"/>
    <cellStyle name="Pattern 3 3 5" xfId="930" xr:uid="{00000000-0005-0000-0000-0000BA000000}"/>
    <cellStyle name="Pattern 3 3 5 2" xfId="5678" xr:uid="{00000000-0005-0000-0000-0000BA000000}"/>
    <cellStyle name="Pattern 3 3 5 2 2" xfId="25974" xr:uid="{00000000-0005-0000-0000-0000BA000000}"/>
    <cellStyle name="Pattern 3 3 5 2 3" xfId="21388" xr:uid="{00000000-0005-0000-0000-0000BA000000}"/>
    <cellStyle name="Pattern 3 3 5 2 4" xfId="36920" xr:uid="{00000000-0005-0000-0000-0000BA000000}"/>
    <cellStyle name="Pattern 3 3 5 3" xfId="22286" xr:uid="{00000000-0005-0000-0000-0000BA000000}"/>
    <cellStyle name="Pattern 3 3 5 4" xfId="13778" xr:uid="{00000000-0005-0000-0000-0000BA000000}"/>
    <cellStyle name="Pattern 3 3 5 5" xfId="31444" xr:uid="{00000000-0005-0000-0000-0000BA000000}"/>
    <cellStyle name="Pattern 3 3 6" xfId="2173" xr:uid="{00000000-0005-0000-0000-0000BA000000}"/>
    <cellStyle name="Pattern 3 3 6 2" xfId="6831" xr:uid="{00000000-0005-0000-0000-0000BA000000}"/>
    <cellStyle name="Pattern 3 3 6 2 2" xfId="27127" xr:uid="{00000000-0005-0000-0000-0000BA000000}"/>
    <cellStyle name="Pattern 3 3 6 2 3" xfId="22537" xr:uid="{00000000-0005-0000-0000-0000BA000000}"/>
    <cellStyle name="Pattern 3 3 6 2 4" xfId="37322" xr:uid="{00000000-0005-0000-0000-0000BA000000}"/>
    <cellStyle name="Pattern 3 3 6 3" xfId="15161" xr:uid="{00000000-0005-0000-0000-0000BA000000}"/>
    <cellStyle name="Pattern 3 3 6 4" xfId="11498" xr:uid="{00000000-0005-0000-0000-0000BA000000}"/>
    <cellStyle name="Pattern 3 3 6 5" xfId="32597" xr:uid="{00000000-0005-0000-0000-0000BA000000}"/>
    <cellStyle name="Pattern 3 3 7" xfId="8256" xr:uid="{00000000-0005-0000-0000-0000BA000000}"/>
    <cellStyle name="Pattern 3 3 7 2" xfId="23956" xr:uid="{00000000-0005-0000-0000-0000BA000000}"/>
    <cellStyle name="Pattern 3 3 7 2 2" xfId="28545" xr:uid="{00000000-0005-0000-0000-0000BA000000}"/>
    <cellStyle name="Pattern 3 3 7 2 3" xfId="38650" xr:uid="{00000000-0005-0000-0000-0000BA000000}"/>
    <cellStyle name="Pattern 3 3 7 3" xfId="17669" xr:uid="{00000000-0005-0000-0000-0000BA000000}"/>
    <cellStyle name="Pattern 3 3 7 4" xfId="10822" xr:uid="{00000000-0005-0000-0000-0000BA000000}"/>
    <cellStyle name="Pattern 3 3 7 5" xfId="34021" xr:uid="{00000000-0005-0000-0000-0000BA000000}"/>
    <cellStyle name="Pattern 3 3 8" xfId="5403" xr:uid="{00000000-0005-0000-0000-0000BA000000}"/>
    <cellStyle name="Pattern 3 3 8 2" xfId="21114" xr:uid="{00000000-0005-0000-0000-0000BA000000}"/>
    <cellStyle name="Pattern 3 3 8 2 2" xfId="25699" xr:uid="{00000000-0005-0000-0000-0000BA000000}"/>
    <cellStyle name="Pattern 3 3 8 2 3" xfId="36763" xr:uid="{00000000-0005-0000-0000-0000BA000000}"/>
    <cellStyle name="Pattern 3 3 8 3" xfId="22176" xr:uid="{00000000-0005-0000-0000-0000BA000000}"/>
    <cellStyle name="Pattern 3 3 8 4" xfId="12178" xr:uid="{00000000-0005-0000-0000-0000BA000000}"/>
    <cellStyle name="Pattern 3 3 8 5" xfId="31169" xr:uid="{00000000-0005-0000-0000-0000BA000000}"/>
    <cellStyle name="Pattern 3 3 9" xfId="4031" xr:uid="{00000000-0005-0000-0000-0000BA000000}"/>
    <cellStyle name="Pattern 3 3 9 2" xfId="16508" xr:uid="{00000000-0005-0000-0000-0000BA000000}"/>
    <cellStyle name="Pattern 3 3 9 3" xfId="19815" xr:uid="{00000000-0005-0000-0000-0000BA000000}"/>
    <cellStyle name="Pattern 3 3 9 4" xfId="35573" xr:uid="{00000000-0005-0000-0000-0000BA000000}"/>
    <cellStyle name="Pattern 3 4" xfId="690" xr:uid="{00000000-0005-0000-0000-0000BA000000}"/>
    <cellStyle name="Pattern 3 4 10" xfId="10180" xr:uid="{00000000-0005-0000-0000-0000BA000000}"/>
    <cellStyle name="Pattern 3 4 11" xfId="29919" xr:uid="{00000000-0005-0000-0000-0000BA000000}"/>
    <cellStyle name="Pattern 3 4 2" xfId="1920" xr:uid="{00000000-0005-0000-0000-0000BA000000}"/>
    <cellStyle name="Pattern 3 4 2 2" xfId="3159" xr:uid="{00000000-0005-0000-0000-0000BA000000}"/>
    <cellStyle name="Pattern 3 4 2 2 2" xfId="7817" xr:uid="{00000000-0005-0000-0000-0000BA000000}"/>
    <cellStyle name="Pattern 3 4 2 2 2 2" xfId="28113" xr:uid="{00000000-0005-0000-0000-0000BA000000}"/>
    <cellStyle name="Pattern 3 4 2 2 2 3" xfId="23523" xr:uid="{00000000-0005-0000-0000-0000BA000000}"/>
    <cellStyle name="Pattern 3 4 2 2 2 4" xfId="38265" xr:uid="{00000000-0005-0000-0000-0000BA000000}"/>
    <cellStyle name="Pattern 3 4 2 2 3" xfId="21690" xr:uid="{00000000-0005-0000-0000-0000BA000000}"/>
    <cellStyle name="Pattern 3 4 2 2 4" xfId="12173" xr:uid="{00000000-0005-0000-0000-0000BA000000}"/>
    <cellStyle name="Pattern 3 4 2 2 5" xfId="33583" xr:uid="{00000000-0005-0000-0000-0000BA000000}"/>
    <cellStyle name="Pattern 3 4 2 3" xfId="9229" xr:uid="{00000000-0005-0000-0000-0000BA000000}"/>
    <cellStyle name="Pattern 3 4 2 3 2" xfId="24873" xr:uid="{00000000-0005-0000-0000-0000BA000000}"/>
    <cellStyle name="Pattern 3 4 2 3 2 2" xfId="29460" xr:uid="{00000000-0005-0000-0000-0000BA000000}"/>
    <cellStyle name="Pattern 3 4 2 3 2 3" xfId="39565" xr:uid="{00000000-0005-0000-0000-0000BA000000}"/>
    <cellStyle name="Pattern 3 4 2 3 3" xfId="15929" xr:uid="{00000000-0005-0000-0000-0000BA000000}"/>
    <cellStyle name="Pattern 3 4 2 3 4" xfId="12496" xr:uid="{00000000-0005-0000-0000-0000BA000000}"/>
    <cellStyle name="Pattern 3 4 2 3 5" xfId="34994" xr:uid="{00000000-0005-0000-0000-0000BA000000}"/>
    <cellStyle name="Pattern 3 4 2 4" xfId="6581" xr:uid="{00000000-0005-0000-0000-0000BA000000}"/>
    <cellStyle name="Pattern 3 4 2 4 2" xfId="26877" xr:uid="{00000000-0005-0000-0000-0000BA000000}"/>
    <cellStyle name="Pattern 3 4 2 4 3" xfId="10752" xr:uid="{00000000-0005-0000-0000-0000BA000000}"/>
    <cellStyle name="Pattern 3 4 2 4 4" xfId="32347" xr:uid="{00000000-0005-0000-0000-0000BA000000}"/>
    <cellStyle name="Pattern 3 4 2 5" xfId="5008" xr:uid="{00000000-0005-0000-0000-0000BA000000}"/>
    <cellStyle name="Pattern 3 4 2 5 2" xfId="25311" xr:uid="{00000000-0005-0000-0000-0000BA000000}"/>
    <cellStyle name="Pattern 3 4 2 5 3" xfId="20725" xr:uid="{00000000-0005-0000-0000-0000BA000000}"/>
    <cellStyle name="Pattern 3 4 2 5 4" xfId="36481" xr:uid="{00000000-0005-0000-0000-0000BA000000}"/>
    <cellStyle name="Pattern 3 4 2 6" xfId="15672" xr:uid="{00000000-0005-0000-0000-0000BA000000}"/>
    <cellStyle name="Pattern 3 4 2 7" xfId="10286" xr:uid="{00000000-0005-0000-0000-0000BA000000}"/>
    <cellStyle name="Pattern 3 4 2 8" xfId="30828" xr:uid="{00000000-0005-0000-0000-0000BA000000}"/>
    <cellStyle name="Pattern 3 4 3" xfId="1602" xr:uid="{00000000-0005-0000-0000-0000BA000000}"/>
    <cellStyle name="Pattern 3 4 3 2" xfId="2842" xr:uid="{00000000-0005-0000-0000-0000BA000000}"/>
    <cellStyle name="Pattern 3 4 3 2 2" xfId="7500" xr:uid="{00000000-0005-0000-0000-0000BA000000}"/>
    <cellStyle name="Pattern 3 4 3 2 2 2" xfId="27796" xr:uid="{00000000-0005-0000-0000-0000BA000000}"/>
    <cellStyle name="Pattern 3 4 3 2 2 3" xfId="23206" xr:uid="{00000000-0005-0000-0000-0000BA000000}"/>
    <cellStyle name="Pattern 3 4 3 2 2 4" xfId="37972" xr:uid="{00000000-0005-0000-0000-0000BA000000}"/>
    <cellStyle name="Pattern 3 4 3 2 3" xfId="17846" xr:uid="{00000000-0005-0000-0000-0000BA000000}"/>
    <cellStyle name="Pattern 3 4 3 2 4" xfId="13714" xr:uid="{00000000-0005-0000-0000-0000BA000000}"/>
    <cellStyle name="Pattern 3 4 3 2 5" xfId="33266" xr:uid="{00000000-0005-0000-0000-0000BA000000}"/>
    <cellStyle name="Pattern 3 4 3 3" xfId="8913" xr:uid="{00000000-0005-0000-0000-0000BA000000}"/>
    <cellStyle name="Pattern 3 4 3 3 2" xfId="24576" xr:uid="{00000000-0005-0000-0000-0000BA000000}"/>
    <cellStyle name="Pattern 3 4 3 3 2 2" xfId="29164" xr:uid="{00000000-0005-0000-0000-0000BA000000}"/>
    <cellStyle name="Pattern 3 4 3 3 2 3" xfId="39269" xr:uid="{00000000-0005-0000-0000-0000BA000000}"/>
    <cellStyle name="Pattern 3 4 3 3 3" xfId="22206" xr:uid="{00000000-0005-0000-0000-0000BA000000}"/>
    <cellStyle name="Pattern 3 4 3 3 4" xfId="10063" xr:uid="{00000000-0005-0000-0000-0000BA000000}"/>
    <cellStyle name="Pattern 3 4 3 3 5" xfId="34678" xr:uid="{00000000-0005-0000-0000-0000BA000000}"/>
    <cellStyle name="Pattern 3 4 3 4" xfId="6297" xr:uid="{00000000-0005-0000-0000-0000BA000000}"/>
    <cellStyle name="Pattern 3 4 3 4 2" xfId="26593" xr:uid="{00000000-0005-0000-0000-0000BA000000}"/>
    <cellStyle name="Pattern 3 4 3 4 3" xfId="9809" xr:uid="{00000000-0005-0000-0000-0000BA000000}"/>
    <cellStyle name="Pattern 3 4 3 4 4" xfId="32063" xr:uid="{00000000-0005-0000-0000-0000BA000000}"/>
    <cellStyle name="Pattern 3 4 3 5" xfId="4691" xr:uid="{00000000-0005-0000-0000-0000BA000000}"/>
    <cellStyle name="Pattern 3 4 3 5 2" xfId="25015" xr:uid="{00000000-0005-0000-0000-0000BA000000}"/>
    <cellStyle name="Pattern 3 4 3 5 3" xfId="20427" xr:uid="{00000000-0005-0000-0000-0000BA000000}"/>
    <cellStyle name="Pattern 3 4 3 5 4" xfId="36185" xr:uid="{00000000-0005-0000-0000-0000BA000000}"/>
    <cellStyle name="Pattern 3 4 3 6" xfId="15032" xr:uid="{00000000-0005-0000-0000-0000BA000000}"/>
    <cellStyle name="Pattern 3 4 3 7" xfId="11022" xr:uid="{00000000-0005-0000-0000-0000BA000000}"/>
    <cellStyle name="Pattern 3 4 3 8" xfId="30512" xr:uid="{00000000-0005-0000-0000-0000BA000000}"/>
    <cellStyle name="Pattern 3 4 4" xfId="994" xr:uid="{00000000-0005-0000-0000-0000BA000000}"/>
    <cellStyle name="Pattern 3 4 4 2" xfId="5739" xr:uid="{00000000-0005-0000-0000-0000BA000000}"/>
    <cellStyle name="Pattern 3 4 4 2 2" xfId="26035" xr:uid="{00000000-0005-0000-0000-0000BA000000}"/>
    <cellStyle name="Pattern 3 4 4 2 3" xfId="21449" xr:uid="{00000000-0005-0000-0000-0000BA000000}"/>
    <cellStyle name="Pattern 3 4 4 2 4" xfId="36963" xr:uid="{00000000-0005-0000-0000-0000BA000000}"/>
    <cellStyle name="Pattern 3 4 4 3" xfId="17230" xr:uid="{00000000-0005-0000-0000-0000BA000000}"/>
    <cellStyle name="Pattern 3 4 4 4" xfId="10695" xr:uid="{00000000-0005-0000-0000-0000BA000000}"/>
    <cellStyle name="Pattern 3 4 4 5" xfId="31505" xr:uid="{00000000-0005-0000-0000-0000BA000000}"/>
    <cellStyle name="Pattern 3 4 5" xfId="2237" xr:uid="{00000000-0005-0000-0000-0000BA000000}"/>
    <cellStyle name="Pattern 3 4 5 2" xfId="6895" xr:uid="{00000000-0005-0000-0000-0000BA000000}"/>
    <cellStyle name="Pattern 3 4 5 2 2" xfId="27191" xr:uid="{00000000-0005-0000-0000-0000BA000000}"/>
    <cellStyle name="Pattern 3 4 5 2 3" xfId="22601" xr:uid="{00000000-0005-0000-0000-0000BA000000}"/>
    <cellStyle name="Pattern 3 4 5 2 4" xfId="37386" xr:uid="{00000000-0005-0000-0000-0000BA000000}"/>
    <cellStyle name="Pattern 3 4 5 3" xfId="17810" xr:uid="{00000000-0005-0000-0000-0000BA000000}"/>
    <cellStyle name="Pattern 3 4 5 4" xfId="10416" xr:uid="{00000000-0005-0000-0000-0000BA000000}"/>
    <cellStyle name="Pattern 3 4 5 5" xfId="32661" xr:uid="{00000000-0005-0000-0000-0000BA000000}"/>
    <cellStyle name="Pattern 3 4 6" xfId="8320" xr:uid="{00000000-0005-0000-0000-0000BA000000}"/>
    <cellStyle name="Pattern 3 4 6 2" xfId="24017" xr:uid="{00000000-0005-0000-0000-0000BA000000}"/>
    <cellStyle name="Pattern 3 4 6 2 2" xfId="28606" xr:uid="{00000000-0005-0000-0000-0000BA000000}"/>
    <cellStyle name="Pattern 3 4 6 2 3" xfId="38711" xr:uid="{00000000-0005-0000-0000-0000BA000000}"/>
    <cellStyle name="Pattern 3 4 6 3" xfId="15897" xr:uid="{00000000-0005-0000-0000-0000BA000000}"/>
    <cellStyle name="Pattern 3 4 6 4" xfId="11845" xr:uid="{00000000-0005-0000-0000-0000BA000000}"/>
    <cellStyle name="Pattern 3 4 6 5" xfId="34085" xr:uid="{00000000-0005-0000-0000-0000BA000000}"/>
    <cellStyle name="Pattern 3 4 7" xfId="5445" xr:uid="{00000000-0005-0000-0000-0000BA000000}"/>
    <cellStyle name="Pattern 3 4 7 2" xfId="21156" xr:uid="{00000000-0005-0000-0000-0000BA000000}"/>
    <cellStyle name="Pattern 3 4 7 2 2" xfId="25741" xr:uid="{00000000-0005-0000-0000-0000BA000000}"/>
    <cellStyle name="Pattern 3 4 7 2 3" xfId="36805" xr:uid="{00000000-0005-0000-0000-0000BA000000}"/>
    <cellStyle name="Pattern 3 4 7 3" xfId="17951" xr:uid="{00000000-0005-0000-0000-0000BA000000}"/>
    <cellStyle name="Pattern 3 4 7 4" xfId="10529" xr:uid="{00000000-0005-0000-0000-0000BA000000}"/>
    <cellStyle name="Pattern 3 4 7 5" xfId="31211" xr:uid="{00000000-0005-0000-0000-0000BA000000}"/>
    <cellStyle name="Pattern 3 4 8" xfId="4095" xr:uid="{00000000-0005-0000-0000-0000BA000000}"/>
    <cellStyle name="Pattern 3 4 8 2" xfId="17721" xr:uid="{00000000-0005-0000-0000-0000BA000000}"/>
    <cellStyle name="Pattern 3 4 8 3" xfId="19875" xr:uid="{00000000-0005-0000-0000-0000BA000000}"/>
    <cellStyle name="Pattern 3 4 8 4" xfId="35633" xr:uid="{00000000-0005-0000-0000-0000BA000000}"/>
    <cellStyle name="Pattern 3 4 9" xfId="15231" xr:uid="{00000000-0005-0000-0000-0000BA000000}"/>
    <cellStyle name="Pattern 3 5" xfId="752" xr:uid="{00000000-0005-0000-0000-0000BA000000}"/>
    <cellStyle name="Pattern 3 5 10" xfId="14544" xr:uid="{00000000-0005-0000-0000-0000BA000000}"/>
    <cellStyle name="Pattern 3 5 11" xfId="29981" xr:uid="{00000000-0005-0000-0000-0000BA000000}"/>
    <cellStyle name="Pattern 3 5 2" xfId="1982" xr:uid="{00000000-0005-0000-0000-0000BA000000}"/>
    <cellStyle name="Pattern 3 5 2 2" xfId="3221" xr:uid="{00000000-0005-0000-0000-0000BA000000}"/>
    <cellStyle name="Pattern 3 5 2 2 2" xfId="7879" xr:uid="{00000000-0005-0000-0000-0000BA000000}"/>
    <cellStyle name="Pattern 3 5 2 2 2 2" xfId="28175" xr:uid="{00000000-0005-0000-0000-0000BA000000}"/>
    <cellStyle name="Pattern 3 5 2 2 2 3" xfId="23585" xr:uid="{00000000-0005-0000-0000-0000BA000000}"/>
    <cellStyle name="Pattern 3 5 2 2 2 4" xfId="38327" xr:uid="{00000000-0005-0000-0000-0000BA000000}"/>
    <cellStyle name="Pattern 3 5 2 2 3" xfId="18608" xr:uid="{00000000-0005-0000-0000-0000BA000000}"/>
    <cellStyle name="Pattern 3 5 2 2 4" xfId="11079" xr:uid="{00000000-0005-0000-0000-0000BA000000}"/>
    <cellStyle name="Pattern 3 5 2 2 5" xfId="33645" xr:uid="{00000000-0005-0000-0000-0000BA000000}"/>
    <cellStyle name="Pattern 3 5 2 3" xfId="9291" xr:uid="{00000000-0005-0000-0000-0000BA000000}"/>
    <cellStyle name="Pattern 3 5 2 3 2" xfId="24932" xr:uid="{00000000-0005-0000-0000-0000BA000000}"/>
    <cellStyle name="Pattern 3 5 2 3 2 2" xfId="29519" xr:uid="{00000000-0005-0000-0000-0000BA000000}"/>
    <cellStyle name="Pattern 3 5 2 3 2 3" xfId="39624" xr:uid="{00000000-0005-0000-0000-0000BA000000}"/>
    <cellStyle name="Pattern 3 5 2 3 3" xfId="21722" xr:uid="{00000000-0005-0000-0000-0000BA000000}"/>
    <cellStyle name="Pattern 3 5 2 3 4" xfId="10197" xr:uid="{00000000-0005-0000-0000-0000BA000000}"/>
    <cellStyle name="Pattern 3 5 2 3 5" xfId="35056" xr:uid="{00000000-0005-0000-0000-0000BA000000}"/>
    <cellStyle name="Pattern 3 5 2 4" xfId="6640" xr:uid="{00000000-0005-0000-0000-0000BA000000}"/>
    <cellStyle name="Pattern 3 5 2 4 2" xfId="26936" xr:uid="{00000000-0005-0000-0000-0000BA000000}"/>
    <cellStyle name="Pattern 3 5 2 4 3" xfId="13812" xr:uid="{00000000-0005-0000-0000-0000BA000000}"/>
    <cellStyle name="Pattern 3 5 2 4 4" xfId="32406" xr:uid="{00000000-0005-0000-0000-0000BA000000}"/>
    <cellStyle name="Pattern 3 5 2 5" xfId="5070" xr:uid="{00000000-0005-0000-0000-0000BA000000}"/>
    <cellStyle name="Pattern 3 5 2 5 2" xfId="25370" xr:uid="{00000000-0005-0000-0000-0000BA000000}"/>
    <cellStyle name="Pattern 3 5 2 5 3" xfId="20784" xr:uid="{00000000-0005-0000-0000-0000BA000000}"/>
    <cellStyle name="Pattern 3 5 2 5 4" xfId="36540" xr:uid="{00000000-0005-0000-0000-0000BA000000}"/>
    <cellStyle name="Pattern 3 5 2 6" xfId="18603" xr:uid="{00000000-0005-0000-0000-0000BA000000}"/>
    <cellStyle name="Pattern 3 5 2 7" xfId="11287" xr:uid="{00000000-0005-0000-0000-0000BA000000}"/>
    <cellStyle name="Pattern 3 5 2 8" xfId="30890" xr:uid="{00000000-0005-0000-0000-0000BA000000}"/>
    <cellStyle name="Pattern 3 5 3" xfId="1660" xr:uid="{00000000-0005-0000-0000-0000BA000000}"/>
    <cellStyle name="Pattern 3 5 3 2" xfId="2899" xr:uid="{00000000-0005-0000-0000-0000BA000000}"/>
    <cellStyle name="Pattern 3 5 3 2 2" xfId="7557" xr:uid="{00000000-0005-0000-0000-0000BA000000}"/>
    <cellStyle name="Pattern 3 5 3 2 2 2" xfId="27853" xr:uid="{00000000-0005-0000-0000-0000BA000000}"/>
    <cellStyle name="Pattern 3 5 3 2 2 3" xfId="23263" xr:uid="{00000000-0005-0000-0000-0000BA000000}"/>
    <cellStyle name="Pattern 3 5 3 2 2 4" xfId="38029" xr:uid="{00000000-0005-0000-0000-0000BA000000}"/>
    <cellStyle name="Pattern 3 5 3 2 3" xfId="18958" xr:uid="{00000000-0005-0000-0000-0000BA000000}"/>
    <cellStyle name="Pattern 3 5 3 2 4" xfId="10604" xr:uid="{00000000-0005-0000-0000-0000BA000000}"/>
    <cellStyle name="Pattern 3 5 3 2 5" xfId="33323" xr:uid="{00000000-0005-0000-0000-0000BA000000}"/>
    <cellStyle name="Pattern 3 5 3 3" xfId="8969" xr:uid="{00000000-0005-0000-0000-0000BA000000}"/>
    <cellStyle name="Pattern 3 5 3 3 2" xfId="24629" xr:uid="{00000000-0005-0000-0000-0000BA000000}"/>
    <cellStyle name="Pattern 3 5 3 3 2 2" xfId="29217" xr:uid="{00000000-0005-0000-0000-0000BA000000}"/>
    <cellStyle name="Pattern 3 5 3 3 2 3" xfId="39322" xr:uid="{00000000-0005-0000-0000-0000BA000000}"/>
    <cellStyle name="Pattern 3 5 3 3 3" xfId="14979" xr:uid="{00000000-0005-0000-0000-0000BA000000}"/>
    <cellStyle name="Pattern 3 5 3 3 4" xfId="13063" xr:uid="{00000000-0005-0000-0000-0000BA000000}"/>
    <cellStyle name="Pattern 3 5 3 3 5" xfId="34734" xr:uid="{00000000-0005-0000-0000-0000BA000000}"/>
    <cellStyle name="Pattern 3 5 3 4" xfId="6351" xr:uid="{00000000-0005-0000-0000-0000BA000000}"/>
    <cellStyle name="Pattern 3 5 3 4 2" xfId="26647" xr:uid="{00000000-0005-0000-0000-0000BA000000}"/>
    <cellStyle name="Pattern 3 5 3 4 3" xfId="13838" xr:uid="{00000000-0005-0000-0000-0000BA000000}"/>
    <cellStyle name="Pattern 3 5 3 4 4" xfId="32117" xr:uid="{00000000-0005-0000-0000-0000BA000000}"/>
    <cellStyle name="Pattern 3 5 3 5" xfId="4748" xr:uid="{00000000-0005-0000-0000-0000BA000000}"/>
    <cellStyle name="Pattern 3 5 3 5 2" xfId="25068" xr:uid="{00000000-0005-0000-0000-0000BA000000}"/>
    <cellStyle name="Pattern 3 5 3 5 3" xfId="20480" xr:uid="{00000000-0005-0000-0000-0000BA000000}"/>
    <cellStyle name="Pattern 3 5 3 5 4" xfId="36238" xr:uid="{00000000-0005-0000-0000-0000BA000000}"/>
    <cellStyle name="Pattern 3 5 3 6" xfId="16669" xr:uid="{00000000-0005-0000-0000-0000BA000000}"/>
    <cellStyle name="Pattern 3 5 3 7" xfId="10888" xr:uid="{00000000-0005-0000-0000-0000BA000000}"/>
    <cellStyle name="Pattern 3 5 3 8" xfId="30568" xr:uid="{00000000-0005-0000-0000-0000BA000000}"/>
    <cellStyle name="Pattern 3 5 4" xfId="1056" xr:uid="{00000000-0005-0000-0000-0000BA000000}"/>
    <cellStyle name="Pattern 3 5 4 2" xfId="5801" xr:uid="{00000000-0005-0000-0000-0000BA000000}"/>
    <cellStyle name="Pattern 3 5 4 2 2" xfId="26097" xr:uid="{00000000-0005-0000-0000-0000BA000000}"/>
    <cellStyle name="Pattern 3 5 4 2 3" xfId="21511" xr:uid="{00000000-0005-0000-0000-0000BA000000}"/>
    <cellStyle name="Pattern 3 5 4 2 4" xfId="37025" xr:uid="{00000000-0005-0000-0000-0000BA000000}"/>
    <cellStyle name="Pattern 3 5 4 3" xfId="15228" xr:uid="{00000000-0005-0000-0000-0000BA000000}"/>
    <cellStyle name="Pattern 3 5 4 4" xfId="9389" xr:uid="{00000000-0005-0000-0000-0000BA000000}"/>
    <cellStyle name="Pattern 3 5 4 5" xfId="31567" xr:uid="{00000000-0005-0000-0000-0000BA000000}"/>
    <cellStyle name="Pattern 3 5 5" xfId="2299" xr:uid="{00000000-0005-0000-0000-0000BA000000}"/>
    <cellStyle name="Pattern 3 5 5 2" xfId="6957" xr:uid="{00000000-0005-0000-0000-0000BA000000}"/>
    <cellStyle name="Pattern 3 5 5 2 2" xfId="27253" xr:uid="{00000000-0005-0000-0000-0000BA000000}"/>
    <cellStyle name="Pattern 3 5 5 2 3" xfId="22663" xr:uid="{00000000-0005-0000-0000-0000BA000000}"/>
    <cellStyle name="Pattern 3 5 5 2 4" xfId="37448" xr:uid="{00000000-0005-0000-0000-0000BA000000}"/>
    <cellStyle name="Pattern 3 5 5 3" xfId="16059" xr:uid="{00000000-0005-0000-0000-0000BA000000}"/>
    <cellStyle name="Pattern 3 5 5 4" xfId="14007" xr:uid="{00000000-0005-0000-0000-0000BA000000}"/>
    <cellStyle name="Pattern 3 5 5 5" xfId="32723" xr:uid="{00000000-0005-0000-0000-0000BA000000}"/>
    <cellStyle name="Pattern 3 5 6" xfId="8382" xr:uid="{00000000-0005-0000-0000-0000BA000000}"/>
    <cellStyle name="Pattern 3 5 6 2" xfId="24079" xr:uid="{00000000-0005-0000-0000-0000BA000000}"/>
    <cellStyle name="Pattern 3 5 6 2 2" xfId="28668" xr:uid="{00000000-0005-0000-0000-0000BA000000}"/>
    <cellStyle name="Pattern 3 5 6 2 3" xfId="38773" xr:uid="{00000000-0005-0000-0000-0000BA000000}"/>
    <cellStyle name="Pattern 3 5 6 3" xfId="15912" xr:uid="{00000000-0005-0000-0000-0000BA000000}"/>
    <cellStyle name="Pattern 3 5 6 4" xfId="14109" xr:uid="{00000000-0005-0000-0000-0000BA000000}"/>
    <cellStyle name="Pattern 3 5 6 5" xfId="34147" xr:uid="{00000000-0005-0000-0000-0000BA000000}"/>
    <cellStyle name="Pattern 3 5 7" xfId="5504" xr:uid="{00000000-0005-0000-0000-0000BA000000}"/>
    <cellStyle name="Pattern 3 5 7 2" xfId="21215" xr:uid="{00000000-0005-0000-0000-0000BA000000}"/>
    <cellStyle name="Pattern 3 5 7 2 2" xfId="25800" xr:uid="{00000000-0005-0000-0000-0000BA000000}"/>
    <cellStyle name="Pattern 3 5 7 2 3" xfId="36864" xr:uid="{00000000-0005-0000-0000-0000BA000000}"/>
    <cellStyle name="Pattern 3 5 7 3" xfId="16385" xr:uid="{00000000-0005-0000-0000-0000BA000000}"/>
    <cellStyle name="Pattern 3 5 7 4" xfId="14588" xr:uid="{00000000-0005-0000-0000-0000BA000000}"/>
    <cellStyle name="Pattern 3 5 7 5" xfId="31270" xr:uid="{00000000-0005-0000-0000-0000BA000000}"/>
    <cellStyle name="Pattern 3 5 8" xfId="4157" xr:uid="{00000000-0005-0000-0000-0000BA000000}"/>
    <cellStyle name="Pattern 3 5 8 2" xfId="16170" xr:uid="{00000000-0005-0000-0000-0000BA000000}"/>
    <cellStyle name="Pattern 3 5 8 3" xfId="19934" xr:uid="{00000000-0005-0000-0000-0000BA000000}"/>
    <cellStyle name="Pattern 3 5 8 4" xfId="35692" xr:uid="{00000000-0005-0000-0000-0000BA000000}"/>
    <cellStyle name="Pattern 3 5 9" xfId="18146" xr:uid="{00000000-0005-0000-0000-0000BA000000}"/>
    <cellStyle name="Pattern 3 6" xfId="430" xr:uid="{00000000-0005-0000-0000-0000BA000000}"/>
    <cellStyle name="Pattern 3 6 2" xfId="1384" xr:uid="{00000000-0005-0000-0000-0000BA000000}"/>
    <cellStyle name="Pattern 3 6 2 2" xfId="6099" xr:uid="{00000000-0005-0000-0000-0000BA000000}"/>
    <cellStyle name="Pattern 3 6 2 2 2" xfId="26395" xr:uid="{00000000-0005-0000-0000-0000BA000000}"/>
    <cellStyle name="Pattern 3 6 2 2 3" xfId="21808" xr:uid="{00000000-0005-0000-0000-0000BA000000}"/>
    <cellStyle name="Pattern 3 6 2 2 4" xfId="37061" xr:uid="{00000000-0005-0000-0000-0000BA000000}"/>
    <cellStyle name="Pattern 3 6 2 3" xfId="21961" xr:uid="{00000000-0005-0000-0000-0000BA000000}"/>
    <cellStyle name="Pattern 3 6 2 4" xfId="11647" xr:uid="{00000000-0005-0000-0000-0000BA000000}"/>
    <cellStyle name="Pattern 3 6 2 5" xfId="31865" xr:uid="{00000000-0005-0000-0000-0000BA000000}"/>
    <cellStyle name="Pattern 3 6 3" xfId="2625" xr:uid="{00000000-0005-0000-0000-0000BA000000}"/>
    <cellStyle name="Pattern 3 6 3 2" xfId="7283" xr:uid="{00000000-0005-0000-0000-0000BA000000}"/>
    <cellStyle name="Pattern 3 6 3 2 2" xfId="27579" xr:uid="{00000000-0005-0000-0000-0000BA000000}"/>
    <cellStyle name="Pattern 3 6 3 2 3" xfId="22989" xr:uid="{00000000-0005-0000-0000-0000BA000000}"/>
    <cellStyle name="Pattern 3 6 3 2 4" xfId="37765" xr:uid="{00000000-0005-0000-0000-0000BA000000}"/>
    <cellStyle name="Pattern 3 6 3 3" xfId="14965" xr:uid="{00000000-0005-0000-0000-0000BA000000}"/>
    <cellStyle name="Pattern 3 6 3 4" xfId="9409" xr:uid="{00000000-0005-0000-0000-0000BA000000}"/>
    <cellStyle name="Pattern 3 6 3 5" xfId="33049" xr:uid="{00000000-0005-0000-0000-0000BA000000}"/>
    <cellStyle name="Pattern 3 6 4" xfId="8700" xr:uid="{00000000-0005-0000-0000-0000BA000000}"/>
    <cellStyle name="Pattern 3 6 4 2" xfId="24374" xr:uid="{00000000-0005-0000-0000-0000BA000000}"/>
    <cellStyle name="Pattern 3 6 4 2 2" xfId="28963" xr:uid="{00000000-0005-0000-0000-0000BA000000}"/>
    <cellStyle name="Pattern 3 6 4 2 3" xfId="39068" xr:uid="{00000000-0005-0000-0000-0000BA000000}"/>
    <cellStyle name="Pattern 3 6 4 3" xfId="21578" xr:uid="{00000000-0005-0000-0000-0000BA000000}"/>
    <cellStyle name="Pattern 3 6 4 4" xfId="13429" xr:uid="{00000000-0005-0000-0000-0000BA000000}"/>
    <cellStyle name="Pattern 3 6 4 5" xfId="34465" xr:uid="{00000000-0005-0000-0000-0000BA000000}"/>
    <cellStyle name="Pattern 3 6 5" xfId="5258" xr:uid="{00000000-0005-0000-0000-0000BA000000}"/>
    <cellStyle name="Pattern 3 6 5 2" xfId="25556" xr:uid="{00000000-0005-0000-0000-0000BA000000}"/>
    <cellStyle name="Pattern 3 6 5 3" xfId="10378" xr:uid="{00000000-0005-0000-0000-0000BA000000}"/>
    <cellStyle name="Pattern 3 6 5 4" xfId="31024" xr:uid="{00000000-0005-0000-0000-0000BA000000}"/>
    <cellStyle name="Pattern 3 6 6" xfId="4477" xr:uid="{00000000-0005-0000-0000-0000BA000000}"/>
    <cellStyle name="Pattern 3 6 6 2" xfId="15364" xr:uid="{00000000-0005-0000-0000-0000BA000000}"/>
    <cellStyle name="Pattern 3 6 6 3" xfId="20228" xr:uid="{00000000-0005-0000-0000-0000BA000000}"/>
    <cellStyle name="Pattern 3 6 6 4" xfId="35986" xr:uid="{00000000-0005-0000-0000-0000BA000000}"/>
    <cellStyle name="Pattern 3 6 7" xfId="16865" xr:uid="{00000000-0005-0000-0000-0000BA000000}"/>
    <cellStyle name="Pattern 3 6 8" xfId="13801" xr:uid="{00000000-0005-0000-0000-0000BA000000}"/>
    <cellStyle name="Pattern 3 6 9" xfId="30299" xr:uid="{00000000-0005-0000-0000-0000BA000000}"/>
    <cellStyle name="Pattern 3 7" xfId="1112" xr:uid="{00000000-0005-0000-0000-0000B8000000}"/>
    <cellStyle name="Pattern 3 7 2" xfId="2355" xr:uid="{00000000-0005-0000-0000-0000B8000000}"/>
    <cellStyle name="Pattern 3 7 2 2" xfId="7013" xr:uid="{00000000-0005-0000-0000-0000B8000000}"/>
    <cellStyle name="Pattern 3 7 2 2 2" xfId="27309" xr:uid="{00000000-0005-0000-0000-0000B8000000}"/>
    <cellStyle name="Pattern 3 7 2 2 3" xfId="22719" xr:uid="{00000000-0005-0000-0000-0000B8000000}"/>
    <cellStyle name="Pattern 3 7 2 2 4" xfId="37504" xr:uid="{00000000-0005-0000-0000-0000B8000000}"/>
    <cellStyle name="Pattern 3 7 2 3" xfId="17472" xr:uid="{00000000-0005-0000-0000-0000B8000000}"/>
    <cellStyle name="Pattern 3 7 2 4" xfId="14596" xr:uid="{00000000-0005-0000-0000-0000B8000000}"/>
    <cellStyle name="Pattern 3 7 2 5" xfId="32779" xr:uid="{00000000-0005-0000-0000-0000B8000000}"/>
    <cellStyle name="Pattern 3 7 3" xfId="8438" xr:uid="{00000000-0005-0000-0000-0000B8000000}"/>
    <cellStyle name="Pattern 3 7 3 2" xfId="24133" xr:uid="{00000000-0005-0000-0000-0000B8000000}"/>
    <cellStyle name="Pattern 3 7 3 2 2" xfId="28722" xr:uid="{00000000-0005-0000-0000-0000B8000000}"/>
    <cellStyle name="Pattern 3 7 3 2 3" xfId="38827" xr:uid="{00000000-0005-0000-0000-0000B8000000}"/>
    <cellStyle name="Pattern 3 7 3 3" xfId="21283" xr:uid="{00000000-0005-0000-0000-0000B8000000}"/>
    <cellStyle name="Pattern 3 7 3 4" xfId="14483" xr:uid="{00000000-0005-0000-0000-0000B8000000}"/>
    <cellStyle name="Pattern 3 7 3 5" xfId="34203" xr:uid="{00000000-0005-0000-0000-0000B8000000}"/>
    <cellStyle name="Pattern 3 7 4" xfId="5855" xr:uid="{00000000-0005-0000-0000-0000B8000000}"/>
    <cellStyle name="Pattern 3 7 4 2" xfId="26151" xr:uid="{00000000-0005-0000-0000-0000B8000000}"/>
    <cellStyle name="Pattern 3 7 4 3" xfId="12340" xr:uid="{00000000-0005-0000-0000-0000B8000000}"/>
    <cellStyle name="Pattern 3 7 4 4" xfId="31621" xr:uid="{00000000-0005-0000-0000-0000B8000000}"/>
    <cellStyle name="Pattern 3 7 5" xfId="4213" xr:uid="{00000000-0005-0000-0000-0000B8000000}"/>
    <cellStyle name="Pattern 3 7 5 2" xfId="17876" xr:uid="{00000000-0005-0000-0000-0000B8000000}"/>
    <cellStyle name="Pattern 3 7 5 3" xfId="19988" xr:uid="{00000000-0005-0000-0000-0000B8000000}"/>
    <cellStyle name="Pattern 3 7 5 4" xfId="35746" xr:uid="{00000000-0005-0000-0000-0000B8000000}"/>
    <cellStyle name="Pattern 3 7 6" xfId="14822" xr:uid="{00000000-0005-0000-0000-0000B8000000}"/>
    <cellStyle name="Pattern 3 7 7" xfId="11152" xr:uid="{00000000-0005-0000-0000-0000B8000000}"/>
    <cellStyle name="Pattern 3 7 8" xfId="30037" xr:uid="{00000000-0005-0000-0000-0000B8000000}"/>
    <cellStyle name="Pattern 3 8" xfId="1088" xr:uid="{00000000-0005-0000-0000-0000BA000000}"/>
    <cellStyle name="Pattern 3 8 2" xfId="2331" xr:uid="{00000000-0005-0000-0000-0000BA000000}"/>
    <cellStyle name="Pattern 3 8 2 2" xfId="6989" xr:uid="{00000000-0005-0000-0000-0000BA000000}"/>
    <cellStyle name="Pattern 3 8 2 2 2" xfId="27285" xr:uid="{00000000-0005-0000-0000-0000BA000000}"/>
    <cellStyle name="Pattern 3 8 2 2 3" xfId="22695" xr:uid="{00000000-0005-0000-0000-0000BA000000}"/>
    <cellStyle name="Pattern 3 8 2 2 4" xfId="37480" xr:uid="{00000000-0005-0000-0000-0000BA000000}"/>
    <cellStyle name="Pattern 3 8 2 3" xfId="15482" xr:uid="{00000000-0005-0000-0000-0000BA000000}"/>
    <cellStyle name="Pattern 3 8 2 4" xfId="11327" xr:uid="{00000000-0005-0000-0000-0000BA000000}"/>
    <cellStyle name="Pattern 3 8 2 5" xfId="32755" xr:uid="{00000000-0005-0000-0000-0000BA000000}"/>
    <cellStyle name="Pattern 3 8 3" xfId="8414" xr:uid="{00000000-0005-0000-0000-0000BA000000}"/>
    <cellStyle name="Pattern 3 8 3 2" xfId="24110" xr:uid="{00000000-0005-0000-0000-0000BA000000}"/>
    <cellStyle name="Pattern 3 8 3 2 2" xfId="28699" xr:uid="{00000000-0005-0000-0000-0000BA000000}"/>
    <cellStyle name="Pattern 3 8 3 2 3" xfId="38804" xr:uid="{00000000-0005-0000-0000-0000BA000000}"/>
    <cellStyle name="Pattern 3 8 3 3" xfId="15270" xr:uid="{00000000-0005-0000-0000-0000BA000000}"/>
    <cellStyle name="Pattern 3 8 3 4" xfId="9821" xr:uid="{00000000-0005-0000-0000-0000BA000000}"/>
    <cellStyle name="Pattern 3 8 3 5" xfId="34179" xr:uid="{00000000-0005-0000-0000-0000BA000000}"/>
    <cellStyle name="Pattern 3 8 4" xfId="5832" xr:uid="{00000000-0005-0000-0000-0000BA000000}"/>
    <cellStyle name="Pattern 3 8 4 2" xfId="26128" xr:uid="{00000000-0005-0000-0000-0000BA000000}"/>
    <cellStyle name="Pattern 3 8 4 3" xfId="12148" xr:uid="{00000000-0005-0000-0000-0000BA000000}"/>
    <cellStyle name="Pattern 3 8 4 4" xfId="31598" xr:uid="{00000000-0005-0000-0000-0000BA000000}"/>
    <cellStyle name="Pattern 3 8 5" xfId="4189" xr:uid="{00000000-0005-0000-0000-0000BA000000}"/>
    <cellStyle name="Pattern 3 8 5 2" xfId="18481" xr:uid="{00000000-0005-0000-0000-0000BA000000}"/>
    <cellStyle name="Pattern 3 8 5 3" xfId="19965" xr:uid="{00000000-0005-0000-0000-0000BA000000}"/>
    <cellStyle name="Pattern 3 8 5 4" xfId="35723" xr:uid="{00000000-0005-0000-0000-0000BA000000}"/>
    <cellStyle name="Pattern 3 8 6" xfId="14846" xr:uid="{00000000-0005-0000-0000-0000BA000000}"/>
    <cellStyle name="Pattern 3 8 7" xfId="14245" xr:uid="{00000000-0005-0000-0000-0000BA000000}"/>
    <cellStyle name="Pattern 3 8 8" xfId="30013" xr:uid="{00000000-0005-0000-0000-0000BA000000}"/>
    <cellStyle name="Pattern 3 9" xfId="787" xr:uid="{00000000-0005-0000-0000-0000BA000000}"/>
    <cellStyle name="Pattern 3 9 2" xfId="3283" xr:uid="{00000000-0005-0000-0000-0000BA000000}"/>
    <cellStyle name="Pattern 3 9 2 2" xfId="7974" xr:uid="{00000000-0005-0000-0000-0000BA000000}"/>
    <cellStyle name="Pattern 3 9 2 2 2" xfId="28267" xr:uid="{00000000-0005-0000-0000-0000BA000000}"/>
    <cellStyle name="Pattern 3 9 2 2 3" xfId="23678" xr:uid="{00000000-0005-0000-0000-0000BA000000}"/>
    <cellStyle name="Pattern 3 9 2 2 4" xfId="38419" xr:uid="{00000000-0005-0000-0000-0000BA000000}"/>
    <cellStyle name="Pattern 3 9 2 3" xfId="18811" xr:uid="{00000000-0005-0000-0000-0000BA000000}"/>
    <cellStyle name="Pattern 3 9 2 4" xfId="3409" xr:uid="{00000000-0005-0000-0000-0000BA000000}"/>
    <cellStyle name="Pattern 3 9 2 5" xfId="33739" xr:uid="{00000000-0005-0000-0000-0000BA000000}"/>
    <cellStyle name="Pattern 3 9 3" xfId="5539" xr:uid="{00000000-0005-0000-0000-0000BA000000}"/>
    <cellStyle name="Pattern 3 9 3 2" xfId="25835" xr:uid="{00000000-0005-0000-0000-0000BA000000}"/>
    <cellStyle name="Pattern 3 9 3 3" xfId="11415" xr:uid="{00000000-0005-0000-0000-0000BA000000}"/>
    <cellStyle name="Pattern 3 9 3 4" xfId="31305" xr:uid="{00000000-0005-0000-0000-0000BA000000}"/>
    <cellStyle name="Pattern 3 9 4" xfId="3728" xr:uid="{00000000-0005-0000-0000-0000BA000000}"/>
    <cellStyle name="Pattern 3 9 4 2" xfId="15544" xr:uid="{00000000-0005-0000-0000-0000BA000000}"/>
    <cellStyle name="Pattern 3 9 4 3" xfId="19524" xr:uid="{00000000-0005-0000-0000-0000BA000000}"/>
    <cellStyle name="Pattern 3 9 4 4" xfId="35283" xr:uid="{00000000-0005-0000-0000-0000BA000000}"/>
    <cellStyle name="Pattern 3 9 5" xfId="18462" xr:uid="{00000000-0005-0000-0000-0000BA000000}"/>
    <cellStyle name="Pattern 3 9 6" xfId="9374" xr:uid="{00000000-0005-0000-0000-0000BA000000}"/>
    <cellStyle name="Pattern 3 9 7" xfId="29555" xr:uid="{00000000-0005-0000-0000-0000BA000000}"/>
    <cellStyle name="Pattern 4" xfId="508" xr:uid="{00000000-0005-0000-0000-0000BA000000}"/>
    <cellStyle name="Pattern 4 10" xfId="14881" xr:uid="{00000000-0005-0000-0000-0000BA000000}"/>
    <cellStyle name="Pattern 4 11" xfId="11932" xr:uid="{00000000-0005-0000-0000-0000BA000000}"/>
    <cellStyle name="Pattern 4 12" xfId="29599" xr:uid="{00000000-0005-0000-0000-0000BA000000}"/>
    <cellStyle name="Pattern 4 2" xfId="1439" xr:uid="{00000000-0005-0000-0000-0000BA000000}"/>
    <cellStyle name="Pattern 4 2 2" xfId="1776" xr:uid="{00000000-0005-0000-0000-0000BA000000}"/>
    <cellStyle name="Pattern 4 2 2 2" xfId="3015" xr:uid="{00000000-0005-0000-0000-0000BA000000}"/>
    <cellStyle name="Pattern 4 2 2 2 2" xfId="7673" xr:uid="{00000000-0005-0000-0000-0000BA000000}"/>
    <cellStyle name="Pattern 4 2 2 2 2 2" xfId="27969" xr:uid="{00000000-0005-0000-0000-0000BA000000}"/>
    <cellStyle name="Pattern 4 2 2 2 2 3" xfId="23379" xr:uid="{00000000-0005-0000-0000-0000BA000000}"/>
    <cellStyle name="Pattern 4 2 2 2 2 4" xfId="38132" xr:uid="{00000000-0005-0000-0000-0000BA000000}"/>
    <cellStyle name="Pattern 4 2 2 2 3" xfId="15822" xr:uid="{00000000-0005-0000-0000-0000BA000000}"/>
    <cellStyle name="Pattern 4 2 2 2 4" xfId="14712" xr:uid="{00000000-0005-0000-0000-0000BA000000}"/>
    <cellStyle name="Pattern 4 2 2 2 5" xfId="33439" xr:uid="{00000000-0005-0000-0000-0000BA000000}"/>
    <cellStyle name="Pattern 4 2 2 3" xfId="9085" xr:uid="{00000000-0005-0000-0000-0000BA000000}"/>
    <cellStyle name="Pattern 4 2 2 3 2" xfId="24736" xr:uid="{00000000-0005-0000-0000-0000BA000000}"/>
    <cellStyle name="Pattern 4 2 2 3 2 2" xfId="29324" xr:uid="{00000000-0005-0000-0000-0000BA000000}"/>
    <cellStyle name="Pattern 4 2 2 3 2 3" xfId="39429" xr:uid="{00000000-0005-0000-0000-0000BA000000}"/>
    <cellStyle name="Pattern 4 2 2 3 3" xfId="16680" xr:uid="{00000000-0005-0000-0000-0000BA000000}"/>
    <cellStyle name="Pattern 4 2 2 3 4" xfId="9894" xr:uid="{00000000-0005-0000-0000-0000BA000000}"/>
    <cellStyle name="Pattern 4 2 2 3 5" xfId="34850" xr:uid="{00000000-0005-0000-0000-0000BA000000}"/>
    <cellStyle name="Pattern 4 2 2 4" xfId="6451" xr:uid="{00000000-0005-0000-0000-0000BA000000}"/>
    <cellStyle name="Pattern 4 2 2 4 2" xfId="26747" xr:uid="{00000000-0005-0000-0000-0000BA000000}"/>
    <cellStyle name="Pattern 4 2 2 4 3" xfId="14617" xr:uid="{00000000-0005-0000-0000-0000BA000000}"/>
    <cellStyle name="Pattern 4 2 2 4 4" xfId="32217" xr:uid="{00000000-0005-0000-0000-0000BA000000}"/>
    <cellStyle name="Pattern 4 2 2 5" xfId="4864" xr:uid="{00000000-0005-0000-0000-0000BA000000}"/>
    <cellStyle name="Pattern 4 2 2 5 2" xfId="25175" xr:uid="{00000000-0005-0000-0000-0000BA000000}"/>
    <cellStyle name="Pattern 4 2 2 5 3" xfId="20588" xr:uid="{00000000-0005-0000-0000-0000BA000000}"/>
    <cellStyle name="Pattern 4 2 2 5 4" xfId="36345" xr:uid="{00000000-0005-0000-0000-0000BA000000}"/>
    <cellStyle name="Pattern 4 2 2 6" xfId="18097" xr:uid="{00000000-0005-0000-0000-0000BA000000}"/>
    <cellStyle name="Pattern 4 2 2 7" xfId="11492" xr:uid="{00000000-0005-0000-0000-0000BA000000}"/>
    <cellStyle name="Pattern 4 2 2 8" xfId="30684" xr:uid="{00000000-0005-0000-0000-0000BA000000}"/>
    <cellStyle name="Pattern 4 2 3" xfId="2679" xr:uid="{00000000-0005-0000-0000-0000BA000000}"/>
    <cellStyle name="Pattern 4 2 3 2" xfId="8751" xr:uid="{00000000-0005-0000-0000-0000BA000000}"/>
    <cellStyle name="Pattern 4 2 3 2 2" xfId="24419" xr:uid="{00000000-0005-0000-0000-0000BA000000}"/>
    <cellStyle name="Pattern 4 2 3 2 2 2" xfId="29008" xr:uid="{00000000-0005-0000-0000-0000BA000000}"/>
    <cellStyle name="Pattern 4 2 3 2 2 3" xfId="39113" xr:uid="{00000000-0005-0000-0000-0000BA000000}"/>
    <cellStyle name="Pattern 4 2 3 2 3" xfId="16257" xr:uid="{00000000-0005-0000-0000-0000BA000000}"/>
    <cellStyle name="Pattern 4 2 3 2 4" xfId="11399" xr:uid="{00000000-0005-0000-0000-0000BA000000}"/>
    <cellStyle name="Pattern 4 2 3 2 5" xfId="34516" xr:uid="{00000000-0005-0000-0000-0000BA000000}"/>
    <cellStyle name="Pattern 4 2 3 3" xfId="7337" xr:uid="{00000000-0005-0000-0000-0000BA000000}"/>
    <cellStyle name="Pattern 4 2 3 3 2" xfId="27633" xr:uid="{00000000-0005-0000-0000-0000BA000000}"/>
    <cellStyle name="Pattern 4 2 3 3 3" xfId="13022" xr:uid="{00000000-0005-0000-0000-0000BA000000}"/>
    <cellStyle name="Pattern 4 2 3 3 4" xfId="33103" xr:uid="{00000000-0005-0000-0000-0000BA000000}"/>
    <cellStyle name="Pattern 4 2 3 4" xfId="4529" xr:uid="{00000000-0005-0000-0000-0000BA000000}"/>
    <cellStyle name="Pattern 4 2 3 4 2" xfId="19126" xr:uid="{00000000-0005-0000-0000-0000BA000000}"/>
    <cellStyle name="Pattern 4 2 3 4 3" xfId="20273" xr:uid="{00000000-0005-0000-0000-0000BA000000}"/>
    <cellStyle name="Pattern 4 2 3 4 4" xfId="36031" xr:uid="{00000000-0005-0000-0000-0000BA000000}"/>
    <cellStyle name="Pattern 4 2 3 5" xfId="21736" xr:uid="{00000000-0005-0000-0000-0000BA000000}"/>
    <cellStyle name="Pattern 4 2 3 6" xfId="10936" xr:uid="{00000000-0005-0000-0000-0000BA000000}"/>
    <cellStyle name="Pattern 4 2 3 7" xfId="30350" xr:uid="{00000000-0005-0000-0000-0000BA000000}"/>
    <cellStyle name="Pattern 4 2 4" xfId="8092" xr:uid="{00000000-0005-0000-0000-0000BA000000}"/>
    <cellStyle name="Pattern 4 2 4 2" xfId="23794" xr:uid="{00000000-0005-0000-0000-0000BA000000}"/>
    <cellStyle name="Pattern 4 2 4 2 2" xfId="28383" xr:uid="{00000000-0005-0000-0000-0000BA000000}"/>
    <cellStyle name="Pattern 4 2 4 2 3" xfId="38488" xr:uid="{00000000-0005-0000-0000-0000BA000000}"/>
    <cellStyle name="Pattern 4 2 4 3" xfId="15810" xr:uid="{00000000-0005-0000-0000-0000BA000000}"/>
    <cellStyle name="Pattern 4 2 4 4" xfId="11964" xr:uid="{00000000-0005-0000-0000-0000BA000000}"/>
    <cellStyle name="Pattern 4 2 4 5" xfId="33857" xr:uid="{00000000-0005-0000-0000-0000BA000000}"/>
    <cellStyle name="Pattern 4 2 5" xfId="3867" xr:uid="{00000000-0005-0000-0000-0000BA000000}"/>
    <cellStyle name="Pattern 4 2 5 2" xfId="15253" xr:uid="{00000000-0005-0000-0000-0000BA000000}"/>
    <cellStyle name="Pattern 4 2 5 3" xfId="19656" xr:uid="{00000000-0005-0000-0000-0000BA000000}"/>
    <cellStyle name="Pattern 4 2 5 4" xfId="35414" xr:uid="{00000000-0005-0000-0000-0000BA000000}"/>
    <cellStyle name="Pattern 4 2 6" xfId="18085" xr:uid="{00000000-0005-0000-0000-0000BA000000}"/>
    <cellStyle name="Pattern 4 2 7" xfId="11313" xr:uid="{00000000-0005-0000-0000-0000BA000000}"/>
    <cellStyle name="Pattern 4 2 8" xfId="29691" xr:uid="{00000000-0005-0000-0000-0000BA000000}"/>
    <cellStyle name="Pattern 4 3" xfId="1689" xr:uid="{00000000-0005-0000-0000-0000BA000000}"/>
    <cellStyle name="Pattern 4 3 2" xfId="2928" xr:uid="{00000000-0005-0000-0000-0000BA000000}"/>
    <cellStyle name="Pattern 4 3 2 2" xfId="7586" xr:uid="{00000000-0005-0000-0000-0000BA000000}"/>
    <cellStyle name="Pattern 4 3 2 2 2" xfId="27882" xr:uid="{00000000-0005-0000-0000-0000BA000000}"/>
    <cellStyle name="Pattern 4 3 2 2 3" xfId="23292" xr:uid="{00000000-0005-0000-0000-0000BA000000}"/>
    <cellStyle name="Pattern 4 3 2 2 4" xfId="38058" xr:uid="{00000000-0005-0000-0000-0000BA000000}"/>
    <cellStyle name="Pattern 4 3 2 3" xfId="22008" xr:uid="{00000000-0005-0000-0000-0000BA000000}"/>
    <cellStyle name="Pattern 4 3 2 4" xfId="14182" xr:uid="{00000000-0005-0000-0000-0000BA000000}"/>
    <cellStyle name="Pattern 4 3 2 5" xfId="33352" xr:uid="{00000000-0005-0000-0000-0000BA000000}"/>
    <cellStyle name="Pattern 4 3 3" xfId="8998" xr:uid="{00000000-0005-0000-0000-0000BA000000}"/>
    <cellStyle name="Pattern 4 3 3 2" xfId="24657" xr:uid="{00000000-0005-0000-0000-0000BA000000}"/>
    <cellStyle name="Pattern 4 3 3 2 2" xfId="29245" xr:uid="{00000000-0005-0000-0000-0000BA000000}"/>
    <cellStyle name="Pattern 4 3 3 2 3" xfId="39350" xr:uid="{00000000-0005-0000-0000-0000BA000000}"/>
    <cellStyle name="Pattern 4 3 3 3" xfId="21795" xr:uid="{00000000-0005-0000-0000-0000BA000000}"/>
    <cellStyle name="Pattern 4 3 3 4" xfId="14583" xr:uid="{00000000-0005-0000-0000-0000BA000000}"/>
    <cellStyle name="Pattern 4 3 3 5" xfId="34763" xr:uid="{00000000-0005-0000-0000-0000BA000000}"/>
    <cellStyle name="Pattern 4 3 4" xfId="6379" xr:uid="{00000000-0005-0000-0000-0000BA000000}"/>
    <cellStyle name="Pattern 4 3 4 2" xfId="26675" xr:uid="{00000000-0005-0000-0000-0000BA000000}"/>
    <cellStyle name="Pattern 4 3 4 3" xfId="12130" xr:uid="{00000000-0005-0000-0000-0000BA000000}"/>
    <cellStyle name="Pattern 4 3 4 4" xfId="32145" xr:uid="{00000000-0005-0000-0000-0000BA000000}"/>
    <cellStyle name="Pattern 4 3 5" xfId="4777" xr:uid="{00000000-0005-0000-0000-0000BA000000}"/>
    <cellStyle name="Pattern 4 3 5 2" xfId="25096" xr:uid="{00000000-0005-0000-0000-0000BA000000}"/>
    <cellStyle name="Pattern 4 3 5 3" xfId="20508" xr:uid="{00000000-0005-0000-0000-0000BA000000}"/>
    <cellStyle name="Pattern 4 3 5 4" xfId="36266" xr:uid="{00000000-0005-0000-0000-0000BA000000}"/>
    <cellStyle name="Pattern 4 3 6" xfId="17826" xr:uid="{00000000-0005-0000-0000-0000BA000000}"/>
    <cellStyle name="Pattern 4 3 7" xfId="3623" xr:uid="{00000000-0005-0000-0000-0000BA000000}"/>
    <cellStyle name="Pattern 4 3 8" xfId="30597" xr:uid="{00000000-0005-0000-0000-0000BA000000}"/>
    <cellStyle name="Pattern 4 4" xfId="1104" xr:uid="{00000000-0005-0000-0000-0000BA000000}"/>
    <cellStyle name="Pattern 4 4 2" xfId="2347" xr:uid="{00000000-0005-0000-0000-0000BA000000}"/>
    <cellStyle name="Pattern 4 4 2 2" xfId="7005" xr:uid="{00000000-0005-0000-0000-0000BA000000}"/>
    <cellStyle name="Pattern 4 4 2 2 2" xfId="27301" xr:uid="{00000000-0005-0000-0000-0000BA000000}"/>
    <cellStyle name="Pattern 4 4 2 2 3" xfId="22711" xr:uid="{00000000-0005-0000-0000-0000BA000000}"/>
    <cellStyle name="Pattern 4 4 2 2 4" xfId="37496" xr:uid="{00000000-0005-0000-0000-0000BA000000}"/>
    <cellStyle name="Pattern 4 4 2 3" xfId="18185" xr:uid="{00000000-0005-0000-0000-0000BA000000}"/>
    <cellStyle name="Pattern 4 4 2 4" xfId="14303" xr:uid="{00000000-0005-0000-0000-0000BA000000}"/>
    <cellStyle name="Pattern 4 4 2 5" xfId="32771" xr:uid="{00000000-0005-0000-0000-0000BA000000}"/>
    <cellStyle name="Pattern 4 4 3" xfId="8430" xr:uid="{00000000-0005-0000-0000-0000BA000000}"/>
    <cellStyle name="Pattern 4 4 3 2" xfId="24125" xr:uid="{00000000-0005-0000-0000-0000BA000000}"/>
    <cellStyle name="Pattern 4 4 3 2 2" xfId="28714" xr:uid="{00000000-0005-0000-0000-0000BA000000}"/>
    <cellStyle name="Pattern 4 4 3 2 3" xfId="38819" xr:uid="{00000000-0005-0000-0000-0000BA000000}"/>
    <cellStyle name="Pattern 4 4 3 3" xfId="18869" xr:uid="{00000000-0005-0000-0000-0000BA000000}"/>
    <cellStyle name="Pattern 4 4 3 4" xfId="11278" xr:uid="{00000000-0005-0000-0000-0000BA000000}"/>
    <cellStyle name="Pattern 4 4 3 5" xfId="34195" xr:uid="{00000000-0005-0000-0000-0000BA000000}"/>
    <cellStyle name="Pattern 4 4 4" xfId="5847" xr:uid="{00000000-0005-0000-0000-0000BA000000}"/>
    <cellStyle name="Pattern 4 4 4 2" xfId="26143" xr:uid="{00000000-0005-0000-0000-0000BA000000}"/>
    <cellStyle name="Pattern 4 4 4 3" xfId="12957" xr:uid="{00000000-0005-0000-0000-0000BA000000}"/>
    <cellStyle name="Pattern 4 4 4 4" xfId="31613" xr:uid="{00000000-0005-0000-0000-0000BA000000}"/>
    <cellStyle name="Pattern 4 4 5" xfId="4205" xr:uid="{00000000-0005-0000-0000-0000BA000000}"/>
    <cellStyle name="Pattern 4 4 5 2" xfId="17142" xr:uid="{00000000-0005-0000-0000-0000BA000000}"/>
    <cellStyle name="Pattern 4 4 5 3" xfId="19980" xr:uid="{00000000-0005-0000-0000-0000BA000000}"/>
    <cellStyle name="Pattern 4 4 5 4" xfId="35738" xr:uid="{00000000-0005-0000-0000-0000BA000000}"/>
    <cellStyle name="Pattern 4 4 6" xfId="14830" xr:uid="{00000000-0005-0000-0000-0000BA000000}"/>
    <cellStyle name="Pattern 4 4 7" xfId="9941" xr:uid="{00000000-0005-0000-0000-0000BA000000}"/>
    <cellStyle name="Pattern 4 4 8" xfId="30029" xr:uid="{00000000-0005-0000-0000-0000BA000000}"/>
    <cellStyle name="Pattern 4 5" xfId="806" xr:uid="{00000000-0005-0000-0000-0000BA000000}"/>
    <cellStyle name="Pattern 4 5 2" xfId="3314" xr:uid="{00000000-0005-0000-0000-0000BA000000}"/>
    <cellStyle name="Pattern 4 5 2 2" xfId="8162" xr:uid="{00000000-0005-0000-0000-0000BA000000}"/>
    <cellStyle name="Pattern 4 5 2 2 2" xfId="28451" xr:uid="{00000000-0005-0000-0000-0000BA000000}"/>
    <cellStyle name="Pattern 4 5 2 2 3" xfId="23862" xr:uid="{00000000-0005-0000-0000-0000BA000000}"/>
    <cellStyle name="Pattern 4 5 2 2 4" xfId="38556" xr:uid="{00000000-0005-0000-0000-0000BA000000}"/>
    <cellStyle name="Pattern 4 5 2 3" xfId="21353" xr:uid="{00000000-0005-0000-0000-0000BA000000}"/>
    <cellStyle name="Pattern 4 5 2 4" xfId="10435" xr:uid="{00000000-0005-0000-0000-0000BA000000}"/>
    <cellStyle name="Pattern 4 5 2 5" xfId="33927" xr:uid="{00000000-0005-0000-0000-0000BA000000}"/>
    <cellStyle name="Pattern 4 5 3" xfId="5557" xr:uid="{00000000-0005-0000-0000-0000BA000000}"/>
    <cellStyle name="Pattern 4 5 3 2" xfId="25853" xr:uid="{00000000-0005-0000-0000-0000BA000000}"/>
    <cellStyle name="Pattern 4 5 3 3" xfId="13181" xr:uid="{00000000-0005-0000-0000-0000BA000000}"/>
    <cellStyle name="Pattern 4 5 3 4" xfId="31323" xr:uid="{00000000-0005-0000-0000-0000BA000000}"/>
    <cellStyle name="Pattern 4 5 4" xfId="3937" xr:uid="{00000000-0005-0000-0000-0000BA000000}"/>
    <cellStyle name="Pattern 4 5 4 2" xfId="21719" xr:uid="{00000000-0005-0000-0000-0000BA000000}"/>
    <cellStyle name="Pattern 4 5 4 3" xfId="19723" xr:uid="{00000000-0005-0000-0000-0000BA000000}"/>
    <cellStyle name="Pattern 4 5 4 4" xfId="35481" xr:uid="{00000000-0005-0000-0000-0000BA000000}"/>
    <cellStyle name="Pattern 4 5 5" xfId="21937" xr:uid="{00000000-0005-0000-0000-0000BA000000}"/>
    <cellStyle name="Pattern 4 5 6" xfId="9918" xr:uid="{00000000-0005-0000-0000-0000BA000000}"/>
    <cellStyle name="Pattern 4 5 7" xfId="29761" xr:uid="{00000000-0005-0000-0000-0000BA000000}"/>
    <cellStyle name="Pattern 4 6" xfId="2053" xr:uid="{00000000-0005-0000-0000-0000BA000000}"/>
    <cellStyle name="Pattern 4 6 2" xfId="6711" xr:uid="{00000000-0005-0000-0000-0000BA000000}"/>
    <cellStyle name="Pattern 4 6 2 2" xfId="27007" xr:uid="{00000000-0005-0000-0000-0000BA000000}"/>
    <cellStyle name="Pattern 4 6 2 3" xfId="22417" xr:uid="{00000000-0005-0000-0000-0000BA000000}"/>
    <cellStyle name="Pattern 4 6 2 4" xfId="37202" xr:uid="{00000000-0005-0000-0000-0000BA000000}"/>
    <cellStyle name="Pattern 4 6 3" xfId="17149" xr:uid="{00000000-0005-0000-0000-0000BA000000}"/>
    <cellStyle name="Pattern 4 6 4" xfId="12660" xr:uid="{00000000-0005-0000-0000-0000BA000000}"/>
    <cellStyle name="Pattern 4 6 5" xfId="32477" xr:uid="{00000000-0005-0000-0000-0000BA000000}"/>
    <cellStyle name="Pattern 4 7" xfId="5297" xr:uid="{00000000-0005-0000-0000-0000BA000000}"/>
    <cellStyle name="Pattern 4 7 2" xfId="21008" xr:uid="{00000000-0005-0000-0000-0000BA000000}"/>
    <cellStyle name="Pattern 4 7 2 2" xfId="25593" xr:uid="{00000000-0005-0000-0000-0000BA000000}"/>
    <cellStyle name="Pattern 4 7 2 3" xfId="36716" xr:uid="{00000000-0005-0000-0000-0000BA000000}"/>
    <cellStyle name="Pattern 4 7 3" xfId="17930" xr:uid="{00000000-0005-0000-0000-0000BA000000}"/>
    <cellStyle name="Pattern 4 7 4" xfId="10264" xr:uid="{00000000-0005-0000-0000-0000BA000000}"/>
    <cellStyle name="Pattern 4 7 5" xfId="31063" xr:uid="{00000000-0005-0000-0000-0000BA000000}"/>
    <cellStyle name="Pattern 4 8" xfId="3772" xr:uid="{00000000-0005-0000-0000-0000BA000000}"/>
    <cellStyle name="Pattern 4 8 2" xfId="17417" xr:uid="{00000000-0005-0000-0000-0000BA000000}"/>
    <cellStyle name="Pattern 4 8 3" xfId="18223" xr:uid="{00000000-0005-0000-0000-0000BA000000}"/>
    <cellStyle name="Pattern 4 8 4" xfId="35115" xr:uid="{00000000-0005-0000-0000-0000BA000000}"/>
    <cellStyle name="Pattern 4 9" xfId="19564" xr:uid="{00000000-0005-0000-0000-0000BA000000}"/>
    <cellStyle name="Pattern 4 9 2" xfId="17416" xr:uid="{00000000-0005-0000-0000-0000BA000000}"/>
    <cellStyle name="Pattern 4 9 3" xfId="35323" xr:uid="{00000000-0005-0000-0000-0000BA000000}"/>
    <cellStyle name="Pattern 5" xfId="649" xr:uid="{00000000-0005-0000-0000-0000BA000000}"/>
    <cellStyle name="Pattern 5 10" xfId="11665" xr:uid="{00000000-0005-0000-0000-0000BA000000}"/>
    <cellStyle name="Pattern 5 11" xfId="12483" xr:uid="{00000000-0005-0000-0000-0000BA000000}"/>
    <cellStyle name="Pattern 5 2" xfId="1879" xr:uid="{00000000-0005-0000-0000-0000BA000000}"/>
    <cellStyle name="Pattern 5 2 2" xfId="3118" xr:uid="{00000000-0005-0000-0000-0000BA000000}"/>
    <cellStyle name="Pattern 5 2 2 2" xfId="7776" xr:uid="{00000000-0005-0000-0000-0000BA000000}"/>
    <cellStyle name="Pattern 5 2 2 2 2" xfId="28072" xr:uid="{00000000-0005-0000-0000-0000BA000000}"/>
    <cellStyle name="Pattern 5 2 2 2 3" xfId="23482" xr:uid="{00000000-0005-0000-0000-0000BA000000}"/>
    <cellStyle name="Pattern 5 2 2 2 4" xfId="38224" xr:uid="{00000000-0005-0000-0000-0000BA000000}"/>
    <cellStyle name="Pattern 5 2 2 3" xfId="17357" xr:uid="{00000000-0005-0000-0000-0000BA000000}"/>
    <cellStyle name="Pattern 5 2 2 4" xfId="13189" xr:uid="{00000000-0005-0000-0000-0000BA000000}"/>
    <cellStyle name="Pattern 5 2 2 5" xfId="33542" xr:uid="{00000000-0005-0000-0000-0000BA000000}"/>
    <cellStyle name="Pattern 5 2 3" xfId="9188" xr:uid="{00000000-0005-0000-0000-0000BA000000}"/>
    <cellStyle name="Pattern 5 2 3 2" xfId="24834" xr:uid="{00000000-0005-0000-0000-0000BA000000}"/>
    <cellStyle name="Pattern 5 2 3 2 2" xfId="29421" xr:uid="{00000000-0005-0000-0000-0000BA000000}"/>
    <cellStyle name="Pattern 5 2 3 2 3" xfId="39526" xr:uid="{00000000-0005-0000-0000-0000BA000000}"/>
    <cellStyle name="Pattern 5 2 3 3" xfId="18118" xr:uid="{00000000-0005-0000-0000-0000BA000000}"/>
    <cellStyle name="Pattern 5 2 3 4" xfId="10560" xr:uid="{00000000-0005-0000-0000-0000BA000000}"/>
    <cellStyle name="Pattern 5 2 3 5" xfId="34953" xr:uid="{00000000-0005-0000-0000-0000BA000000}"/>
    <cellStyle name="Pattern 5 2 4" xfId="6542" xr:uid="{00000000-0005-0000-0000-0000BA000000}"/>
    <cellStyle name="Pattern 5 2 4 2" xfId="26838" xr:uid="{00000000-0005-0000-0000-0000BA000000}"/>
    <cellStyle name="Pattern 5 2 4 3" xfId="13592" xr:uid="{00000000-0005-0000-0000-0000BA000000}"/>
    <cellStyle name="Pattern 5 2 4 4" xfId="32308" xr:uid="{00000000-0005-0000-0000-0000BA000000}"/>
    <cellStyle name="Pattern 5 2 5" xfId="4967" xr:uid="{00000000-0005-0000-0000-0000BA000000}"/>
    <cellStyle name="Pattern 5 2 5 2" xfId="25272" xr:uid="{00000000-0005-0000-0000-0000BA000000}"/>
    <cellStyle name="Pattern 5 2 5 3" xfId="20686" xr:uid="{00000000-0005-0000-0000-0000BA000000}"/>
    <cellStyle name="Pattern 5 2 5 4" xfId="36442" xr:uid="{00000000-0005-0000-0000-0000BA000000}"/>
    <cellStyle name="Pattern 5 2 6" xfId="17300" xr:uid="{00000000-0005-0000-0000-0000BA000000}"/>
    <cellStyle name="Pattern 5 2 7" xfId="13947" xr:uid="{00000000-0005-0000-0000-0000BA000000}"/>
    <cellStyle name="Pattern 5 2 8" xfId="30787" xr:uid="{00000000-0005-0000-0000-0000BA000000}"/>
    <cellStyle name="Pattern 5 3" xfId="1102" xr:uid="{00000000-0005-0000-0000-0000B8000000}"/>
    <cellStyle name="Pattern 5 3 2" xfId="2345" xr:uid="{00000000-0005-0000-0000-0000B8000000}"/>
    <cellStyle name="Pattern 5 3 2 2" xfId="7003" xr:uid="{00000000-0005-0000-0000-0000B8000000}"/>
    <cellStyle name="Pattern 5 3 2 2 2" xfId="27299" xr:uid="{00000000-0005-0000-0000-0000B8000000}"/>
    <cellStyle name="Pattern 5 3 2 2 3" xfId="22709" xr:uid="{00000000-0005-0000-0000-0000B8000000}"/>
    <cellStyle name="Pattern 5 3 2 2 4" xfId="37494" xr:uid="{00000000-0005-0000-0000-0000B8000000}"/>
    <cellStyle name="Pattern 5 3 2 3" xfId="15101" xr:uid="{00000000-0005-0000-0000-0000B8000000}"/>
    <cellStyle name="Pattern 5 3 2 4" xfId="9692" xr:uid="{00000000-0005-0000-0000-0000B8000000}"/>
    <cellStyle name="Pattern 5 3 2 5" xfId="32769" xr:uid="{00000000-0005-0000-0000-0000B8000000}"/>
    <cellStyle name="Pattern 5 3 3" xfId="8428" xr:uid="{00000000-0005-0000-0000-0000B8000000}"/>
    <cellStyle name="Pattern 5 3 3 2" xfId="24123" xr:uid="{00000000-0005-0000-0000-0000B8000000}"/>
    <cellStyle name="Pattern 5 3 3 2 2" xfId="28712" xr:uid="{00000000-0005-0000-0000-0000B8000000}"/>
    <cellStyle name="Pattern 5 3 3 2 3" xfId="38817" xr:uid="{00000000-0005-0000-0000-0000B8000000}"/>
    <cellStyle name="Pattern 5 3 3 3" xfId="18293" xr:uid="{00000000-0005-0000-0000-0000B8000000}"/>
    <cellStyle name="Pattern 5 3 3 4" xfId="13620" xr:uid="{00000000-0005-0000-0000-0000B8000000}"/>
    <cellStyle name="Pattern 5 3 3 5" xfId="34193" xr:uid="{00000000-0005-0000-0000-0000B8000000}"/>
    <cellStyle name="Pattern 5 3 4" xfId="5845" xr:uid="{00000000-0005-0000-0000-0000B8000000}"/>
    <cellStyle name="Pattern 5 3 4 2" xfId="26141" xr:uid="{00000000-0005-0000-0000-0000B8000000}"/>
    <cellStyle name="Pattern 5 3 4 3" xfId="11810" xr:uid="{00000000-0005-0000-0000-0000B8000000}"/>
    <cellStyle name="Pattern 5 3 4 4" xfId="31611" xr:uid="{00000000-0005-0000-0000-0000B8000000}"/>
    <cellStyle name="Pattern 5 3 5" xfId="4203" xr:uid="{00000000-0005-0000-0000-0000B8000000}"/>
    <cellStyle name="Pattern 5 3 5 2" xfId="18419" xr:uid="{00000000-0005-0000-0000-0000B8000000}"/>
    <cellStyle name="Pattern 5 3 5 3" xfId="19978" xr:uid="{00000000-0005-0000-0000-0000B8000000}"/>
    <cellStyle name="Pattern 5 3 5 4" xfId="35736" xr:uid="{00000000-0005-0000-0000-0000B8000000}"/>
    <cellStyle name="Pattern 5 3 6" xfId="14832" xr:uid="{00000000-0005-0000-0000-0000B8000000}"/>
    <cellStyle name="Pattern 5 3 7" xfId="13992" xr:uid="{00000000-0005-0000-0000-0000B8000000}"/>
    <cellStyle name="Pattern 5 3 8" xfId="30027" xr:uid="{00000000-0005-0000-0000-0000B8000000}"/>
    <cellStyle name="Pattern 5 4" xfId="953" xr:uid="{00000000-0005-0000-0000-0000BA000000}"/>
    <cellStyle name="Pattern 5 4 2" xfId="3391" xr:uid="{00000000-0005-0000-0000-0000BA000000}"/>
    <cellStyle name="Pattern 5 4 2 2" xfId="8279" xr:uid="{00000000-0005-0000-0000-0000BA000000}"/>
    <cellStyle name="Pattern 5 4 2 2 2" xfId="28566" xr:uid="{00000000-0005-0000-0000-0000BA000000}"/>
    <cellStyle name="Pattern 5 4 2 2 3" xfId="23977" xr:uid="{00000000-0005-0000-0000-0000BA000000}"/>
    <cellStyle name="Pattern 5 4 2 2 4" xfId="38671" xr:uid="{00000000-0005-0000-0000-0000BA000000}"/>
    <cellStyle name="Pattern 5 4 2 3" xfId="16156" xr:uid="{00000000-0005-0000-0000-0000BA000000}"/>
    <cellStyle name="Pattern 5 4 2 4" xfId="10357" xr:uid="{00000000-0005-0000-0000-0000BA000000}"/>
    <cellStyle name="Pattern 5 4 2 5" xfId="34044" xr:uid="{00000000-0005-0000-0000-0000BA000000}"/>
    <cellStyle name="Pattern 5 4 3" xfId="5699" xr:uid="{00000000-0005-0000-0000-0000BA000000}"/>
    <cellStyle name="Pattern 5 4 3 2" xfId="25995" xr:uid="{00000000-0005-0000-0000-0000BA000000}"/>
    <cellStyle name="Pattern 5 4 3 3" xfId="11145" xr:uid="{00000000-0005-0000-0000-0000BA000000}"/>
    <cellStyle name="Pattern 5 4 3 4" xfId="31465" xr:uid="{00000000-0005-0000-0000-0000BA000000}"/>
    <cellStyle name="Pattern 5 4 4" xfId="4054" xr:uid="{00000000-0005-0000-0000-0000BA000000}"/>
    <cellStyle name="Pattern 5 4 4 2" xfId="17199" xr:uid="{00000000-0005-0000-0000-0000BA000000}"/>
    <cellStyle name="Pattern 5 4 4 3" xfId="19836" xr:uid="{00000000-0005-0000-0000-0000BA000000}"/>
    <cellStyle name="Pattern 5 4 4 4" xfId="35594" xr:uid="{00000000-0005-0000-0000-0000BA000000}"/>
    <cellStyle name="Pattern 5 4 5" xfId="16829" xr:uid="{00000000-0005-0000-0000-0000BA000000}"/>
    <cellStyle name="Pattern 5 4 6" xfId="12106" xr:uid="{00000000-0005-0000-0000-0000BA000000}"/>
    <cellStyle name="Pattern 5 4 7" xfId="29878" xr:uid="{00000000-0005-0000-0000-0000BA000000}"/>
    <cellStyle name="Pattern 5 5" xfId="2196" xr:uid="{00000000-0005-0000-0000-0000BA000000}"/>
    <cellStyle name="Pattern 5 5 2" xfId="6854" xr:uid="{00000000-0005-0000-0000-0000BA000000}"/>
    <cellStyle name="Pattern 5 5 2 2" xfId="27150" xr:uid="{00000000-0005-0000-0000-0000BA000000}"/>
    <cellStyle name="Pattern 5 5 2 3" xfId="22560" xr:uid="{00000000-0005-0000-0000-0000BA000000}"/>
    <cellStyle name="Pattern 5 5 2 4" xfId="37345" xr:uid="{00000000-0005-0000-0000-0000BA000000}"/>
    <cellStyle name="Pattern 5 5 3" xfId="17022" xr:uid="{00000000-0005-0000-0000-0000BA000000}"/>
    <cellStyle name="Pattern 5 5 4" xfId="13797" xr:uid="{00000000-0005-0000-0000-0000BA000000}"/>
    <cellStyle name="Pattern 5 5 5" xfId="32620" xr:uid="{00000000-0005-0000-0000-0000BA000000}"/>
    <cellStyle name="Pattern 5 6" xfId="7942" xr:uid="{00000000-0005-0000-0000-0000BA000000}"/>
    <cellStyle name="Pattern 5 6 2" xfId="23646" xr:uid="{00000000-0005-0000-0000-0000BA000000}"/>
    <cellStyle name="Pattern 5 6 2 2" xfId="28235" xr:uid="{00000000-0005-0000-0000-0000BA000000}"/>
    <cellStyle name="Pattern 5 6 2 3" xfId="38387" xr:uid="{00000000-0005-0000-0000-0000BA000000}"/>
    <cellStyle name="Pattern 5 6 3" xfId="17228" xr:uid="{00000000-0005-0000-0000-0000BA000000}"/>
    <cellStyle name="Pattern 5 6 4" xfId="10504" xr:uid="{00000000-0005-0000-0000-0000BA000000}"/>
    <cellStyle name="Pattern 5 6 5" xfId="33707" xr:uid="{00000000-0005-0000-0000-0000BA000000}"/>
    <cellStyle name="Pattern 5 7" xfId="3696" xr:uid="{00000000-0005-0000-0000-0000BA000000}"/>
    <cellStyle name="Pattern 5 7 2" xfId="16532" xr:uid="{00000000-0005-0000-0000-0000BA000000}"/>
    <cellStyle name="Pattern 5 7 3" xfId="18174" xr:uid="{00000000-0005-0000-0000-0000BA000000}"/>
    <cellStyle name="Pattern 5 7 4" xfId="35097" xr:uid="{00000000-0005-0000-0000-0000BA000000}"/>
    <cellStyle name="Pattern 5 8" xfId="19492" xr:uid="{00000000-0005-0000-0000-0000BA000000}"/>
    <cellStyle name="Pattern 5 8 2" xfId="18476" xr:uid="{00000000-0005-0000-0000-0000BA000000}"/>
    <cellStyle name="Pattern 5 8 3" xfId="35251" xr:uid="{00000000-0005-0000-0000-0000BA000000}"/>
    <cellStyle name="Pattern 5 9" xfId="18032" xr:uid="{00000000-0005-0000-0000-0000BA000000}"/>
    <cellStyle name="Pattern 6" xfId="350" xr:uid="{00000000-0005-0000-0000-0000BA000000}"/>
    <cellStyle name="Pattern 6 10" xfId="3470" xr:uid="{00000000-0005-0000-0000-0000BA000000}"/>
    <cellStyle name="Pattern 6 11" xfId="10239" xr:uid="{00000000-0005-0000-0000-0000BA000000}"/>
    <cellStyle name="Pattern 6 2" xfId="1756" xr:uid="{00000000-0005-0000-0000-0000BA000000}"/>
    <cellStyle name="Pattern 6 2 2" xfId="2995" xr:uid="{00000000-0005-0000-0000-0000BA000000}"/>
    <cellStyle name="Pattern 6 2 2 2" xfId="7653" xr:uid="{00000000-0005-0000-0000-0000BA000000}"/>
    <cellStyle name="Pattern 6 2 2 2 2" xfId="27949" xr:uid="{00000000-0005-0000-0000-0000BA000000}"/>
    <cellStyle name="Pattern 6 2 2 2 3" xfId="23359" xr:uid="{00000000-0005-0000-0000-0000BA000000}"/>
    <cellStyle name="Pattern 6 2 2 2 4" xfId="38122" xr:uid="{00000000-0005-0000-0000-0000BA000000}"/>
    <cellStyle name="Pattern 6 2 2 3" xfId="18669" xr:uid="{00000000-0005-0000-0000-0000BA000000}"/>
    <cellStyle name="Pattern 6 2 2 4" xfId="12849" xr:uid="{00000000-0005-0000-0000-0000BA000000}"/>
    <cellStyle name="Pattern 6 2 2 5" xfId="33419" xr:uid="{00000000-0005-0000-0000-0000BA000000}"/>
    <cellStyle name="Pattern 6 2 3" xfId="9065" xr:uid="{00000000-0005-0000-0000-0000BA000000}"/>
    <cellStyle name="Pattern 6 2 3 2" xfId="24717" xr:uid="{00000000-0005-0000-0000-0000BA000000}"/>
    <cellStyle name="Pattern 6 2 3 2 2" xfId="29305" xr:uid="{00000000-0005-0000-0000-0000BA000000}"/>
    <cellStyle name="Pattern 6 2 3 2 3" xfId="39410" xr:uid="{00000000-0005-0000-0000-0000BA000000}"/>
    <cellStyle name="Pattern 6 2 3 3" xfId="19024" xr:uid="{00000000-0005-0000-0000-0000BA000000}"/>
    <cellStyle name="Pattern 6 2 3 4" xfId="11719" xr:uid="{00000000-0005-0000-0000-0000BA000000}"/>
    <cellStyle name="Pattern 6 2 3 5" xfId="34830" xr:uid="{00000000-0005-0000-0000-0000BA000000}"/>
    <cellStyle name="Pattern 6 2 4" xfId="6437" xr:uid="{00000000-0005-0000-0000-0000BA000000}"/>
    <cellStyle name="Pattern 6 2 4 2" xfId="26733" xr:uid="{00000000-0005-0000-0000-0000BA000000}"/>
    <cellStyle name="Pattern 6 2 4 3" xfId="12176" xr:uid="{00000000-0005-0000-0000-0000BA000000}"/>
    <cellStyle name="Pattern 6 2 4 4" xfId="32203" xr:uid="{00000000-0005-0000-0000-0000BA000000}"/>
    <cellStyle name="Pattern 6 2 5" xfId="4844" xr:uid="{00000000-0005-0000-0000-0000BA000000}"/>
    <cellStyle name="Pattern 6 2 5 2" xfId="25156" xr:uid="{00000000-0005-0000-0000-0000BA000000}"/>
    <cellStyle name="Pattern 6 2 5 3" xfId="20569" xr:uid="{00000000-0005-0000-0000-0000BA000000}"/>
    <cellStyle name="Pattern 6 2 5 4" xfId="36326" xr:uid="{00000000-0005-0000-0000-0000BA000000}"/>
    <cellStyle name="Pattern 6 2 6" xfId="15885" xr:uid="{00000000-0005-0000-0000-0000BA000000}"/>
    <cellStyle name="Pattern 6 2 7" xfId="3520" xr:uid="{00000000-0005-0000-0000-0000BA000000}"/>
    <cellStyle name="Pattern 6 2 8" xfId="30664" xr:uid="{00000000-0005-0000-0000-0000BA000000}"/>
    <cellStyle name="Pattern 6 3" xfId="1343" xr:uid="{00000000-0005-0000-0000-0000BA000000}"/>
    <cellStyle name="Pattern 6 3 2" xfId="2584" xr:uid="{00000000-0005-0000-0000-0000BA000000}"/>
    <cellStyle name="Pattern 6 3 2 2" xfId="7242" xr:uid="{00000000-0005-0000-0000-0000BA000000}"/>
    <cellStyle name="Pattern 6 3 2 2 2" xfId="27538" xr:uid="{00000000-0005-0000-0000-0000BA000000}"/>
    <cellStyle name="Pattern 6 3 2 2 3" xfId="22948" xr:uid="{00000000-0005-0000-0000-0000BA000000}"/>
    <cellStyle name="Pattern 6 3 2 2 4" xfId="37728" xr:uid="{00000000-0005-0000-0000-0000BA000000}"/>
    <cellStyle name="Pattern 6 3 2 3" xfId="18103" xr:uid="{00000000-0005-0000-0000-0000BA000000}"/>
    <cellStyle name="Pattern 6 3 2 4" xfId="12835" xr:uid="{00000000-0005-0000-0000-0000BA000000}"/>
    <cellStyle name="Pattern 6 3 2 5" xfId="33008" xr:uid="{00000000-0005-0000-0000-0000BA000000}"/>
    <cellStyle name="Pattern 6 3 3" xfId="8662" xr:uid="{00000000-0005-0000-0000-0000BA000000}"/>
    <cellStyle name="Pattern 6 3 3 2" xfId="24340" xr:uid="{00000000-0005-0000-0000-0000BA000000}"/>
    <cellStyle name="Pattern 6 3 3 2 2" xfId="28929" xr:uid="{00000000-0005-0000-0000-0000BA000000}"/>
    <cellStyle name="Pattern 6 3 3 2 3" xfId="39034" xr:uid="{00000000-0005-0000-0000-0000BA000000}"/>
    <cellStyle name="Pattern 6 3 3 3" xfId="17945" xr:uid="{00000000-0005-0000-0000-0000BA000000}"/>
    <cellStyle name="Pattern 6 3 3 4" xfId="14015" xr:uid="{00000000-0005-0000-0000-0000BA000000}"/>
    <cellStyle name="Pattern 6 3 3 5" xfId="34427" xr:uid="{00000000-0005-0000-0000-0000BA000000}"/>
    <cellStyle name="Pattern 6 3 4" xfId="6066" xr:uid="{00000000-0005-0000-0000-0000BA000000}"/>
    <cellStyle name="Pattern 6 3 4 2" xfId="26362" xr:uid="{00000000-0005-0000-0000-0000BA000000}"/>
    <cellStyle name="Pattern 6 3 4 3" xfId="12886" xr:uid="{00000000-0005-0000-0000-0000BA000000}"/>
    <cellStyle name="Pattern 6 3 4 4" xfId="31832" xr:uid="{00000000-0005-0000-0000-0000BA000000}"/>
    <cellStyle name="Pattern 6 3 5" xfId="4439" xr:uid="{00000000-0005-0000-0000-0000BA000000}"/>
    <cellStyle name="Pattern 6 3 5 2" xfId="19171" xr:uid="{00000000-0005-0000-0000-0000BA000000}"/>
    <cellStyle name="Pattern 6 3 5 3" xfId="20195" xr:uid="{00000000-0005-0000-0000-0000BA000000}"/>
    <cellStyle name="Pattern 6 3 5 4" xfId="35953" xr:uid="{00000000-0005-0000-0000-0000BA000000}"/>
    <cellStyle name="Pattern 6 3 6" xfId="17609" xr:uid="{00000000-0005-0000-0000-0000BA000000}"/>
    <cellStyle name="Pattern 6 3 7" xfId="11216" xr:uid="{00000000-0005-0000-0000-0000BA000000}"/>
    <cellStyle name="Pattern 6 3 8" xfId="30261" xr:uid="{00000000-0005-0000-0000-0000BA000000}"/>
    <cellStyle name="Pattern 6 4" xfId="304" xr:uid="{00000000-0005-0000-0000-0000BA000000}"/>
    <cellStyle name="Pattern 6 4 2" xfId="5179" xr:uid="{00000000-0005-0000-0000-0000BA000000}"/>
    <cellStyle name="Pattern 6 4 2 2" xfId="25477" xr:uid="{00000000-0005-0000-0000-0000BA000000}"/>
    <cellStyle name="Pattern 6 4 2 3" xfId="20892" xr:uid="{00000000-0005-0000-0000-0000BA000000}"/>
    <cellStyle name="Pattern 6 4 2 4" xfId="36639" xr:uid="{00000000-0005-0000-0000-0000BA000000}"/>
    <cellStyle name="Pattern 6 4 3" xfId="22064" xr:uid="{00000000-0005-0000-0000-0000BA000000}"/>
    <cellStyle name="Pattern 6 4 4" xfId="10412" xr:uid="{00000000-0005-0000-0000-0000BA000000}"/>
    <cellStyle name="Pattern 6 4 5" xfId="30947" xr:uid="{00000000-0005-0000-0000-0000BA000000}"/>
    <cellStyle name="Pattern 6 5" xfId="2018" xr:uid="{00000000-0005-0000-0000-0000BA000000}"/>
    <cellStyle name="Pattern 6 5 2" xfId="6676" xr:uid="{00000000-0005-0000-0000-0000BA000000}"/>
    <cellStyle name="Pattern 6 5 2 2" xfId="26972" xr:uid="{00000000-0005-0000-0000-0000BA000000}"/>
    <cellStyle name="Pattern 6 5 2 3" xfId="22382" xr:uid="{00000000-0005-0000-0000-0000BA000000}"/>
    <cellStyle name="Pattern 6 5 2 4" xfId="37167" xr:uid="{00000000-0005-0000-0000-0000BA000000}"/>
    <cellStyle name="Pattern 6 5 3" xfId="17342" xr:uid="{00000000-0005-0000-0000-0000BA000000}"/>
    <cellStyle name="Pattern 6 5 4" xfId="9474" xr:uid="{00000000-0005-0000-0000-0000BA000000}"/>
    <cellStyle name="Pattern 6 5 5" xfId="32442" xr:uid="{00000000-0005-0000-0000-0000BA000000}"/>
    <cellStyle name="Pattern 6 6" xfId="7912" xr:uid="{00000000-0005-0000-0000-0000BA000000}"/>
    <cellStyle name="Pattern 6 6 2" xfId="23617" xr:uid="{00000000-0005-0000-0000-0000BA000000}"/>
    <cellStyle name="Pattern 6 6 2 2" xfId="28207" xr:uid="{00000000-0005-0000-0000-0000BA000000}"/>
    <cellStyle name="Pattern 6 6 2 3" xfId="38359" xr:uid="{00000000-0005-0000-0000-0000BA000000}"/>
    <cellStyle name="Pattern 6 6 3" xfId="22123" xr:uid="{00000000-0005-0000-0000-0000BA000000}"/>
    <cellStyle name="Pattern 6 6 4" xfId="10019" xr:uid="{00000000-0005-0000-0000-0000BA000000}"/>
    <cellStyle name="Pattern 6 6 5" xfId="33678" xr:uid="{00000000-0005-0000-0000-0000BA000000}"/>
    <cellStyle name="Pattern 6 7" xfId="5204" xr:uid="{00000000-0005-0000-0000-0000BA000000}"/>
    <cellStyle name="Pattern 6 7 2" xfId="20917" xr:uid="{00000000-0005-0000-0000-0000BA000000}"/>
    <cellStyle name="Pattern 6 7 2 2" xfId="25502" xr:uid="{00000000-0005-0000-0000-0000BA000000}"/>
    <cellStyle name="Pattern 6 7 2 3" xfId="36649" xr:uid="{00000000-0005-0000-0000-0000BA000000}"/>
    <cellStyle name="Pattern 6 7 3" xfId="22054" xr:uid="{00000000-0005-0000-0000-0000BA000000}"/>
    <cellStyle name="Pattern 6 7 4" xfId="11141" xr:uid="{00000000-0005-0000-0000-0000BA000000}"/>
    <cellStyle name="Pattern 6 7 5" xfId="30971" xr:uid="{00000000-0005-0000-0000-0000BA000000}"/>
    <cellStyle name="Pattern 6 8" xfId="3666" xr:uid="{00000000-0005-0000-0000-0000BA000000}"/>
    <cellStyle name="Pattern 6 8 2" xfId="18582" xr:uid="{00000000-0005-0000-0000-0000BA000000}"/>
    <cellStyle name="Pattern 6 8 3" xfId="19463" xr:uid="{00000000-0005-0000-0000-0000BA000000}"/>
    <cellStyle name="Pattern 6 8 4" xfId="35223" xr:uid="{00000000-0005-0000-0000-0000BA000000}"/>
    <cellStyle name="Pattern 6 9" xfId="16537" xr:uid="{00000000-0005-0000-0000-0000BA000000}"/>
    <cellStyle name="Pattern 7" xfId="373" xr:uid="{00000000-0005-0000-0000-0000B8000000}"/>
    <cellStyle name="Pattern 7 10" xfId="30275" xr:uid="{00000000-0005-0000-0000-0000B8000000}"/>
    <cellStyle name="Pattern 7 2" xfId="1789" xr:uid="{00000000-0005-0000-0000-0000BA000000}"/>
    <cellStyle name="Pattern 7 2 2" xfId="3028" xr:uid="{00000000-0005-0000-0000-0000BA000000}"/>
    <cellStyle name="Pattern 7 2 2 2" xfId="7686" xr:uid="{00000000-0005-0000-0000-0000BA000000}"/>
    <cellStyle name="Pattern 7 2 2 2 2" xfId="27982" xr:uid="{00000000-0005-0000-0000-0000BA000000}"/>
    <cellStyle name="Pattern 7 2 2 2 3" xfId="23392" xr:uid="{00000000-0005-0000-0000-0000BA000000}"/>
    <cellStyle name="Pattern 7 2 2 2 4" xfId="38138" xr:uid="{00000000-0005-0000-0000-0000BA000000}"/>
    <cellStyle name="Pattern 7 2 2 3" xfId="15868" xr:uid="{00000000-0005-0000-0000-0000BA000000}"/>
    <cellStyle name="Pattern 7 2 2 4" xfId="14654" xr:uid="{00000000-0005-0000-0000-0000BA000000}"/>
    <cellStyle name="Pattern 7 2 2 5" xfId="33452" xr:uid="{00000000-0005-0000-0000-0000BA000000}"/>
    <cellStyle name="Pattern 7 2 3" xfId="9098" xr:uid="{00000000-0005-0000-0000-0000BA000000}"/>
    <cellStyle name="Pattern 7 2 3 2" xfId="24749" xr:uid="{00000000-0005-0000-0000-0000BA000000}"/>
    <cellStyle name="Pattern 7 2 3 2 2" xfId="29336" xr:uid="{00000000-0005-0000-0000-0000BA000000}"/>
    <cellStyle name="Pattern 7 2 3 2 3" xfId="39441" xr:uid="{00000000-0005-0000-0000-0000BA000000}"/>
    <cellStyle name="Pattern 7 2 3 3" xfId="15428" xr:uid="{00000000-0005-0000-0000-0000BA000000}"/>
    <cellStyle name="Pattern 7 2 3 4" xfId="12618" xr:uid="{00000000-0005-0000-0000-0000BA000000}"/>
    <cellStyle name="Pattern 7 2 3 5" xfId="34863" xr:uid="{00000000-0005-0000-0000-0000BA000000}"/>
    <cellStyle name="Pattern 7 2 4" xfId="6459" xr:uid="{00000000-0005-0000-0000-0000BA000000}"/>
    <cellStyle name="Pattern 7 2 4 2" xfId="26755" xr:uid="{00000000-0005-0000-0000-0000BA000000}"/>
    <cellStyle name="Pattern 7 2 4 3" xfId="13632" xr:uid="{00000000-0005-0000-0000-0000BA000000}"/>
    <cellStyle name="Pattern 7 2 4 4" xfId="32225" xr:uid="{00000000-0005-0000-0000-0000BA000000}"/>
    <cellStyle name="Pattern 7 2 5" xfId="4877" xr:uid="{00000000-0005-0000-0000-0000BA000000}"/>
    <cellStyle name="Pattern 7 2 5 2" xfId="25187" xr:uid="{00000000-0005-0000-0000-0000BA000000}"/>
    <cellStyle name="Pattern 7 2 5 3" xfId="20601" xr:uid="{00000000-0005-0000-0000-0000BA000000}"/>
    <cellStyle name="Pattern 7 2 5 4" xfId="36357" xr:uid="{00000000-0005-0000-0000-0000BA000000}"/>
    <cellStyle name="Pattern 7 2 6" xfId="18038" xr:uid="{00000000-0005-0000-0000-0000BA000000}"/>
    <cellStyle name="Pattern 7 2 7" xfId="13668" xr:uid="{00000000-0005-0000-0000-0000BA000000}"/>
    <cellStyle name="Pattern 7 2 8" xfId="30697" xr:uid="{00000000-0005-0000-0000-0000BA000000}"/>
    <cellStyle name="Pattern 7 3" xfId="1357" xr:uid="{00000000-0005-0000-0000-0000B8000000}"/>
    <cellStyle name="Pattern 7 3 2" xfId="6077" xr:uid="{00000000-0005-0000-0000-0000B8000000}"/>
    <cellStyle name="Pattern 7 3 2 2" xfId="26373" xr:uid="{00000000-0005-0000-0000-0000B8000000}"/>
    <cellStyle name="Pattern 7 3 2 3" xfId="21787" xr:uid="{00000000-0005-0000-0000-0000B8000000}"/>
    <cellStyle name="Pattern 7 3 2 4" xfId="37056" xr:uid="{00000000-0005-0000-0000-0000B8000000}"/>
    <cellStyle name="Pattern 7 3 3" xfId="16964" xr:uid="{00000000-0005-0000-0000-0000B8000000}"/>
    <cellStyle name="Pattern 7 3 4" xfId="12239" xr:uid="{00000000-0005-0000-0000-0000B8000000}"/>
    <cellStyle name="Pattern 7 3 5" xfId="31843" xr:uid="{00000000-0005-0000-0000-0000B8000000}"/>
    <cellStyle name="Pattern 7 4" xfId="2598" xr:uid="{00000000-0005-0000-0000-0000B8000000}"/>
    <cellStyle name="Pattern 7 4 2" xfId="7256" xr:uid="{00000000-0005-0000-0000-0000B8000000}"/>
    <cellStyle name="Pattern 7 4 2 2" xfId="27552" xr:uid="{00000000-0005-0000-0000-0000B8000000}"/>
    <cellStyle name="Pattern 7 4 2 3" xfId="22962" xr:uid="{00000000-0005-0000-0000-0000B8000000}"/>
    <cellStyle name="Pattern 7 4 2 4" xfId="37741" xr:uid="{00000000-0005-0000-0000-0000B8000000}"/>
    <cellStyle name="Pattern 7 4 3" xfId="16884" xr:uid="{00000000-0005-0000-0000-0000B8000000}"/>
    <cellStyle name="Pattern 7 4 4" xfId="9437" xr:uid="{00000000-0005-0000-0000-0000B8000000}"/>
    <cellStyle name="Pattern 7 4 5" xfId="33022" xr:uid="{00000000-0005-0000-0000-0000B8000000}"/>
    <cellStyle name="Pattern 7 5" xfId="8676" xr:uid="{00000000-0005-0000-0000-0000B8000000}"/>
    <cellStyle name="Pattern 7 5 2" xfId="24352" xr:uid="{00000000-0005-0000-0000-0000B8000000}"/>
    <cellStyle name="Pattern 7 5 2 2" xfId="28941" xr:uid="{00000000-0005-0000-0000-0000B8000000}"/>
    <cellStyle name="Pattern 7 5 2 3" xfId="39046" xr:uid="{00000000-0005-0000-0000-0000B8000000}"/>
    <cellStyle name="Pattern 7 5 3" xfId="16940" xr:uid="{00000000-0005-0000-0000-0000B8000000}"/>
    <cellStyle name="Pattern 7 5 4" xfId="11766" xr:uid="{00000000-0005-0000-0000-0000B8000000}"/>
    <cellStyle name="Pattern 7 5 5" xfId="34441" xr:uid="{00000000-0005-0000-0000-0000B8000000}"/>
    <cellStyle name="Pattern 7 6" xfId="5213" xr:uid="{00000000-0005-0000-0000-0000B8000000}"/>
    <cellStyle name="Pattern 7 6 2" xfId="25511" xr:uid="{00000000-0005-0000-0000-0000B8000000}"/>
    <cellStyle name="Pattern 7 6 3" xfId="10474" xr:uid="{00000000-0005-0000-0000-0000B8000000}"/>
    <cellStyle name="Pattern 7 6 4" xfId="30980" xr:uid="{00000000-0005-0000-0000-0000B8000000}"/>
    <cellStyle name="Pattern 7 7" xfId="4453" xr:uid="{00000000-0005-0000-0000-0000B8000000}"/>
    <cellStyle name="Pattern 7 7 2" xfId="21791" xr:uid="{00000000-0005-0000-0000-0000B8000000}"/>
    <cellStyle name="Pattern 7 7 3" xfId="20207" xr:uid="{00000000-0005-0000-0000-0000B8000000}"/>
    <cellStyle name="Pattern 7 7 4" xfId="35965" xr:uid="{00000000-0005-0000-0000-0000B8000000}"/>
    <cellStyle name="Pattern 7 8" xfId="21695" xr:uid="{00000000-0005-0000-0000-0000B8000000}"/>
    <cellStyle name="Pattern 7 9" xfId="10143" xr:uid="{00000000-0005-0000-0000-0000B8000000}"/>
    <cellStyle name="Pattern 8" xfId="1364" xr:uid="{00000000-0005-0000-0000-0000BA000000}"/>
    <cellStyle name="Pattern 8 2" xfId="2605" xr:uid="{00000000-0005-0000-0000-0000BA000000}"/>
    <cellStyle name="Pattern 8 2 2" xfId="7263" xr:uid="{00000000-0005-0000-0000-0000BA000000}"/>
    <cellStyle name="Pattern 8 2 2 2" xfId="27559" xr:uid="{00000000-0005-0000-0000-0000BA000000}"/>
    <cellStyle name="Pattern 8 2 2 3" xfId="22969" xr:uid="{00000000-0005-0000-0000-0000BA000000}"/>
    <cellStyle name="Pattern 8 2 2 4" xfId="37748" xr:uid="{00000000-0005-0000-0000-0000BA000000}"/>
    <cellStyle name="Pattern 8 2 3" xfId="21741" xr:uid="{00000000-0005-0000-0000-0000BA000000}"/>
    <cellStyle name="Pattern 8 2 4" xfId="12260" xr:uid="{00000000-0005-0000-0000-0000BA000000}"/>
    <cellStyle name="Pattern 8 2 5" xfId="33029" xr:uid="{00000000-0005-0000-0000-0000BA000000}"/>
    <cellStyle name="Pattern 8 3" xfId="8683" xr:uid="{00000000-0005-0000-0000-0000BA000000}"/>
    <cellStyle name="Pattern 8 3 2" xfId="24358" xr:uid="{00000000-0005-0000-0000-0000BA000000}"/>
    <cellStyle name="Pattern 8 3 2 2" xfId="28947" xr:uid="{00000000-0005-0000-0000-0000BA000000}"/>
    <cellStyle name="Pattern 8 3 2 3" xfId="39052" xr:uid="{00000000-0005-0000-0000-0000BA000000}"/>
    <cellStyle name="Pattern 8 3 3" xfId="19019" xr:uid="{00000000-0005-0000-0000-0000BA000000}"/>
    <cellStyle name="Pattern 8 3 4" xfId="13502" xr:uid="{00000000-0005-0000-0000-0000BA000000}"/>
    <cellStyle name="Pattern 8 3 5" xfId="34448" xr:uid="{00000000-0005-0000-0000-0000BA000000}"/>
    <cellStyle name="Pattern 8 4" xfId="6083" xr:uid="{00000000-0005-0000-0000-0000BA000000}"/>
    <cellStyle name="Pattern 8 4 2" xfId="26379" xr:uid="{00000000-0005-0000-0000-0000BA000000}"/>
    <cellStyle name="Pattern 8 4 3" xfId="13829" xr:uid="{00000000-0005-0000-0000-0000BA000000}"/>
    <cellStyle name="Pattern 8 4 4" xfId="31849" xr:uid="{00000000-0005-0000-0000-0000BA000000}"/>
    <cellStyle name="Pattern 8 5" xfId="4460" xr:uid="{00000000-0005-0000-0000-0000BA000000}"/>
    <cellStyle name="Pattern 8 5 2" xfId="17590" xr:uid="{00000000-0005-0000-0000-0000BA000000}"/>
    <cellStyle name="Pattern 8 5 3" xfId="20213" xr:uid="{00000000-0005-0000-0000-0000BA000000}"/>
    <cellStyle name="Pattern 8 5 4" xfId="35971" xr:uid="{00000000-0005-0000-0000-0000BA000000}"/>
    <cellStyle name="Pattern 8 6" xfId="19043" xr:uid="{00000000-0005-0000-0000-0000BA000000}"/>
    <cellStyle name="Pattern 8 7" xfId="13219" xr:uid="{00000000-0005-0000-0000-0000BA000000}"/>
    <cellStyle name="Pattern 8 8" xfId="30282" xr:uid="{00000000-0005-0000-0000-0000BA000000}"/>
    <cellStyle name="Pattern 9" xfId="491" xr:uid="{00000000-0005-0000-0000-0000B8000000}"/>
    <cellStyle name="Pattern 9 2" xfId="3311" xr:uid="{00000000-0005-0000-0000-0000B8000000}"/>
    <cellStyle name="Pattern 9 2 2" xfId="8159" xr:uid="{00000000-0005-0000-0000-0000B8000000}"/>
    <cellStyle name="Pattern 9 2 2 2" xfId="28448" xr:uid="{00000000-0005-0000-0000-0000B8000000}"/>
    <cellStyle name="Pattern 9 2 2 3" xfId="23859" xr:uid="{00000000-0005-0000-0000-0000B8000000}"/>
    <cellStyle name="Pattern 9 2 2 4" xfId="38553" xr:uid="{00000000-0005-0000-0000-0000B8000000}"/>
    <cellStyle name="Pattern 9 2 3" xfId="15254" xr:uid="{00000000-0005-0000-0000-0000B8000000}"/>
    <cellStyle name="Pattern 9 2 4" xfId="11992" xr:uid="{00000000-0005-0000-0000-0000B8000000}"/>
    <cellStyle name="Pattern 9 2 5" xfId="33924" xr:uid="{00000000-0005-0000-0000-0000B8000000}"/>
    <cellStyle name="Pattern 9 3" xfId="5283" xr:uid="{00000000-0005-0000-0000-0000B8000000}"/>
    <cellStyle name="Pattern 9 3 2" xfId="25579" xr:uid="{00000000-0005-0000-0000-0000B8000000}"/>
    <cellStyle name="Pattern 9 3 3" xfId="14107" xr:uid="{00000000-0005-0000-0000-0000B8000000}"/>
    <cellStyle name="Pattern 9 3 4" xfId="31049" xr:uid="{00000000-0005-0000-0000-0000B8000000}"/>
    <cellStyle name="Pattern 9 4" xfId="3934" xr:uid="{00000000-0005-0000-0000-0000B8000000}"/>
    <cellStyle name="Pattern 9 4 2" xfId="15660" xr:uid="{00000000-0005-0000-0000-0000B8000000}"/>
    <cellStyle name="Pattern 9 4 3" xfId="19720" xr:uid="{00000000-0005-0000-0000-0000B8000000}"/>
    <cellStyle name="Pattern 9 4 4" xfId="35478" xr:uid="{00000000-0005-0000-0000-0000B8000000}"/>
    <cellStyle name="Pattern 9 5" xfId="16351" xr:uid="{00000000-0005-0000-0000-0000B8000000}"/>
    <cellStyle name="Pattern 9 6" xfId="11494" xr:uid="{00000000-0005-0000-0000-0000B8000000}"/>
    <cellStyle name="Pattern 9 7" xfId="29758" xr:uid="{00000000-0005-0000-0000-0000B8000000}"/>
    <cellStyle name="Percent" xfId="52" builtinId="5"/>
    <cellStyle name="Percent 2" xfId="39" xr:uid="{00000000-0005-0000-0000-0000BC000000}"/>
    <cellStyle name="Percent 2 2" xfId="40" xr:uid="{00000000-0005-0000-0000-0000BD000000}"/>
    <cellStyle name="Percent 2 3" xfId="9323" xr:uid="{00000000-0005-0000-0000-000030000000}"/>
    <cellStyle name="Percent 3" xfId="41" xr:uid="{00000000-0005-0000-0000-0000BE000000}"/>
    <cellStyle name="Percent 4" xfId="42" xr:uid="{00000000-0005-0000-0000-0000BF000000}"/>
    <cellStyle name="Percent 5" xfId="209" xr:uid="{00000000-0005-0000-0000-0000C0000000}"/>
    <cellStyle name="Percent 5 2" xfId="215" xr:uid="{00000000-0005-0000-0000-0000C1000000}"/>
    <cellStyle name="Percent 6" xfId="217" xr:uid="{00000000-0005-0000-0000-0000C2000000}"/>
    <cellStyle name="Procent 2" xfId="43" xr:uid="{00000000-0005-0000-0000-0000C3000000}"/>
    <cellStyle name="Standaard 10" xfId="100" xr:uid="{00000000-0005-0000-0000-0000C4000000}"/>
    <cellStyle name="Standaard 11" xfId="101" xr:uid="{00000000-0005-0000-0000-0000C5000000}"/>
    <cellStyle name="Standaard 12" xfId="102" xr:uid="{00000000-0005-0000-0000-0000C6000000}"/>
    <cellStyle name="Standaard 12 2" xfId="103" xr:uid="{00000000-0005-0000-0000-0000C7000000}"/>
    <cellStyle name="Standaard 13" xfId="104" xr:uid="{00000000-0005-0000-0000-0000C8000000}"/>
    <cellStyle name="Standaard 13 2" xfId="105" xr:uid="{00000000-0005-0000-0000-0000C9000000}"/>
    <cellStyle name="Standaard 14" xfId="106" xr:uid="{00000000-0005-0000-0000-0000CA000000}"/>
    <cellStyle name="Standaard 14 2" xfId="107" xr:uid="{00000000-0005-0000-0000-0000CB000000}"/>
    <cellStyle name="Standaard 15" xfId="108" xr:uid="{00000000-0005-0000-0000-0000CC000000}"/>
    <cellStyle name="Standaard 15 2" xfId="109" xr:uid="{00000000-0005-0000-0000-0000CD000000}"/>
    <cellStyle name="Standaard 16" xfId="110" xr:uid="{00000000-0005-0000-0000-0000CE000000}"/>
    <cellStyle name="Standaard 16 2" xfId="111" xr:uid="{00000000-0005-0000-0000-0000CF000000}"/>
    <cellStyle name="Standaard 17" xfId="112" xr:uid="{00000000-0005-0000-0000-0000D0000000}"/>
    <cellStyle name="Standaard 17 2" xfId="113" xr:uid="{00000000-0005-0000-0000-0000D1000000}"/>
    <cellStyle name="Standaard 18" xfId="114" xr:uid="{00000000-0005-0000-0000-0000D2000000}"/>
    <cellStyle name="Standaard 18 2" xfId="115" xr:uid="{00000000-0005-0000-0000-0000D3000000}"/>
    <cellStyle name="Standaard 19" xfId="116" xr:uid="{00000000-0005-0000-0000-0000D4000000}"/>
    <cellStyle name="Standaard 19 2" xfId="117" xr:uid="{00000000-0005-0000-0000-0000D5000000}"/>
    <cellStyle name="Standaard 2" xfId="118" xr:uid="{00000000-0005-0000-0000-0000D6000000}"/>
    <cellStyle name="Standaard 2 2" xfId="119" xr:uid="{00000000-0005-0000-0000-0000D7000000}"/>
    <cellStyle name="Standaard 2 2 2" xfId="241" xr:uid="{00000000-0005-0000-0000-0000D8000000}"/>
    <cellStyle name="Standaard 2 2 3" xfId="240" xr:uid="{00000000-0005-0000-0000-0000D9000000}"/>
    <cellStyle name="Standaard 2 3" xfId="120" xr:uid="{00000000-0005-0000-0000-0000DA000000}"/>
    <cellStyle name="Standaard 2 4" xfId="121" xr:uid="{00000000-0005-0000-0000-0000DB000000}"/>
    <cellStyle name="Standaard 2 5" xfId="239" xr:uid="{00000000-0005-0000-0000-0000DC000000}"/>
    <cellStyle name="Standaard 20" xfId="122" xr:uid="{00000000-0005-0000-0000-0000DD000000}"/>
    <cellStyle name="Standaard 20 2" xfId="123" xr:uid="{00000000-0005-0000-0000-0000DE000000}"/>
    <cellStyle name="Standaard 21" xfId="124" xr:uid="{00000000-0005-0000-0000-0000DF000000}"/>
    <cellStyle name="Standaard 21 2" xfId="125" xr:uid="{00000000-0005-0000-0000-0000E0000000}"/>
    <cellStyle name="Standaard 22" xfId="126" xr:uid="{00000000-0005-0000-0000-0000E1000000}"/>
    <cellStyle name="Standaard 22 2" xfId="127" xr:uid="{00000000-0005-0000-0000-0000E2000000}"/>
    <cellStyle name="Standaard 23" xfId="128" xr:uid="{00000000-0005-0000-0000-0000E3000000}"/>
    <cellStyle name="Standaard 23 2" xfId="129" xr:uid="{00000000-0005-0000-0000-0000E4000000}"/>
    <cellStyle name="Standaard 24" xfId="130" xr:uid="{00000000-0005-0000-0000-0000E5000000}"/>
    <cellStyle name="Standaard 24 2" xfId="131" xr:uid="{00000000-0005-0000-0000-0000E6000000}"/>
    <cellStyle name="Standaard 24 2 2" xfId="132" xr:uid="{00000000-0005-0000-0000-0000E7000000}"/>
    <cellStyle name="Standaard 24 3" xfId="133" xr:uid="{00000000-0005-0000-0000-0000E8000000}"/>
    <cellStyle name="Standaard 25" xfId="134" xr:uid="{00000000-0005-0000-0000-0000E9000000}"/>
    <cellStyle name="Standaard 25 2" xfId="135" xr:uid="{00000000-0005-0000-0000-0000EA000000}"/>
    <cellStyle name="Standaard 26" xfId="136" xr:uid="{00000000-0005-0000-0000-0000EB000000}"/>
    <cellStyle name="Standaard 26 2" xfId="137" xr:uid="{00000000-0005-0000-0000-0000EC000000}"/>
    <cellStyle name="Standaard 3" xfId="138" xr:uid="{00000000-0005-0000-0000-0000ED000000}"/>
    <cellStyle name="Standaard 3 2" xfId="243" xr:uid="{00000000-0005-0000-0000-0000EE000000}"/>
    <cellStyle name="Standaard 3 3" xfId="244" xr:uid="{00000000-0005-0000-0000-0000EF000000}"/>
    <cellStyle name="Standaard 3 4" xfId="242" xr:uid="{00000000-0005-0000-0000-0000F0000000}"/>
    <cellStyle name="Standaard 4" xfId="139" xr:uid="{00000000-0005-0000-0000-0000F1000000}"/>
    <cellStyle name="Standaard 4 2" xfId="140" xr:uid="{00000000-0005-0000-0000-0000F2000000}"/>
    <cellStyle name="Standaard 4 3" xfId="245" xr:uid="{00000000-0005-0000-0000-0000F3000000}"/>
    <cellStyle name="Standaard 5" xfId="141" xr:uid="{00000000-0005-0000-0000-0000F4000000}"/>
    <cellStyle name="Standaard 6" xfId="142" xr:uid="{00000000-0005-0000-0000-0000F5000000}"/>
    <cellStyle name="Standaard 7" xfId="143" xr:uid="{00000000-0005-0000-0000-0000F6000000}"/>
    <cellStyle name="Standaard 7 2" xfId="144" xr:uid="{00000000-0005-0000-0000-0000F7000000}"/>
    <cellStyle name="Standaard 8" xfId="145" xr:uid="{00000000-0005-0000-0000-0000F8000000}"/>
    <cellStyle name="Standaard 8 2" xfId="146" xr:uid="{00000000-0005-0000-0000-0000F9000000}"/>
    <cellStyle name="Standaard 9" xfId="147" xr:uid="{00000000-0005-0000-0000-0000FA000000}"/>
    <cellStyle name="Standard 2" xfId="246" xr:uid="{00000000-0005-0000-0000-0000FB000000}"/>
    <cellStyle name="Standard 3" xfId="247" xr:uid="{00000000-0005-0000-0000-0000FC000000}"/>
    <cellStyle name="Standard 3 2" xfId="248" xr:uid="{00000000-0005-0000-0000-0000FD000000}"/>
    <cellStyle name="Standard_Aggregate CO2 balance" xfId="44" xr:uid="{00000000-0005-0000-0000-0000FE000000}"/>
    <cellStyle name="Tabeltitel" xfId="45" xr:uid="{00000000-0005-0000-0000-0000FF000000}"/>
    <cellStyle name="Tabeltitel 2" xfId="263" xr:uid="{00000000-0005-0000-0000-000000010000}"/>
    <cellStyle name="Tabeltitel 2 2" xfId="409" xr:uid="{00000000-0005-0000-0000-000000010000}"/>
    <cellStyle name="Tabeltitel 2 2 10" xfId="11043" xr:uid="{00000000-0005-0000-0000-000000010000}"/>
    <cellStyle name="Tabeltitel 2 2 11" xfId="29608" xr:uid="{00000000-0005-0000-0000-000000010000}"/>
    <cellStyle name="Tabeltitel 2 2 2" xfId="467" xr:uid="{00000000-0005-0000-0000-000000010000}"/>
    <cellStyle name="Tabeltitel 2 2 2 2" xfId="494" xr:uid="{00000000-0005-0000-0000-000000010000}"/>
    <cellStyle name="Tabeltitel 2 2 2 2 10" xfId="29744" xr:uid="{00000000-0005-0000-0000-000000010000}"/>
    <cellStyle name="Tabeltitel 2 2 2 2 2" xfId="648" xr:uid="{00000000-0005-0000-0000-000000010000}"/>
    <cellStyle name="Tabeltitel 2 2 2 2 2 2" xfId="1878" xr:uid="{00000000-0005-0000-0000-000000010000}"/>
    <cellStyle name="Tabeltitel 2 2 2 2 2 2 2" xfId="3117" xr:uid="{00000000-0005-0000-0000-000000010000}"/>
    <cellStyle name="Tabeltitel 2 2 2 2 2 2 2 2" xfId="7775" xr:uid="{00000000-0005-0000-0000-000000010000}"/>
    <cellStyle name="Tabeltitel 2 2 2 2 2 2 2 2 2" xfId="28071" xr:uid="{00000000-0005-0000-0000-000000010000}"/>
    <cellStyle name="Tabeltitel 2 2 2 2 2 2 2 2 3" xfId="23481" xr:uid="{00000000-0005-0000-0000-000000010000}"/>
    <cellStyle name="Tabeltitel 2 2 2 2 2 2 2 2 4" xfId="38223" xr:uid="{00000000-0005-0000-0000-000000010000}"/>
    <cellStyle name="Tabeltitel 2 2 2 2 2 2 2 3" xfId="18637" xr:uid="{00000000-0005-0000-0000-000000010000}"/>
    <cellStyle name="Tabeltitel 2 2 2 2 2 2 2 4" xfId="14527" xr:uid="{00000000-0005-0000-0000-000000010000}"/>
    <cellStyle name="Tabeltitel 2 2 2 2 2 2 2 5" xfId="33541" xr:uid="{00000000-0005-0000-0000-000000010000}"/>
    <cellStyle name="Tabeltitel 2 2 2 2 2 2 3" xfId="9187" xr:uid="{00000000-0005-0000-0000-000000010000}"/>
    <cellStyle name="Tabeltitel 2 2 2 2 2 2 3 2" xfId="19391" xr:uid="{00000000-0005-0000-0000-000000010000}"/>
    <cellStyle name="Tabeltitel 2 2 2 2 2 2 3 3" xfId="13264" xr:uid="{00000000-0005-0000-0000-000000010000}"/>
    <cellStyle name="Tabeltitel 2 2 2 2 2 2 3 4" xfId="34952" xr:uid="{00000000-0005-0000-0000-000000010000}"/>
    <cellStyle name="Tabeltitel 2 2 2 2 2 2 4" xfId="4966" xr:uid="{00000000-0005-0000-0000-000000010000}"/>
    <cellStyle name="Tabeltitel 2 2 2 2 2 2 4 2" xfId="18581" xr:uid="{00000000-0005-0000-0000-000000010000}"/>
    <cellStyle name="Tabeltitel 2 2 2 2 2 2 5" xfId="10776" xr:uid="{00000000-0005-0000-0000-000000010000}"/>
    <cellStyle name="Tabeltitel 2 2 2 2 2 2 6" xfId="30786" xr:uid="{00000000-0005-0000-0000-000000010000}"/>
    <cellStyle name="Tabeltitel 2 2 2 2 2 3" xfId="1563" xr:uid="{00000000-0005-0000-0000-000000010000}"/>
    <cellStyle name="Tabeltitel 2 2 2 2 2 3 2" xfId="6259" xr:uid="{00000000-0005-0000-0000-000000010000}"/>
    <cellStyle name="Tabeltitel 2 2 2 2 2 3 2 2" xfId="26555" xr:uid="{00000000-0005-0000-0000-000000010000}"/>
    <cellStyle name="Tabeltitel 2 2 2 2 2 3 2 3" xfId="21967" xr:uid="{00000000-0005-0000-0000-000000010000}"/>
    <cellStyle name="Tabeltitel 2 2 2 2 2 3 2 4" xfId="37150" xr:uid="{00000000-0005-0000-0000-000000010000}"/>
    <cellStyle name="Tabeltitel 2 2 2 2 2 3 3" xfId="16953" xr:uid="{00000000-0005-0000-0000-000000010000}"/>
    <cellStyle name="Tabeltitel 2 2 2 2 2 3 4" xfId="13191" xr:uid="{00000000-0005-0000-0000-000000010000}"/>
    <cellStyle name="Tabeltitel 2 2 2 2 2 3 5" xfId="32025" xr:uid="{00000000-0005-0000-0000-000000010000}"/>
    <cellStyle name="Tabeltitel 2 2 2 2 2 4" xfId="2803" xr:uid="{00000000-0005-0000-0000-000000010000}"/>
    <cellStyle name="Tabeltitel 2 2 2 2 2 4 2" xfId="7461" xr:uid="{00000000-0005-0000-0000-000000010000}"/>
    <cellStyle name="Tabeltitel 2 2 2 2 2 4 2 2" xfId="27757" xr:uid="{00000000-0005-0000-0000-000000010000}"/>
    <cellStyle name="Tabeltitel 2 2 2 2 2 4 2 3" xfId="23167" xr:uid="{00000000-0005-0000-0000-000000010000}"/>
    <cellStyle name="Tabeltitel 2 2 2 2 2 4 2 4" xfId="37933" xr:uid="{00000000-0005-0000-0000-000000010000}"/>
    <cellStyle name="Tabeltitel 2 2 2 2 2 4 3" xfId="17178" xr:uid="{00000000-0005-0000-0000-000000010000}"/>
    <cellStyle name="Tabeltitel 2 2 2 2 2 4 4" xfId="10692" xr:uid="{00000000-0005-0000-0000-000000010000}"/>
    <cellStyle name="Tabeltitel 2 2 2 2 2 4 5" xfId="33227" xr:uid="{00000000-0005-0000-0000-000000010000}"/>
    <cellStyle name="Tabeltitel 2 2 2 2 2 5" xfId="8874" xr:uid="{00000000-0005-0000-0000-000000010000}"/>
    <cellStyle name="Tabeltitel 2 2 2 2 2 5 2" xfId="24539" xr:uid="{00000000-0005-0000-0000-000000010000}"/>
    <cellStyle name="Tabeltitel 2 2 2 2 2 5 2 2" xfId="29127" xr:uid="{00000000-0005-0000-0000-000000010000}"/>
    <cellStyle name="Tabeltitel 2 2 2 2 2 5 2 3" xfId="39232" xr:uid="{00000000-0005-0000-0000-000000010000}"/>
    <cellStyle name="Tabeltitel 2 2 2 2 2 5 3" xfId="15776" xr:uid="{00000000-0005-0000-0000-000000010000}"/>
    <cellStyle name="Tabeltitel 2 2 2 2 2 5 4" xfId="9926" xr:uid="{00000000-0005-0000-0000-000000010000}"/>
    <cellStyle name="Tabeltitel 2 2 2 2 2 5 5" xfId="34639" xr:uid="{00000000-0005-0000-0000-000000010000}"/>
    <cellStyle name="Tabeltitel 2 2 2 2 2 6" xfId="4652" xr:uid="{00000000-0005-0000-0000-000000010000}"/>
    <cellStyle name="Tabeltitel 2 2 2 2 2 6 2" xfId="21033" xr:uid="{00000000-0005-0000-0000-000000010000}"/>
    <cellStyle name="Tabeltitel 2 2 2 2 2 6 3" xfId="18991" xr:uid="{00000000-0005-0000-0000-000000010000}"/>
    <cellStyle name="Tabeltitel 2 2 2 2 2 6 4" xfId="35166" xr:uid="{00000000-0005-0000-0000-000000010000}"/>
    <cellStyle name="Tabeltitel 2 2 2 2 2 7" xfId="19305" xr:uid="{00000000-0005-0000-0000-000000010000}"/>
    <cellStyle name="Tabeltitel 2 2 2 2 2 8" xfId="14462" xr:uid="{00000000-0005-0000-0000-000000010000}"/>
    <cellStyle name="Tabeltitel 2 2 2 2 2 9" xfId="30473" xr:uid="{00000000-0005-0000-0000-000000010000}"/>
    <cellStyle name="Tabeltitel 2 2 2 2 3" xfId="1744" xr:uid="{00000000-0005-0000-0000-000000010000}"/>
    <cellStyle name="Tabeltitel 2 2 2 2 3 2" xfId="2983" xr:uid="{00000000-0005-0000-0000-000000010000}"/>
    <cellStyle name="Tabeltitel 2 2 2 2 3 2 2" xfId="7641" xr:uid="{00000000-0005-0000-0000-000000010000}"/>
    <cellStyle name="Tabeltitel 2 2 2 2 3 2 2 2" xfId="27937" xr:uid="{00000000-0005-0000-0000-000000010000}"/>
    <cellStyle name="Tabeltitel 2 2 2 2 3 2 2 3" xfId="23347" xr:uid="{00000000-0005-0000-0000-000000010000}"/>
    <cellStyle name="Tabeltitel 2 2 2 2 3 2 2 4" xfId="38113" xr:uid="{00000000-0005-0000-0000-000000010000}"/>
    <cellStyle name="Tabeltitel 2 2 2 2 3 2 3" xfId="16263" xr:uid="{00000000-0005-0000-0000-000000010000}"/>
    <cellStyle name="Tabeltitel 2 2 2 2 3 2 4" xfId="13691" xr:uid="{00000000-0005-0000-0000-000000010000}"/>
    <cellStyle name="Tabeltitel 2 2 2 2 3 2 5" xfId="33407" xr:uid="{00000000-0005-0000-0000-000000010000}"/>
    <cellStyle name="Tabeltitel 2 2 2 2 3 3" xfId="9053" xr:uid="{00000000-0005-0000-0000-000000010000}"/>
    <cellStyle name="Tabeltitel 2 2 2 2 3 3 2" xfId="17804" xr:uid="{00000000-0005-0000-0000-000000010000}"/>
    <cellStyle name="Tabeltitel 2 2 2 2 3 3 3" xfId="3604" xr:uid="{00000000-0005-0000-0000-000000010000}"/>
    <cellStyle name="Tabeltitel 2 2 2 2 3 3 4" xfId="34818" xr:uid="{00000000-0005-0000-0000-000000010000}"/>
    <cellStyle name="Tabeltitel 2 2 2 2 3 4" xfId="4832" xr:uid="{00000000-0005-0000-0000-000000010000}"/>
    <cellStyle name="Tabeltitel 2 2 2 2 3 4 2" xfId="19234" xr:uid="{00000000-0005-0000-0000-000000010000}"/>
    <cellStyle name="Tabeltitel 2 2 2 2 3 5" xfId="3543" xr:uid="{00000000-0005-0000-0000-000000010000}"/>
    <cellStyle name="Tabeltitel 2 2 2 2 3 6" xfId="30652" xr:uid="{00000000-0005-0000-0000-000000010000}"/>
    <cellStyle name="Tabeltitel 2 2 2 2 4" xfId="1428" xr:uid="{00000000-0005-0000-0000-000000010000}"/>
    <cellStyle name="Tabeltitel 2 2 2 2 4 2" xfId="2668" xr:uid="{00000000-0005-0000-0000-000000010000}"/>
    <cellStyle name="Tabeltitel 2 2 2 2 4 2 2" xfId="7326" xr:uid="{00000000-0005-0000-0000-000000010000}"/>
    <cellStyle name="Tabeltitel 2 2 2 2 4 2 2 2" xfId="27622" xr:uid="{00000000-0005-0000-0000-000000010000}"/>
    <cellStyle name="Tabeltitel 2 2 2 2 4 2 2 3" xfId="23032" xr:uid="{00000000-0005-0000-0000-000000010000}"/>
    <cellStyle name="Tabeltitel 2 2 2 2 4 2 2 4" xfId="37808" xr:uid="{00000000-0005-0000-0000-000000010000}"/>
    <cellStyle name="Tabeltitel 2 2 2 2 4 2 3" xfId="22257" xr:uid="{00000000-0005-0000-0000-000000010000}"/>
    <cellStyle name="Tabeltitel 2 2 2 2 4 2 4" xfId="12216" xr:uid="{00000000-0005-0000-0000-000000010000}"/>
    <cellStyle name="Tabeltitel 2 2 2 2 4 2 5" xfId="33092" xr:uid="{00000000-0005-0000-0000-000000010000}"/>
    <cellStyle name="Tabeltitel 2 2 2 2 4 3" xfId="8740" xr:uid="{00000000-0005-0000-0000-000000010000}"/>
    <cellStyle name="Tabeltitel 2 2 2 2 4 3 2" xfId="18075" xr:uid="{00000000-0005-0000-0000-000000010000}"/>
    <cellStyle name="Tabeltitel 2 2 2 2 4 3 3" xfId="14280" xr:uid="{00000000-0005-0000-0000-000000010000}"/>
    <cellStyle name="Tabeltitel 2 2 2 2 4 3 4" xfId="34505" xr:uid="{00000000-0005-0000-0000-000000010000}"/>
    <cellStyle name="Tabeltitel 2 2 2 2 4 4" xfId="4518" xr:uid="{00000000-0005-0000-0000-000000010000}"/>
    <cellStyle name="Tabeltitel 2 2 2 2 4 4 2" xfId="15588" xr:uid="{00000000-0005-0000-0000-000000010000}"/>
    <cellStyle name="Tabeltitel 2 2 2 2 4 5" xfId="12568" xr:uid="{00000000-0005-0000-0000-000000010000}"/>
    <cellStyle name="Tabeltitel 2 2 2 2 4 6" xfId="30339" xr:uid="{00000000-0005-0000-0000-000000010000}"/>
    <cellStyle name="Tabeltitel 2 2 2 2 5" xfId="952" xr:uid="{00000000-0005-0000-0000-000000010000}"/>
    <cellStyle name="Tabeltitel 2 2 2 2 5 2" xfId="3390" xr:uid="{00000000-0005-0000-0000-000000010000}"/>
    <cellStyle name="Tabeltitel 2 2 2 2 5 2 2" xfId="8278" xr:uid="{00000000-0005-0000-0000-000000010000}"/>
    <cellStyle name="Tabeltitel 2 2 2 2 5 2 2 2" xfId="21580" xr:uid="{00000000-0005-0000-0000-000000010000}"/>
    <cellStyle name="Tabeltitel 2 2 2 2 5 2 3" xfId="13064" xr:uid="{00000000-0005-0000-0000-000000010000}"/>
    <cellStyle name="Tabeltitel 2 2 2 2 5 2 4" xfId="34043" xr:uid="{00000000-0005-0000-0000-000000010000}"/>
    <cellStyle name="Tabeltitel 2 2 2 2 5 3" xfId="4053" xr:uid="{00000000-0005-0000-0000-000000010000}"/>
    <cellStyle name="Tabeltitel 2 2 2 2 5 3 2" xfId="17989" xr:uid="{00000000-0005-0000-0000-000000010000}"/>
    <cellStyle name="Tabeltitel 2 2 2 2 5 4" xfId="12974" xr:uid="{00000000-0005-0000-0000-000000010000}"/>
    <cellStyle name="Tabeltitel 2 2 2 2 5 5" xfId="29877" xr:uid="{00000000-0005-0000-0000-000000010000}"/>
    <cellStyle name="Tabeltitel 2 2 2 2 6" xfId="2195" xr:uid="{00000000-0005-0000-0000-000000010000}"/>
    <cellStyle name="Tabeltitel 2 2 2 2 6 2" xfId="6853" xr:uid="{00000000-0005-0000-0000-000000010000}"/>
    <cellStyle name="Tabeltitel 2 2 2 2 6 2 2" xfId="27149" xr:uid="{00000000-0005-0000-0000-000000010000}"/>
    <cellStyle name="Tabeltitel 2 2 2 2 6 2 3" xfId="22559" xr:uid="{00000000-0005-0000-0000-000000010000}"/>
    <cellStyle name="Tabeltitel 2 2 2 2 6 2 4" xfId="37344" xr:uid="{00000000-0005-0000-0000-000000010000}"/>
    <cellStyle name="Tabeltitel 2 2 2 2 6 3" xfId="15447" xr:uid="{00000000-0005-0000-0000-000000010000}"/>
    <cellStyle name="Tabeltitel 2 2 2 2 6 4" xfId="11032" xr:uid="{00000000-0005-0000-0000-000000010000}"/>
    <cellStyle name="Tabeltitel 2 2 2 2 6 5" xfId="32619" xr:uid="{00000000-0005-0000-0000-000000010000}"/>
    <cellStyle name="Tabeltitel 2 2 2 2 7" xfId="8145" xr:uid="{00000000-0005-0000-0000-000000010000}"/>
    <cellStyle name="Tabeltitel 2 2 2 2 7 2" xfId="17500" xr:uid="{00000000-0005-0000-0000-000000010000}"/>
    <cellStyle name="Tabeltitel 2 2 2 2 7 3" xfId="12123" xr:uid="{00000000-0005-0000-0000-000000010000}"/>
    <cellStyle name="Tabeltitel 2 2 2 2 7 4" xfId="33910" xr:uid="{00000000-0005-0000-0000-000000010000}"/>
    <cellStyle name="Tabeltitel 2 2 2 2 8" xfId="3920" xr:uid="{00000000-0005-0000-0000-000000010000}"/>
    <cellStyle name="Tabeltitel 2 2 2 2 8 2" xfId="21570" xr:uid="{00000000-0005-0000-0000-000000010000}"/>
    <cellStyle name="Tabeltitel 2 2 2 2 9" xfId="10756" xr:uid="{00000000-0005-0000-0000-000000010000}"/>
    <cellStyle name="Tabeltitel 2 2 2 3" xfId="712" xr:uid="{00000000-0005-0000-0000-000000010000}"/>
    <cellStyle name="Tabeltitel 2 2 2 3 10" xfId="29941" xr:uid="{00000000-0005-0000-0000-000000010000}"/>
    <cellStyle name="Tabeltitel 2 2 2 3 2" xfId="1942" xr:uid="{00000000-0005-0000-0000-000000010000}"/>
    <cellStyle name="Tabeltitel 2 2 2 3 2 2" xfId="3181" xr:uid="{00000000-0005-0000-0000-000000010000}"/>
    <cellStyle name="Tabeltitel 2 2 2 3 2 2 2" xfId="7839" xr:uid="{00000000-0005-0000-0000-000000010000}"/>
    <cellStyle name="Tabeltitel 2 2 2 3 2 2 2 2" xfId="28135" xr:uid="{00000000-0005-0000-0000-000000010000}"/>
    <cellStyle name="Tabeltitel 2 2 2 3 2 2 2 3" xfId="23545" xr:uid="{00000000-0005-0000-0000-000000010000}"/>
    <cellStyle name="Tabeltitel 2 2 2 3 2 2 2 4" xfId="38287" xr:uid="{00000000-0005-0000-0000-000000010000}"/>
    <cellStyle name="Tabeltitel 2 2 2 3 2 2 3" xfId="21829" xr:uid="{00000000-0005-0000-0000-000000010000}"/>
    <cellStyle name="Tabeltitel 2 2 2 3 2 2 4" xfId="13276" xr:uid="{00000000-0005-0000-0000-000000010000}"/>
    <cellStyle name="Tabeltitel 2 2 2 3 2 2 5" xfId="33605" xr:uid="{00000000-0005-0000-0000-000000010000}"/>
    <cellStyle name="Tabeltitel 2 2 2 3 2 3" xfId="9251" xr:uid="{00000000-0005-0000-0000-000000010000}"/>
    <cellStyle name="Tabeltitel 2 2 2 3 2 3 2" xfId="15881" xr:uid="{00000000-0005-0000-0000-000000010000}"/>
    <cellStyle name="Tabeltitel 2 2 2 3 2 3 3" xfId="10593" xr:uid="{00000000-0005-0000-0000-000000010000}"/>
    <cellStyle name="Tabeltitel 2 2 2 3 2 3 4" xfId="35016" xr:uid="{00000000-0005-0000-0000-000000010000}"/>
    <cellStyle name="Tabeltitel 2 2 2 3 2 4" xfId="5030" xr:uid="{00000000-0005-0000-0000-000000010000}"/>
    <cellStyle name="Tabeltitel 2 2 2 3 2 4 2" xfId="23724" xr:uid="{00000000-0005-0000-0000-000000010000}"/>
    <cellStyle name="Tabeltitel 2 2 2 3 2 5" xfId="12559" xr:uid="{00000000-0005-0000-0000-000000010000}"/>
    <cellStyle name="Tabeltitel 2 2 2 3 2 6" xfId="30850" xr:uid="{00000000-0005-0000-0000-000000010000}"/>
    <cellStyle name="Tabeltitel 2 2 2 3 3" xfId="1624" xr:uid="{00000000-0005-0000-0000-000000010000}"/>
    <cellStyle name="Tabeltitel 2 2 2 3 3 2" xfId="2864" xr:uid="{00000000-0005-0000-0000-000000010000}"/>
    <cellStyle name="Tabeltitel 2 2 2 3 3 2 2" xfId="7522" xr:uid="{00000000-0005-0000-0000-000000010000}"/>
    <cellStyle name="Tabeltitel 2 2 2 3 3 2 2 2" xfId="27818" xr:uid="{00000000-0005-0000-0000-000000010000}"/>
    <cellStyle name="Tabeltitel 2 2 2 3 3 2 2 3" xfId="23228" xr:uid="{00000000-0005-0000-0000-000000010000}"/>
    <cellStyle name="Tabeltitel 2 2 2 3 3 2 2 4" xfId="37994" xr:uid="{00000000-0005-0000-0000-000000010000}"/>
    <cellStyle name="Tabeltitel 2 2 2 3 3 2 3" xfId="15837" xr:uid="{00000000-0005-0000-0000-000000010000}"/>
    <cellStyle name="Tabeltitel 2 2 2 3 3 2 4" xfId="13405" xr:uid="{00000000-0005-0000-0000-000000010000}"/>
    <cellStyle name="Tabeltitel 2 2 2 3 3 2 5" xfId="33288" xr:uid="{00000000-0005-0000-0000-000000010000}"/>
    <cellStyle name="Tabeltitel 2 2 2 3 3 3" xfId="8935" xr:uid="{00000000-0005-0000-0000-000000010000}"/>
    <cellStyle name="Tabeltitel 2 2 2 3 3 3 2" xfId="18912" xr:uid="{00000000-0005-0000-0000-000000010000}"/>
    <cellStyle name="Tabeltitel 2 2 2 3 3 3 3" xfId="10004" xr:uid="{00000000-0005-0000-0000-000000010000}"/>
    <cellStyle name="Tabeltitel 2 2 2 3 3 3 4" xfId="34700" xr:uid="{00000000-0005-0000-0000-000000010000}"/>
    <cellStyle name="Tabeltitel 2 2 2 3 3 4" xfId="4713" xr:uid="{00000000-0005-0000-0000-000000010000}"/>
    <cellStyle name="Tabeltitel 2 2 2 3 3 4 2" xfId="16262" xr:uid="{00000000-0005-0000-0000-000000010000}"/>
    <cellStyle name="Tabeltitel 2 2 2 3 3 5" xfId="14579" xr:uid="{00000000-0005-0000-0000-000000010000}"/>
    <cellStyle name="Tabeltitel 2 2 2 3 3 6" xfId="30534" xr:uid="{00000000-0005-0000-0000-000000010000}"/>
    <cellStyle name="Tabeltitel 2 2 2 3 4" xfId="1016" xr:uid="{00000000-0005-0000-0000-000000010000}"/>
    <cellStyle name="Tabeltitel 2 2 2 3 4 2" xfId="5761" xr:uid="{00000000-0005-0000-0000-000000010000}"/>
    <cellStyle name="Tabeltitel 2 2 2 3 4 2 2" xfId="26057" xr:uid="{00000000-0005-0000-0000-000000010000}"/>
    <cellStyle name="Tabeltitel 2 2 2 3 4 2 3" xfId="21471" xr:uid="{00000000-0005-0000-0000-000000010000}"/>
    <cellStyle name="Tabeltitel 2 2 2 3 4 2 4" xfId="36985" xr:uid="{00000000-0005-0000-0000-000000010000}"/>
    <cellStyle name="Tabeltitel 2 2 2 3 4 3" xfId="16869" xr:uid="{00000000-0005-0000-0000-000000010000}"/>
    <cellStyle name="Tabeltitel 2 2 2 3 4 4" xfId="10070" xr:uid="{00000000-0005-0000-0000-000000010000}"/>
    <cellStyle name="Tabeltitel 2 2 2 3 4 5" xfId="31527" xr:uid="{00000000-0005-0000-0000-000000010000}"/>
    <cellStyle name="Tabeltitel 2 2 2 3 5" xfId="2259" xr:uid="{00000000-0005-0000-0000-000000010000}"/>
    <cellStyle name="Tabeltitel 2 2 2 3 5 2" xfId="6917" xr:uid="{00000000-0005-0000-0000-000000010000}"/>
    <cellStyle name="Tabeltitel 2 2 2 3 5 2 2" xfId="27213" xr:uid="{00000000-0005-0000-0000-000000010000}"/>
    <cellStyle name="Tabeltitel 2 2 2 3 5 2 3" xfId="22623" xr:uid="{00000000-0005-0000-0000-000000010000}"/>
    <cellStyle name="Tabeltitel 2 2 2 3 5 2 4" xfId="37408" xr:uid="{00000000-0005-0000-0000-000000010000}"/>
    <cellStyle name="Tabeltitel 2 2 2 3 5 3" xfId="21390" xr:uid="{00000000-0005-0000-0000-000000010000}"/>
    <cellStyle name="Tabeltitel 2 2 2 3 5 4" xfId="10731" xr:uid="{00000000-0005-0000-0000-000000010000}"/>
    <cellStyle name="Tabeltitel 2 2 2 3 5 5" xfId="32683" xr:uid="{00000000-0005-0000-0000-000000010000}"/>
    <cellStyle name="Tabeltitel 2 2 2 3 6" xfId="8342" xr:uid="{00000000-0005-0000-0000-000000010000}"/>
    <cellStyle name="Tabeltitel 2 2 2 3 6 2" xfId="24039" xr:uid="{00000000-0005-0000-0000-000000010000}"/>
    <cellStyle name="Tabeltitel 2 2 2 3 6 2 2" xfId="28628" xr:uid="{00000000-0005-0000-0000-000000010000}"/>
    <cellStyle name="Tabeltitel 2 2 2 3 6 2 3" xfId="38733" xr:uid="{00000000-0005-0000-0000-000000010000}"/>
    <cellStyle name="Tabeltitel 2 2 2 3 6 3" xfId="15151" xr:uid="{00000000-0005-0000-0000-000000010000}"/>
    <cellStyle name="Tabeltitel 2 2 2 3 6 4" xfId="10833" xr:uid="{00000000-0005-0000-0000-000000010000}"/>
    <cellStyle name="Tabeltitel 2 2 2 3 6 5" xfId="34107" xr:uid="{00000000-0005-0000-0000-000000010000}"/>
    <cellStyle name="Tabeltitel 2 2 2 3 7" xfId="4117" xr:uid="{00000000-0005-0000-0000-000000010000}"/>
    <cellStyle name="Tabeltitel 2 2 2 3 7 2" xfId="17751" xr:uid="{00000000-0005-0000-0000-000000010000}"/>
    <cellStyle name="Tabeltitel 2 2 2 3 7 3" xfId="18492" xr:uid="{00000000-0005-0000-0000-000000010000}"/>
    <cellStyle name="Tabeltitel 2 2 2 3 7 4" xfId="35162" xr:uid="{00000000-0005-0000-0000-000000010000}"/>
    <cellStyle name="Tabeltitel 2 2 2 3 8" xfId="16190" xr:uid="{00000000-0005-0000-0000-000000010000}"/>
    <cellStyle name="Tabeltitel 2 2 2 3 9" xfId="12136" xr:uid="{00000000-0005-0000-0000-000000010000}"/>
    <cellStyle name="Tabeltitel 2 2 2 4" xfId="1410" xr:uid="{00000000-0005-0000-0000-000000010000}"/>
    <cellStyle name="Tabeltitel 2 2 2 4 2" xfId="2650" xr:uid="{00000000-0005-0000-0000-000000010000}"/>
    <cellStyle name="Tabeltitel 2 2 2 4 2 2" xfId="7308" xr:uid="{00000000-0005-0000-0000-000000010000}"/>
    <cellStyle name="Tabeltitel 2 2 2 4 2 2 2" xfId="27604" xr:uid="{00000000-0005-0000-0000-000000010000}"/>
    <cellStyle name="Tabeltitel 2 2 2 4 2 2 3" xfId="23014" xr:uid="{00000000-0005-0000-0000-000000010000}"/>
    <cellStyle name="Tabeltitel 2 2 2 4 2 2 4" xfId="37790" xr:uid="{00000000-0005-0000-0000-000000010000}"/>
    <cellStyle name="Tabeltitel 2 2 2 4 2 3" xfId="16918" xr:uid="{00000000-0005-0000-0000-000000010000}"/>
    <cellStyle name="Tabeltitel 2 2 2 4 2 4" xfId="10146" xr:uid="{00000000-0005-0000-0000-000000010000}"/>
    <cellStyle name="Tabeltitel 2 2 2 4 2 5" xfId="33074" xr:uid="{00000000-0005-0000-0000-000000010000}"/>
    <cellStyle name="Tabeltitel 2 2 2 4 3" xfId="8724" xr:uid="{00000000-0005-0000-0000-000000010000}"/>
    <cellStyle name="Tabeltitel 2 2 2 4 3 2" xfId="16168" xr:uid="{00000000-0005-0000-0000-000000010000}"/>
    <cellStyle name="Tabeltitel 2 2 2 4 3 3" xfId="11231" xr:uid="{00000000-0005-0000-0000-000000010000}"/>
    <cellStyle name="Tabeltitel 2 2 2 4 3 4" xfId="34489" xr:uid="{00000000-0005-0000-0000-000000010000}"/>
    <cellStyle name="Tabeltitel 2 2 2 4 4" xfId="4502" xr:uid="{00000000-0005-0000-0000-000000010000}"/>
    <cellStyle name="Tabeltitel 2 2 2 4 4 2" xfId="15648" xr:uid="{00000000-0005-0000-0000-000000010000}"/>
    <cellStyle name="Tabeltitel 2 2 2 4 5" xfId="12093" xr:uid="{00000000-0005-0000-0000-000000010000}"/>
    <cellStyle name="Tabeltitel 2 2 2 4 6" xfId="30323" xr:uid="{00000000-0005-0000-0000-000000010000}"/>
    <cellStyle name="Tabeltitel 2 2 2 5" xfId="1705" xr:uid="{00000000-0005-0000-0000-000000010000}"/>
    <cellStyle name="Tabeltitel 2 2 2 5 2" xfId="2944" xr:uid="{00000000-0005-0000-0000-000000010000}"/>
    <cellStyle name="Tabeltitel 2 2 2 5 2 2" xfId="7602" xr:uid="{00000000-0005-0000-0000-000000010000}"/>
    <cellStyle name="Tabeltitel 2 2 2 5 2 2 2" xfId="27898" xr:uid="{00000000-0005-0000-0000-000000010000}"/>
    <cellStyle name="Tabeltitel 2 2 2 5 2 2 3" xfId="23308" xr:uid="{00000000-0005-0000-0000-000000010000}"/>
    <cellStyle name="Tabeltitel 2 2 2 5 2 2 4" xfId="38074" xr:uid="{00000000-0005-0000-0000-000000010000}"/>
    <cellStyle name="Tabeltitel 2 2 2 5 2 3" xfId="17489" xr:uid="{00000000-0005-0000-0000-000000010000}"/>
    <cellStyle name="Tabeltitel 2 2 2 5 2 4" xfId="10763" xr:uid="{00000000-0005-0000-0000-000000010000}"/>
    <cellStyle name="Tabeltitel 2 2 2 5 2 5" xfId="33368" xr:uid="{00000000-0005-0000-0000-000000010000}"/>
    <cellStyle name="Tabeltitel 2 2 2 5 3" xfId="9014" xr:uid="{00000000-0005-0000-0000-000000010000}"/>
    <cellStyle name="Tabeltitel 2 2 2 5 3 2" xfId="18819" xr:uid="{00000000-0005-0000-0000-000000010000}"/>
    <cellStyle name="Tabeltitel 2 2 2 5 3 3" xfId="9938" xr:uid="{00000000-0005-0000-0000-000000010000}"/>
    <cellStyle name="Tabeltitel 2 2 2 5 3 4" xfId="34779" xr:uid="{00000000-0005-0000-0000-000000010000}"/>
    <cellStyle name="Tabeltitel 2 2 2 5 4" xfId="4793" xr:uid="{00000000-0005-0000-0000-000000010000}"/>
    <cellStyle name="Tabeltitel 2 2 2 5 4 2" xfId="19341" xr:uid="{00000000-0005-0000-0000-000000010000}"/>
    <cellStyle name="Tabeltitel 2 2 2 5 5" xfId="3493" xr:uid="{00000000-0005-0000-0000-000000010000}"/>
    <cellStyle name="Tabeltitel 2 2 2 5 6" xfId="30613" xr:uid="{00000000-0005-0000-0000-000000010000}"/>
    <cellStyle name="Tabeltitel 2 2 2 6" xfId="1232" xr:uid="{00000000-0005-0000-0000-000000010000}"/>
    <cellStyle name="Tabeltitel 2 2 2 6 2" xfId="2473" xr:uid="{00000000-0005-0000-0000-000000010000}"/>
    <cellStyle name="Tabeltitel 2 2 2 6 2 2" xfId="7131" xr:uid="{00000000-0005-0000-0000-000000010000}"/>
    <cellStyle name="Tabeltitel 2 2 2 6 2 2 2" xfId="27427" xr:uid="{00000000-0005-0000-0000-000000010000}"/>
    <cellStyle name="Tabeltitel 2 2 2 6 2 2 3" xfId="22837" xr:uid="{00000000-0005-0000-0000-000000010000}"/>
    <cellStyle name="Tabeltitel 2 2 2 6 2 2 4" xfId="37619" xr:uid="{00000000-0005-0000-0000-000000010000}"/>
    <cellStyle name="Tabeltitel 2 2 2 6 2 3" xfId="17122" xr:uid="{00000000-0005-0000-0000-000000010000}"/>
    <cellStyle name="Tabeltitel 2 2 2 6 2 4" xfId="11009" xr:uid="{00000000-0005-0000-0000-000000010000}"/>
    <cellStyle name="Tabeltitel 2 2 2 6 2 5" xfId="32897" xr:uid="{00000000-0005-0000-0000-000000010000}"/>
    <cellStyle name="Tabeltitel 2 2 2 6 3" xfId="8551" xr:uid="{00000000-0005-0000-0000-000000010000}"/>
    <cellStyle name="Tabeltitel 2 2 2 6 3 2" xfId="15724" xr:uid="{00000000-0005-0000-0000-000000010000}"/>
    <cellStyle name="Tabeltitel 2 2 2 6 3 3" xfId="11889" xr:uid="{00000000-0005-0000-0000-000000010000}"/>
    <cellStyle name="Tabeltitel 2 2 2 6 3 4" xfId="34316" xr:uid="{00000000-0005-0000-0000-000000010000}"/>
    <cellStyle name="Tabeltitel 2 2 2 6 4" xfId="4328" xr:uid="{00000000-0005-0000-0000-000000010000}"/>
    <cellStyle name="Tabeltitel 2 2 2 6 4 2" xfId="22003" xr:uid="{00000000-0005-0000-0000-000000010000}"/>
    <cellStyle name="Tabeltitel 2 2 2 6 5" xfId="10922" xr:uid="{00000000-0005-0000-0000-000000010000}"/>
    <cellStyle name="Tabeltitel 2 2 2 6 6" xfId="30150" xr:uid="{00000000-0005-0000-0000-000000010000}"/>
    <cellStyle name="Tabeltitel 2 2 2 7" xfId="5263" xr:uid="{00000000-0005-0000-0000-000000010000}"/>
    <cellStyle name="Tabeltitel 2 2 2 7 2" xfId="17855" xr:uid="{00000000-0005-0000-0000-000000010000}"/>
    <cellStyle name="Tabeltitel 2 2 2 7 3" xfId="9819" xr:uid="{00000000-0005-0000-0000-000000010000}"/>
    <cellStyle name="Tabeltitel 2 2 2 7 4" xfId="31029" xr:uid="{00000000-0005-0000-0000-000000010000}"/>
    <cellStyle name="Tabeltitel 2 2 2 8" xfId="3826" xr:uid="{00000000-0005-0000-0000-000000010000}"/>
    <cellStyle name="Tabeltitel 2 2 2 9" xfId="13125" xr:uid="{00000000-0005-0000-0000-000000010000}"/>
    <cellStyle name="Tabeltitel 2 2 3" xfId="472" xr:uid="{00000000-0005-0000-0000-000000010000}"/>
    <cellStyle name="Tabeltitel 2 2 3 10" xfId="9370" xr:uid="{00000000-0005-0000-0000-000000010000}"/>
    <cellStyle name="Tabeltitel 2 2 3 11" xfId="29797" xr:uid="{00000000-0005-0000-0000-000000010000}"/>
    <cellStyle name="Tabeltitel 2 2 3 2" xfId="567" xr:uid="{00000000-0005-0000-0000-000000010000}"/>
    <cellStyle name="Tabeltitel 2 2 3 2 2" xfId="1493" xr:uid="{00000000-0005-0000-0000-000000010000}"/>
    <cellStyle name="Tabeltitel 2 2 3 2 2 2" xfId="6191" xr:uid="{00000000-0005-0000-0000-000000010000}"/>
    <cellStyle name="Tabeltitel 2 2 3 2 2 2 2" xfId="26487" xr:uid="{00000000-0005-0000-0000-000000010000}"/>
    <cellStyle name="Tabeltitel 2 2 3 2 2 2 3" xfId="21899" xr:uid="{00000000-0005-0000-0000-000000010000}"/>
    <cellStyle name="Tabeltitel 2 2 3 2 2 2 4" xfId="37118" xr:uid="{00000000-0005-0000-0000-000000010000}"/>
    <cellStyle name="Tabeltitel 2 2 3 2 2 3" xfId="15225" xr:uid="{00000000-0005-0000-0000-000000010000}"/>
    <cellStyle name="Tabeltitel 2 2 3 2 2 4" xfId="14590" xr:uid="{00000000-0005-0000-0000-000000010000}"/>
    <cellStyle name="Tabeltitel 2 2 3 2 2 5" xfId="31957" xr:uid="{00000000-0005-0000-0000-000000010000}"/>
    <cellStyle name="Tabeltitel 2 2 3 2 3" xfId="2733" xr:uid="{00000000-0005-0000-0000-000000010000}"/>
    <cellStyle name="Tabeltitel 2 2 3 2 3 2" xfId="7391" xr:uid="{00000000-0005-0000-0000-000000010000}"/>
    <cellStyle name="Tabeltitel 2 2 3 2 3 2 2" xfId="27687" xr:uid="{00000000-0005-0000-0000-000000010000}"/>
    <cellStyle name="Tabeltitel 2 2 3 2 3 2 3" xfId="23097" xr:uid="{00000000-0005-0000-0000-000000010000}"/>
    <cellStyle name="Tabeltitel 2 2 3 2 3 2 4" xfId="37863" xr:uid="{00000000-0005-0000-0000-000000010000}"/>
    <cellStyle name="Tabeltitel 2 2 3 2 3 3" xfId="17148" xr:uid="{00000000-0005-0000-0000-000000010000}"/>
    <cellStyle name="Tabeltitel 2 2 3 2 3 4" xfId="10345" xr:uid="{00000000-0005-0000-0000-000000010000}"/>
    <cellStyle name="Tabeltitel 2 2 3 2 3 5" xfId="33157" xr:uid="{00000000-0005-0000-0000-000000010000}"/>
    <cellStyle name="Tabeltitel 2 2 3 2 4" xfId="8805" xr:uid="{00000000-0005-0000-0000-000000010000}"/>
    <cellStyle name="Tabeltitel 2 2 3 2 4 2" xfId="19395" xr:uid="{00000000-0005-0000-0000-000000010000}"/>
    <cellStyle name="Tabeltitel 2 2 3 2 4 3" xfId="10818" xr:uid="{00000000-0005-0000-0000-000000010000}"/>
    <cellStyle name="Tabeltitel 2 2 3 2 4 4" xfId="34570" xr:uid="{00000000-0005-0000-0000-000000010000}"/>
    <cellStyle name="Tabeltitel 2 2 3 2 5" xfId="4583" xr:uid="{00000000-0005-0000-0000-000000010000}"/>
    <cellStyle name="Tabeltitel 2 2 3 2 5 2" xfId="16094" xr:uid="{00000000-0005-0000-0000-000000010000}"/>
    <cellStyle name="Tabeltitel 2 2 3 2 6" xfId="13896" xr:uid="{00000000-0005-0000-0000-000000010000}"/>
    <cellStyle name="Tabeltitel 2 2 3 2 7" xfId="30404" xr:uid="{00000000-0005-0000-0000-000000010000}"/>
    <cellStyle name="Tabeltitel 2 2 3 3" xfId="1809" xr:uid="{00000000-0005-0000-0000-000000010000}"/>
    <cellStyle name="Tabeltitel 2 2 3 3 2" xfId="3048" xr:uid="{00000000-0005-0000-0000-000000010000}"/>
    <cellStyle name="Tabeltitel 2 2 3 3 2 2" xfId="7706" xr:uid="{00000000-0005-0000-0000-000000010000}"/>
    <cellStyle name="Tabeltitel 2 2 3 3 2 2 2" xfId="28002" xr:uid="{00000000-0005-0000-0000-000000010000}"/>
    <cellStyle name="Tabeltitel 2 2 3 3 2 2 3" xfId="23412" xr:uid="{00000000-0005-0000-0000-000000010000}"/>
    <cellStyle name="Tabeltitel 2 2 3 3 2 2 4" xfId="38154" xr:uid="{00000000-0005-0000-0000-000000010000}"/>
    <cellStyle name="Tabeltitel 2 2 3 3 2 3" xfId="17827" xr:uid="{00000000-0005-0000-0000-000000010000}"/>
    <cellStyle name="Tabeltitel 2 2 3 3 2 4" xfId="10550" xr:uid="{00000000-0005-0000-0000-000000010000}"/>
    <cellStyle name="Tabeltitel 2 2 3 3 2 5" xfId="33472" xr:uid="{00000000-0005-0000-0000-000000010000}"/>
    <cellStyle name="Tabeltitel 2 2 3 3 3" xfId="9118" xr:uid="{00000000-0005-0000-0000-000000010000}"/>
    <cellStyle name="Tabeltitel 2 2 3 3 3 2" xfId="17775" xr:uid="{00000000-0005-0000-0000-000000010000}"/>
    <cellStyle name="Tabeltitel 2 2 3 3 3 3" xfId="13569" xr:uid="{00000000-0005-0000-0000-000000010000}"/>
    <cellStyle name="Tabeltitel 2 2 3 3 3 4" xfId="34883" xr:uid="{00000000-0005-0000-0000-000000010000}"/>
    <cellStyle name="Tabeltitel 2 2 3 3 4" xfId="4897" xr:uid="{00000000-0005-0000-0000-000000010000}"/>
    <cellStyle name="Tabeltitel 2 2 3 3 4 2" xfId="15526" xr:uid="{00000000-0005-0000-0000-000000010000}"/>
    <cellStyle name="Tabeltitel 2 2 3 3 5" xfId="11632" xr:uid="{00000000-0005-0000-0000-000000010000}"/>
    <cellStyle name="Tabeltitel 2 2 3 3 6" xfId="30717" xr:uid="{00000000-0005-0000-0000-000000010000}"/>
    <cellStyle name="Tabeltitel 2 2 3 4" xfId="1413" xr:uid="{00000000-0005-0000-0000-000000010000}"/>
    <cellStyle name="Tabeltitel 2 2 3 4 2" xfId="2653" xr:uid="{00000000-0005-0000-0000-000000010000}"/>
    <cellStyle name="Tabeltitel 2 2 3 4 2 2" xfId="7311" xr:uid="{00000000-0005-0000-0000-000000010000}"/>
    <cellStyle name="Tabeltitel 2 2 3 4 2 2 2" xfId="27607" xr:uid="{00000000-0005-0000-0000-000000010000}"/>
    <cellStyle name="Tabeltitel 2 2 3 4 2 2 3" xfId="23017" xr:uid="{00000000-0005-0000-0000-000000010000}"/>
    <cellStyle name="Tabeltitel 2 2 3 4 2 2 4" xfId="37793" xr:uid="{00000000-0005-0000-0000-000000010000}"/>
    <cellStyle name="Tabeltitel 2 2 3 4 2 3" xfId="17162" xr:uid="{00000000-0005-0000-0000-000000010000}"/>
    <cellStyle name="Tabeltitel 2 2 3 4 2 4" xfId="12930" xr:uid="{00000000-0005-0000-0000-000000010000}"/>
    <cellStyle name="Tabeltitel 2 2 3 4 2 5" xfId="33077" xr:uid="{00000000-0005-0000-0000-000000010000}"/>
    <cellStyle name="Tabeltitel 2 2 3 4 3" xfId="8727" xr:uid="{00000000-0005-0000-0000-000000010000}"/>
    <cellStyle name="Tabeltitel 2 2 3 4 3 2" xfId="17838" xr:uid="{00000000-0005-0000-0000-000000010000}"/>
    <cellStyle name="Tabeltitel 2 2 3 4 3 3" xfId="11634" xr:uid="{00000000-0005-0000-0000-000000010000}"/>
    <cellStyle name="Tabeltitel 2 2 3 4 3 4" xfId="34492" xr:uid="{00000000-0005-0000-0000-000000010000}"/>
    <cellStyle name="Tabeltitel 2 2 3 4 4" xfId="4505" xr:uid="{00000000-0005-0000-0000-000000010000}"/>
    <cellStyle name="Tabeltitel 2 2 3 4 4 2" xfId="15454" xr:uid="{00000000-0005-0000-0000-000000010000}"/>
    <cellStyle name="Tabeltitel 2 2 3 4 5" xfId="10551" xr:uid="{00000000-0005-0000-0000-000000010000}"/>
    <cellStyle name="Tabeltitel 2 2 3 4 6" xfId="30326" xr:uid="{00000000-0005-0000-0000-000000010000}"/>
    <cellStyle name="Tabeltitel 2 2 3 5" xfId="871" xr:uid="{00000000-0005-0000-0000-000000010000}"/>
    <cellStyle name="Tabeltitel 2 2 3 5 2" xfId="5620" xr:uid="{00000000-0005-0000-0000-000000010000}"/>
    <cellStyle name="Tabeltitel 2 2 3 5 2 2" xfId="25916" xr:uid="{00000000-0005-0000-0000-000000010000}"/>
    <cellStyle name="Tabeltitel 2 2 3 5 2 3" xfId="21331" xr:uid="{00000000-0005-0000-0000-000000010000}"/>
    <cellStyle name="Tabeltitel 2 2 3 5 2 4" xfId="36900" xr:uid="{00000000-0005-0000-0000-000000010000}"/>
    <cellStyle name="Tabeltitel 2 2 3 5 3" xfId="21290" xr:uid="{00000000-0005-0000-0000-000000010000}"/>
    <cellStyle name="Tabeltitel 2 2 3 5 4" xfId="13317" xr:uid="{00000000-0005-0000-0000-000000010000}"/>
    <cellStyle name="Tabeltitel 2 2 3 5 5" xfId="31386" xr:uid="{00000000-0005-0000-0000-000000010000}"/>
    <cellStyle name="Tabeltitel 2 2 3 6" xfId="2115" xr:uid="{00000000-0005-0000-0000-000000010000}"/>
    <cellStyle name="Tabeltitel 2 2 3 6 2" xfId="6773" xr:uid="{00000000-0005-0000-0000-000000010000}"/>
    <cellStyle name="Tabeltitel 2 2 3 6 2 2" xfId="27069" xr:uid="{00000000-0005-0000-0000-000000010000}"/>
    <cellStyle name="Tabeltitel 2 2 3 6 2 3" xfId="22479" xr:uid="{00000000-0005-0000-0000-000000010000}"/>
    <cellStyle name="Tabeltitel 2 2 3 6 2 4" xfId="37264" xr:uid="{00000000-0005-0000-0000-000000010000}"/>
    <cellStyle name="Tabeltitel 2 2 3 6 3" xfId="16635" xr:uid="{00000000-0005-0000-0000-000000010000}"/>
    <cellStyle name="Tabeltitel 2 2 3 6 4" xfId="11351" xr:uid="{00000000-0005-0000-0000-000000010000}"/>
    <cellStyle name="Tabeltitel 2 2 3 6 5" xfId="32539" xr:uid="{00000000-0005-0000-0000-000000010000}"/>
    <cellStyle name="Tabeltitel 2 2 3 7" xfId="8198" xr:uid="{00000000-0005-0000-0000-000000010000}"/>
    <cellStyle name="Tabeltitel 2 2 3 7 2" xfId="23898" xr:uid="{00000000-0005-0000-0000-000000010000}"/>
    <cellStyle name="Tabeltitel 2 2 3 7 2 2" xfId="28487" xr:uid="{00000000-0005-0000-0000-000000010000}"/>
    <cellStyle name="Tabeltitel 2 2 3 7 2 3" xfId="38592" xr:uid="{00000000-0005-0000-0000-000000010000}"/>
    <cellStyle name="Tabeltitel 2 2 3 7 3" xfId="15224" xr:uid="{00000000-0005-0000-0000-000000010000}"/>
    <cellStyle name="Tabeltitel 2 2 3 7 4" xfId="14730" xr:uid="{00000000-0005-0000-0000-000000010000}"/>
    <cellStyle name="Tabeltitel 2 2 3 7 5" xfId="33963" xr:uid="{00000000-0005-0000-0000-000000010000}"/>
    <cellStyle name="Tabeltitel 2 2 3 8" xfId="3973" xr:uid="{00000000-0005-0000-0000-000000010000}"/>
    <cellStyle name="Tabeltitel 2 2 3 8 2" xfId="17231" xr:uid="{00000000-0005-0000-0000-000000010000}"/>
    <cellStyle name="Tabeltitel 2 2 3 8 3" xfId="18351" xr:uid="{00000000-0005-0000-0000-000000010000}"/>
    <cellStyle name="Tabeltitel 2 2 3 8 4" xfId="35158" xr:uid="{00000000-0005-0000-0000-000000010000}"/>
    <cellStyle name="Tabeltitel 2 2 3 9" xfId="16949" xr:uid="{00000000-0005-0000-0000-000000010000}"/>
    <cellStyle name="Tabeltitel 2 2 4" xfId="616" xr:uid="{00000000-0005-0000-0000-000000010000}"/>
    <cellStyle name="Tabeltitel 2 2 4 10" xfId="29845" xr:uid="{00000000-0005-0000-0000-000000010000}"/>
    <cellStyle name="Tabeltitel 2 2 4 2" xfId="1846" xr:uid="{00000000-0005-0000-0000-000000010000}"/>
    <cellStyle name="Tabeltitel 2 2 4 2 2" xfId="3085" xr:uid="{00000000-0005-0000-0000-000000010000}"/>
    <cellStyle name="Tabeltitel 2 2 4 2 2 2" xfId="7743" xr:uid="{00000000-0005-0000-0000-000000010000}"/>
    <cellStyle name="Tabeltitel 2 2 4 2 2 2 2" xfId="28039" xr:uid="{00000000-0005-0000-0000-000000010000}"/>
    <cellStyle name="Tabeltitel 2 2 4 2 2 2 3" xfId="23449" xr:uid="{00000000-0005-0000-0000-000000010000}"/>
    <cellStyle name="Tabeltitel 2 2 4 2 2 2 4" xfId="38191" xr:uid="{00000000-0005-0000-0000-000000010000}"/>
    <cellStyle name="Tabeltitel 2 2 4 2 2 3" xfId="15510" xr:uid="{00000000-0005-0000-0000-000000010000}"/>
    <cellStyle name="Tabeltitel 2 2 4 2 2 4" xfId="13552" xr:uid="{00000000-0005-0000-0000-000000010000}"/>
    <cellStyle name="Tabeltitel 2 2 4 2 2 5" xfId="33509" xr:uid="{00000000-0005-0000-0000-000000010000}"/>
    <cellStyle name="Tabeltitel 2 2 4 2 3" xfId="9155" xr:uid="{00000000-0005-0000-0000-000000010000}"/>
    <cellStyle name="Tabeltitel 2 2 4 2 3 2" xfId="17429" xr:uid="{00000000-0005-0000-0000-000000010000}"/>
    <cellStyle name="Tabeltitel 2 2 4 2 3 3" xfId="10679" xr:uid="{00000000-0005-0000-0000-000000010000}"/>
    <cellStyle name="Tabeltitel 2 2 4 2 3 4" xfId="34920" xr:uid="{00000000-0005-0000-0000-000000010000}"/>
    <cellStyle name="Tabeltitel 2 2 4 2 4" xfId="4934" xr:uid="{00000000-0005-0000-0000-000000010000}"/>
    <cellStyle name="Tabeltitel 2 2 4 2 4 2" xfId="16974" xr:uid="{00000000-0005-0000-0000-000000010000}"/>
    <cellStyle name="Tabeltitel 2 2 4 2 5" xfId="10617" xr:uid="{00000000-0005-0000-0000-000000010000}"/>
    <cellStyle name="Tabeltitel 2 2 4 2 6" xfId="30754" xr:uid="{00000000-0005-0000-0000-000000010000}"/>
    <cellStyle name="Tabeltitel 2 2 4 3" xfId="1531" xr:uid="{00000000-0005-0000-0000-000000010000}"/>
    <cellStyle name="Tabeltitel 2 2 4 3 2" xfId="2771" xr:uid="{00000000-0005-0000-0000-000000010000}"/>
    <cellStyle name="Tabeltitel 2 2 4 3 2 2" xfId="7429" xr:uid="{00000000-0005-0000-0000-000000010000}"/>
    <cellStyle name="Tabeltitel 2 2 4 3 2 2 2" xfId="27725" xr:uid="{00000000-0005-0000-0000-000000010000}"/>
    <cellStyle name="Tabeltitel 2 2 4 3 2 2 3" xfId="23135" xr:uid="{00000000-0005-0000-0000-000000010000}"/>
    <cellStyle name="Tabeltitel 2 2 4 3 2 2 4" xfId="37901" xr:uid="{00000000-0005-0000-0000-000000010000}"/>
    <cellStyle name="Tabeltitel 2 2 4 3 2 3" xfId="23747" xr:uid="{00000000-0005-0000-0000-000000010000}"/>
    <cellStyle name="Tabeltitel 2 2 4 3 2 4" xfId="14521" xr:uid="{00000000-0005-0000-0000-000000010000}"/>
    <cellStyle name="Tabeltitel 2 2 4 3 2 5" xfId="33195" xr:uid="{00000000-0005-0000-0000-000000010000}"/>
    <cellStyle name="Tabeltitel 2 2 4 3 3" xfId="8842" xr:uid="{00000000-0005-0000-0000-000000010000}"/>
    <cellStyle name="Tabeltitel 2 2 4 3 3 2" xfId="15255" xr:uid="{00000000-0005-0000-0000-000000010000}"/>
    <cellStyle name="Tabeltitel 2 2 4 3 3 3" xfId="12249" xr:uid="{00000000-0005-0000-0000-000000010000}"/>
    <cellStyle name="Tabeltitel 2 2 4 3 3 4" xfId="34607" xr:uid="{00000000-0005-0000-0000-000000010000}"/>
    <cellStyle name="Tabeltitel 2 2 4 3 4" xfId="4620" xr:uid="{00000000-0005-0000-0000-000000010000}"/>
    <cellStyle name="Tabeltitel 2 2 4 3 4 2" xfId="17089" xr:uid="{00000000-0005-0000-0000-000000010000}"/>
    <cellStyle name="Tabeltitel 2 2 4 3 5" xfId="9756" xr:uid="{00000000-0005-0000-0000-000000010000}"/>
    <cellStyle name="Tabeltitel 2 2 4 3 6" xfId="30441" xr:uid="{00000000-0005-0000-0000-000000010000}"/>
    <cellStyle name="Tabeltitel 2 2 4 4" xfId="920" xr:uid="{00000000-0005-0000-0000-000000010000}"/>
    <cellStyle name="Tabeltitel 2 2 4 4 2" xfId="5668" xr:uid="{00000000-0005-0000-0000-000000010000}"/>
    <cellStyle name="Tabeltitel 2 2 4 4 2 2" xfId="25964" xr:uid="{00000000-0005-0000-0000-000000010000}"/>
    <cellStyle name="Tabeltitel 2 2 4 4 2 3" xfId="21378" xr:uid="{00000000-0005-0000-0000-000000010000}"/>
    <cellStyle name="Tabeltitel 2 2 4 4 2 4" xfId="36918" xr:uid="{00000000-0005-0000-0000-000000010000}"/>
    <cellStyle name="Tabeltitel 2 2 4 4 3" xfId="16948" xr:uid="{00000000-0005-0000-0000-000000010000}"/>
    <cellStyle name="Tabeltitel 2 2 4 4 4" xfId="12692" xr:uid="{00000000-0005-0000-0000-000000010000}"/>
    <cellStyle name="Tabeltitel 2 2 4 4 5" xfId="31434" xr:uid="{00000000-0005-0000-0000-000000010000}"/>
    <cellStyle name="Tabeltitel 2 2 4 5" xfId="2163" xr:uid="{00000000-0005-0000-0000-000000010000}"/>
    <cellStyle name="Tabeltitel 2 2 4 5 2" xfId="6821" xr:uid="{00000000-0005-0000-0000-000000010000}"/>
    <cellStyle name="Tabeltitel 2 2 4 5 2 2" xfId="27117" xr:uid="{00000000-0005-0000-0000-000000010000}"/>
    <cellStyle name="Tabeltitel 2 2 4 5 2 3" xfId="22527" xr:uid="{00000000-0005-0000-0000-000000010000}"/>
    <cellStyle name="Tabeltitel 2 2 4 5 2 4" xfId="37312" xr:uid="{00000000-0005-0000-0000-000000010000}"/>
    <cellStyle name="Tabeltitel 2 2 4 5 3" xfId="16688" xr:uid="{00000000-0005-0000-0000-000000010000}"/>
    <cellStyle name="Tabeltitel 2 2 4 5 4" xfId="10243" xr:uid="{00000000-0005-0000-0000-000000010000}"/>
    <cellStyle name="Tabeltitel 2 2 4 5 5" xfId="32587" xr:uid="{00000000-0005-0000-0000-000000010000}"/>
    <cellStyle name="Tabeltitel 2 2 4 6" xfId="8246" xr:uid="{00000000-0005-0000-0000-000000010000}"/>
    <cellStyle name="Tabeltitel 2 2 4 6 2" xfId="23946" xr:uid="{00000000-0005-0000-0000-000000010000}"/>
    <cellStyle name="Tabeltitel 2 2 4 6 2 2" xfId="28535" xr:uid="{00000000-0005-0000-0000-000000010000}"/>
    <cellStyle name="Tabeltitel 2 2 4 6 2 3" xfId="38640" xr:uid="{00000000-0005-0000-0000-000000010000}"/>
    <cellStyle name="Tabeltitel 2 2 4 6 3" xfId="21699" xr:uid="{00000000-0005-0000-0000-000000010000}"/>
    <cellStyle name="Tabeltitel 2 2 4 6 4" xfId="14471" xr:uid="{00000000-0005-0000-0000-000000010000}"/>
    <cellStyle name="Tabeltitel 2 2 4 6 5" xfId="34011" xr:uid="{00000000-0005-0000-0000-000000010000}"/>
    <cellStyle name="Tabeltitel 2 2 4 7" xfId="4021" xr:uid="{00000000-0005-0000-0000-000000010000}"/>
    <cellStyle name="Tabeltitel 2 2 4 7 2" xfId="17859" xr:uid="{00000000-0005-0000-0000-000000010000}"/>
    <cellStyle name="Tabeltitel 2 2 4 7 3" xfId="18399" xr:uid="{00000000-0005-0000-0000-000000010000}"/>
    <cellStyle name="Tabeltitel 2 2 4 7 4" xfId="35159" xr:uid="{00000000-0005-0000-0000-000000010000}"/>
    <cellStyle name="Tabeltitel 2 2 4 8" xfId="18513" xr:uid="{00000000-0005-0000-0000-000000010000}"/>
    <cellStyle name="Tabeltitel 2 2 4 9" xfId="12224" xr:uid="{00000000-0005-0000-0000-000000010000}"/>
    <cellStyle name="Tabeltitel 2 2 5" xfId="680" xr:uid="{00000000-0005-0000-0000-000000010000}"/>
    <cellStyle name="Tabeltitel 2 2 5 10" xfId="29909" xr:uid="{00000000-0005-0000-0000-000000010000}"/>
    <cellStyle name="Tabeltitel 2 2 5 2" xfId="1910" xr:uid="{00000000-0005-0000-0000-000000010000}"/>
    <cellStyle name="Tabeltitel 2 2 5 2 2" xfId="3149" xr:uid="{00000000-0005-0000-0000-000000010000}"/>
    <cellStyle name="Tabeltitel 2 2 5 2 2 2" xfId="7807" xr:uid="{00000000-0005-0000-0000-000000010000}"/>
    <cellStyle name="Tabeltitel 2 2 5 2 2 2 2" xfId="28103" xr:uid="{00000000-0005-0000-0000-000000010000}"/>
    <cellStyle name="Tabeltitel 2 2 5 2 2 2 3" xfId="23513" xr:uid="{00000000-0005-0000-0000-000000010000}"/>
    <cellStyle name="Tabeltitel 2 2 5 2 2 2 4" xfId="38255" xr:uid="{00000000-0005-0000-0000-000000010000}"/>
    <cellStyle name="Tabeltitel 2 2 5 2 2 3" xfId="16879" xr:uid="{00000000-0005-0000-0000-000000010000}"/>
    <cellStyle name="Tabeltitel 2 2 5 2 2 4" xfId="10691" xr:uid="{00000000-0005-0000-0000-000000010000}"/>
    <cellStyle name="Tabeltitel 2 2 5 2 2 5" xfId="33573" xr:uid="{00000000-0005-0000-0000-000000010000}"/>
    <cellStyle name="Tabeltitel 2 2 5 2 3" xfId="9219" xr:uid="{00000000-0005-0000-0000-000000010000}"/>
    <cellStyle name="Tabeltitel 2 2 5 2 3 2" xfId="22237" xr:uid="{00000000-0005-0000-0000-000000010000}"/>
    <cellStyle name="Tabeltitel 2 2 5 2 3 3" xfId="13943" xr:uid="{00000000-0005-0000-0000-000000010000}"/>
    <cellStyle name="Tabeltitel 2 2 5 2 3 4" xfId="34984" xr:uid="{00000000-0005-0000-0000-000000010000}"/>
    <cellStyle name="Tabeltitel 2 2 5 2 4" xfId="4998" xr:uid="{00000000-0005-0000-0000-000000010000}"/>
    <cellStyle name="Tabeltitel 2 2 5 2 4 2" xfId="16020" xr:uid="{00000000-0005-0000-0000-000000010000}"/>
    <cellStyle name="Tabeltitel 2 2 5 2 5" xfId="14453" xr:uid="{00000000-0005-0000-0000-000000010000}"/>
    <cellStyle name="Tabeltitel 2 2 5 2 6" xfId="30818" xr:uid="{00000000-0005-0000-0000-000000010000}"/>
    <cellStyle name="Tabeltitel 2 2 5 3" xfId="1592" xr:uid="{00000000-0005-0000-0000-000000010000}"/>
    <cellStyle name="Tabeltitel 2 2 5 3 2" xfId="2832" xr:uid="{00000000-0005-0000-0000-000000010000}"/>
    <cellStyle name="Tabeltitel 2 2 5 3 2 2" xfId="7490" xr:uid="{00000000-0005-0000-0000-000000010000}"/>
    <cellStyle name="Tabeltitel 2 2 5 3 2 2 2" xfId="27786" xr:uid="{00000000-0005-0000-0000-000000010000}"/>
    <cellStyle name="Tabeltitel 2 2 5 3 2 2 3" xfId="23196" xr:uid="{00000000-0005-0000-0000-000000010000}"/>
    <cellStyle name="Tabeltitel 2 2 5 3 2 2 4" xfId="37962" xr:uid="{00000000-0005-0000-0000-000000010000}"/>
    <cellStyle name="Tabeltitel 2 2 5 3 2 3" xfId="17071" xr:uid="{00000000-0005-0000-0000-000000010000}"/>
    <cellStyle name="Tabeltitel 2 2 5 3 2 4" xfId="12983" xr:uid="{00000000-0005-0000-0000-000000010000}"/>
    <cellStyle name="Tabeltitel 2 2 5 3 2 5" xfId="33256" xr:uid="{00000000-0005-0000-0000-000000010000}"/>
    <cellStyle name="Tabeltitel 2 2 5 3 3" xfId="8903" xr:uid="{00000000-0005-0000-0000-000000010000}"/>
    <cellStyle name="Tabeltitel 2 2 5 3 3 2" xfId="16868" xr:uid="{00000000-0005-0000-0000-000000010000}"/>
    <cellStyle name="Tabeltitel 2 2 5 3 3 3" xfId="13334" xr:uid="{00000000-0005-0000-0000-000000010000}"/>
    <cellStyle name="Tabeltitel 2 2 5 3 3 4" xfId="34668" xr:uid="{00000000-0005-0000-0000-000000010000}"/>
    <cellStyle name="Tabeltitel 2 2 5 3 4" xfId="4681" xr:uid="{00000000-0005-0000-0000-000000010000}"/>
    <cellStyle name="Tabeltitel 2 2 5 3 4 2" xfId="18973" xr:uid="{00000000-0005-0000-0000-000000010000}"/>
    <cellStyle name="Tabeltitel 2 2 5 3 5" xfId="11371" xr:uid="{00000000-0005-0000-0000-000000010000}"/>
    <cellStyle name="Tabeltitel 2 2 5 3 6" xfId="30502" xr:uid="{00000000-0005-0000-0000-000000010000}"/>
    <cellStyle name="Tabeltitel 2 2 5 4" xfId="984" xr:uid="{00000000-0005-0000-0000-000000010000}"/>
    <cellStyle name="Tabeltitel 2 2 5 4 2" xfId="5729" xr:uid="{00000000-0005-0000-0000-000000010000}"/>
    <cellStyle name="Tabeltitel 2 2 5 4 2 2" xfId="26025" xr:uid="{00000000-0005-0000-0000-000000010000}"/>
    <cellStyle name="Tabeltitel 2 2 5 4 2 3" xfId="21439" xr:uid="{00000000-0005-0000-0000-000000010000}"/>
    <cellStyle name="Tabeltitel 2 2 5 4 2 4" xfId="36953" xr:uid="{00000000-0005-0000-0000-000000010000}"/>
    <cellStyle name="Tabeltitel 2 2 5 4 3" xfId="18713" xr:uid="{00000000-0005-0000-0000-000000010000}"/>
    <cellStyle name="Tabeltitel 2 2 5 4 4" xfId="13885" xr:uid="{00000000-0005-0000-0000-000000010000}"/>
    <cellStyle name="Tabeltitel 2 2 5 4 5" xfId="31495" xr:uid="{00000000-0005-0000-0000-000000010000}"/>
    <cellStyle name="Tabeltitel 2 2 5 5" xfId="2227" xr:uid="{00000000-0005-0000-0000-000000010000}"/>
    <cellStyle name="Tabeltitel 2 2 5 5 2" xfId="6885" xr:uid="{00000000-0005-0000-0000-000000010000}"/>
    <cellStyle name="Tabeltitel 2 2 5 5 2 2" xfId="27181" xr:uid="{00000000-0005-0000-0000-000000010000}"/>
    <cellStyle name="Tabeltitel 2 2 5 5 2 3" xfId="22591" xr:uid="{00000000-0005-0000-0000-000000010000}"/>
    <cellStyle name="Tabeltitel 2 2 5 5 2 4" xfId="37376" xr:uid="{00000000-0005-0000-0000-000000010000}"/>
    <cellStyle name="Tabeltitel 2 2 5 5 3" xfId="19226" xr:uid="{00000000-0005-0000-0000-000000010000}"/>
    <cellStyle name="Tabeltitel 2 2 5 5 4" xfId="11212" xr:uid="{00000000-0005-0000-0000-000000010000}"/>
    <cellStyle name="Tabeltitel 2 2 5 5 5" xfId="32651" xr:uid="{00000000-0005-0000-0000-000000010000}"/>
    <cellStyle name="Tabeltitel 2 2 5 6" xfId="8310" xr:uid="{00000000-0005-0000-0000-000000010000}"/>
    <cellStyle name="Tabeltitel 2 2 5 6 2" xfId="24007" xr:uid="{00000000-0005-0000-0000-000000010000}"/>
    <cellStyle name="Tabeltitel 2 2 5 6 2 2" xfId="28596" xr:uid="{00000000-0005-0000-0000-000000010000}"/>
    <cellStyle name="Tabeltitel 2 2 5 6 2 3" xfId="38701" xr:uid="{00000000-0005-0000-0000-000000010000}"/>
    <cellStyle name="Tabeltitel 2 2 5 6 3" xfId="16293" xr:uid="{00000000-0005-0000-0000-000000010000}"/>
    <cellStyle name="Tabeltitel 2 2 5 6 4" xfId="9680" xr:uid="{00000000-0005-0000-0000-000000010000}"/>
    <cellStyle name="Tabeltitel 2 2 5 6 5" xfId="34075" xr:uid="{00000000-0005-0000-0000-000000010000}"/>
    <cellStyle name="Tabeltitel 2 2 5 7" xfId="4085" xr:uid="{00000000-0005-0000-0000-000000010000}"/>
    <cellStyle name="Tabeltitel 2 2 5 7 2" xfId="21839" xr:uid="{00000000-0005-0000-0000-000000010000}"/>
    <cellStyle name="Tabeltitel 2 2 5 7 3" xfId="18460" xr:uid="{00000000-0005-0000-0000-000000010000}"/>
    <cellStyle name="Tabeltitel 2 2 5 7 4" xfId="35160" xr:uid="{00000000-0005-0000-0000-000000010000}"/>
    <cellStyle name="Tabeltitel 2 2 5 8" xfId="17566" xr:uid="{00000000-0005-0000-0000-000000010000}"/>
    <cellStyle name="Tabeltitel 2 2 5 9" xfId="13463" xr:uid="{00000000-0005-0000-0000-000000010000}"/>
    <cellStyle name="Tabeltitel 2 2 6" xfId="742" xr:uid="{00000000-0005-0000-0000-000000010000}"/>
    <cellStyle name="Tabeltitel 2 2 6 10" xfId="29971" xr:uid="{00000000-0005-0000-0000-000000010000}"/>
    <cellStyle name="Tabeltitel 2 2 6 2" xfId="1972" xr:uid="{00000000-0005-0000-0000-000000010000}"/>
    <cellStyle name="Tabeltitel 2 2 6 2 2" xfId="3211" xr:uid="{00000000-0005-0000-0000-000000010000}"/>
    <cellStyle name="Tabeltitel 2 2 6 2 2 2" xfId="7869" xr:uid="{00000000-0005-0000-0000-000000010000}"/>
    <cellStyle name="Tabeltitel 2 2 6 2 2 2 2" xfId="28165" xr:uid="{00000000-0005-0000-0000-000000010000}"/>
    <cellStyle name="Tabeltitel 2 2 6 2 2 2 3" xfId="23575" xr:uid="{00000000-0005-0000-0000-000000010000}"/>
    <cellStyle name="Tabeltitel 2 2 6 2 2 2 4" xfId="38317" xr:uid="{00000000-0005-0000-0000-000000010000}"/>
    <cellStyle name="Tabeltitel 2 2 6 2 2 3" xfId="23411" xr:uid="{00000000-0005-0000-0000-000000010000}"/>
    <cellStyle name="Tabeltitel 2 2 6 2 2 4" xfId="9352" xr:uid="{00000000-0005-0000-0000-000000010000}"/>
    <cellStyle name="Tabeltitel 2 2 6 2 2 5" xfId="33635" xr:uid="{00000000-0005-0000-0000-000000010000}"/>
    <cellStyle name="Tabeltitel 2 2 6 2 3" xfId="9281" xr:uid="{00000000-0005-0000-0000-000000010000}"/>
    <cellStyle name="Tabeltitel 2 2 6 2 3 2" xfId="16577" xr:uid="{00000000-0005-0000-0000-000000010000}"/>
    <cellStyle name="Tabeltitel 2 2 6 2 3 3" xfId="12829" xr:uid="{00000000-0005-0000-0000-000000010000}"/>
    <cellStyle name="Tabeltitel 2 2 6 2 3 4" xfId="35046" xr:uid="{00000000-0005-0000-0000-000000010000}"/>
    <cellStyle name="Tabeltitel 2 2 6 2 4" xfId="5060" xr:uid="{00000000-0005-0000-0000-000000010000}"/>
    <cellStyle name="Tabeltitel 2 2 6 2 4 2" xfId="15709" xr:uid="{00000000-0005-0000-0000-000000010000}"/>
    <cellStyle name="Tabeltitel 2 2 6 2 5" xfId="13040" xr:uid="{00000000-0005-0000-0000-000000010000}"/>
    <cellStyle name="Tabeltitel 2 2 6 2 6" xfId="30880" xr:uid="{00000000-0005-0000-0000-000000010000}"/>
    <cellStyle name="Tabeltitel 2 2 6 3" xfId="1650" xr:uid="{00000000-0005-0000-0000-000000010000}"/>
    <cellStyle name="Tabeltitel 2 2 6 3 2" xfId="2889" xr:uid="{00000000-0005-0000-0000-000000010000}"/>
    <cellStyle name="Tabeltitel 2 2 6 3 2 2" xfId="7547" xr:uid="{00000000-0005-0000-0000-000000010000}"/>
    <cellStyle name="Tabeltitel 2 2 6 3 2 2 2" xfId="27843" xr:uid="{00000000-0005-0000-0000-000000010000}"/>
    <cellStyle name="Tabeltitel 2 2 6 3 2 2 3" xfId="23253" xr:uid="{00000000-0005-0000-0000-000000010000}"/>
    <cellStyle name="Tabeltitel 2 2 6 3 2 2 4" xfId="38019" xr:uid="{00000000-0005-0000-0000-000000010000}"/>
    <cellStyle name="Tabeltitel 2 2 6 3 2 3" xfId="15179" xr:uid="{00000000-0005-0000-0000-000000010000}"/>
    <cellStyle name="Tabeltitel 2 2 6 3 2 4" xfId="13793" xr:uid="{00000000-0005-0000-0000-000000010000}"/>
    <cellStyle name="Tabeltitel 2 2 6 3 2 5" xfId="33313" xr:uid="{00000000-0005-0000-0000-000000010000}"/>
    <cellStyle name="Tabeltitel 2 2 6 3 3" xfId="8959" xr:uid="{00000000-0005-0000-0000-000000010000}"/>
    <cellStyle name="Tabeltitel 2 2 6 3 3 2" xfId="14928" xr:uid="{00000000-0005-0000-0000-000000010000}"/>
    <cellStyle name="Tabeltitel 2 2 6 3 3 3" xfId="14236" xr:uid="{00000000-0005-0000-0000-000000010000}"/>
    <cellStyle name="Tabeltitel 2 2 6 3 3 4" xfId="34724" xr:uid="{00000000-0005-0000-0000-000000010000}"/>
    <cellStyle name="Tabeltitel 2 2 6 3 4" xfId="4738" xr:uid="{00000000-0005-0000-0000-000000010000}"/>
    <cellStyle name="Tabeltitel 2 2 6 3 4 2" xfId="16564" xr:uid="{00000000-0005-0000-0000-000000010000}"/>
    <cellStyle name="Tabeltitel 2 2 6 3 5" xfId="12049" xr:uid="{00000000-0005-0000-0000-000000010000}"/>
    <cellStyle name="Tabeltitel 2 2 6 3 6" xfId="30558" xr:uid="{00000000-0005-0000-0000-000000010000}"/>
    <cellStyle name="Tabeltitel 2 2 6 4" xfId="1046" xr:uid="{00000000-0005-0000-0000-000000010000}"/>
    <cellStyle name="Tabeltitel 2 2 6 4 2" xfId="5791" xr:uid="{00000000-0005-0000-0000-000000010000}"/>
    <cellStyle name="Tabeltitel 2 2 6 4 2 2" xfId="26087" xr:uid="{00000000-0005-0000-0000-000000010000}"/>
    <cellStyle name="Tabeltitel 2 2 6 4 2 3" xfId="21501" xr:uid="{00000000-0005-0000-0000-000000010000}"/>
    <cellStyle name="Tabeltitel 2 2 6 4 2 4" xfId="37015" xr:uid="{00000000-0005-0000-0000-000000010000}"/>
    <cellStyle name="Tabeltitel 2 2 6 4 3" xfId="17563" xr:uid="{00000000-0005-0000-0000-000000010000}"/>
    <cellStyle name="Tabeltitel 2 2 6 4 4" xfId="10528" xr:uid="{00000000-0005-0000-0000-000000010000}"/>
    <cellStyle name="Tabeltitel 2 2 6 4 5" xfId="31557" xr:uid="{00000000-0005-0000-0000-000000010000}"/>
    <cellStyle name="Tabeltitel 2 2 6 5" xfId="2289" xr:uid="{00000000-0005-0000-0000-000000010000}"/>
    <cellStyle name="Tabeltitel 2 2 6 5 2" xfId="6947" xr:uid="{00000000-0005-0000-0000-000000010000}"/>
    <cellStyle name="Tabeltitel 2 2 6 5 2 2" xfId="27243" xr:uid="{00000000-0005-0000-0000-000000010000}"/>
    <cellStyle name="Tabeltitel 2 2 6 5 2 3" xfId="22653" xr:uid="{00000000-0005-0000-0000-000000010000}"/>
    <cellStyle name="Tabeltitel 2 2 6 5 2 4" xfId="37438" xr:uid="{00000000-0005-0000-0000-000000010000}"/>
    <cellStyle name="Tabeltitel 2 2 6 5 3" xfId="17575" xr:uid="{00000000-0005-0000-0000-000000010000}"/>
    <cellStyle name="Tabeltitel 2 2 6 5 4" xfId="9516" xr:uid="{00000000-0005-0000-0000-000000010000}"/>
    <cellStyle name="Tabeltitel 2 2 6 5 5" xfId="32713" xr:uid="{00000000-0005-0000-0000-000000010000}"/>
    <cellStyle name="Tabeltitel 2 2 6 6" xfId="8372" xr:uid="{00000000-0005-0000-0000-000000010000}"/>
    <cellStyle name="Tabeltitel 2 2 6 6 2" xfId="24069" xr:uid="{00000000-0005-0000-0000-000000010000}"/>
    <cellStyle name="Tabeltitel 2 2 6 6 2 2" xfId="28658" xr:uid="{00000000-0005-0000-0000-000000010000}"/>
    <cellStyle name="Tabeltitel 2 2 6 6 2 3" xfId="38763" xr:uid="{00000000-0005-0000-0000-000000010000}"/>
    <cellStyle name="Tabeltitel 2 2 6 6 3" xfId="17524" xr:uid="{00000000-0005-0000-0000-000000010000}"/>
    <cellStyle name="Tabeltitel 2 2 6 6 4" xfId="13601" xr:uid="{00000000-0005-0000-0000-000000010000}"/>
    <cellStyle name="Tabeltitel 2 2 6 6 5" xfId="34137" xr:uid="{00000000-0005-0000-0000-000000010000}"/>
    <cellStyle name="Tabeltitel 2 2 6 7" xfId="4147" xr:uid="{00000000-0005-0000-0000-000000010000}"/>
    <cellStyle name="Tabeltitel 2 2 6 7 2" xfId="20904" xr:uid="{00000000-0005-0000-0000-000000010000}"/>
    <cellStyle name="Tabeltitel 2 2 6 7 3" xfId="18522" xr:uid="{00000000-0005-0000-0000-000000010000}"/>
    <cellStyle name="Tabeltitel 2 2 6 7 4" xfId="35163" xr:uid="{00000000-0005-0000-0000-000000010000}"/>
    <cellStyle name="Tabeltitel 2 2 6 8" xfId="17336" xr:uid="{00000000-0005-0000-0000-000000010000}"/>
    <cellStyle name="Tabeltitel 2 2 6 9" xfId="10038" xr:uid="{00000000-0005-0000-0000-000000010000}"/>
    <cellStyle name="Tabeltitel 2 2 7" xfId="1234" xr:uid="{00000000-0005-0000-0000-000000010000}"/>
    <cellStyle name="Tabeltitel 2 2 7 2" xfId="2475" xr:uid="{00000000-0005-0000-0000-000000010000}"/>
    <cellStyle name="Tabeltitel 2 2 7 2 2" xfId="7133" xr:uid="{00000000-0005-0000-0000-000000010000}"/>
    <cellStyle name="Tabeltitel 2 2 7 2 2 2" xfId="27429" xr:uid="{00000000-0005-0000-0000-000000010000}"/>
    <cellStyle name="Tabeltitel 2 2 7 2 2 3" xfId="22839" xr:uid="{00000000-0005-0000-0000-000000010000}"/>
    <cellStyle name="Tabeltitel 2 2 7 2 2 4" xfId="37621" xr:uid="{00000000-0005-0000-0000-000000010000}"/>
    <cellStyle name="Tabeltitel 2 2 7 2 3" xfId="21728" xr:uid="{00000000-0005-0000-0000-000000010000}"/>
    <cellStyle name="Tabeltitel 2 2 7 2 4" xfId="12413" xr:uid="{00000000-0005-0000-0000-000000010000}"/>
    <cellStyle name="Tabeltitel 2 2 7 2 5" xfId="32899" xr:uid="{00000000-0005-0000-0000-000000010000}"/>
    <cellStyle name="Tabeltitel 2 2 7 3" xfId="8553" xr:uid="{00000000-0005-0000-0000-000000010000}"/>
    <cellStyle name="Tabeltitel 2 2 7 3 2" xfId="16012" xr:uid="{00000000-0005-0000-0000-000000010000}"/>
    <cellStyle name="Tabeltitel 2 2 7 3 3" xfId="13036" xr:uid="{00000000-0005-0000-0000-000000010000}"/>
    <cellStyle name="Tabeltitel 2 2 7 3 4" xfId="34318" xr:uid="{00000000-0005-0000-0000-000000010000}"/>
    <cellStyle name="Tabeltitel 2 2 7 4" xfId="4330" xr:uid="{00000000-0005-0000-0000-000000010000}"/>
    <cellStyle name="Tabeltitel 2 2 7 4 2" xfId="17752" xr:uid="{00000000-0005-0000-0000-000000010000}"/>
    <cellStyle name="Tabeltitel 2 2 7 5" xfId="12890" xr:uid="{00000000-0005-0000-0000-000000010000}"/>
    <cellStyle name="Tabeltitel 2 2 7 6" xfId="30152" xr:uid="{00000000-0005-0000-0000-000000010000}"/>
    <cellStyle name="Tabeltitel 2 2 8" xfId="1191" xr:uid="{00000000-0005-0000-0000-000000010000}"/>
    <cellStyle name="Tabeltitel 2 2 8 2" xfId="2432" xr:uid="{00000000-0005-0000-0000-000000010000}"/>
    <cellStyle name="Tabeltitel 2 2 8 2 2" xfId="7090" xr:uid="{00000000-0005-0000-0000-000000010000}"/>
    <cellStyle name="Tabeltitel 2 2 8 2 2 2" xfId="27386" xr:uid="{00000000-0005-0000-0000-000000010000}"/>
    <cellStyle name="Tabeltitel 2 2 8 2 2 3" xfId="22796" xr:uid="{00000000-0005-0000-0000-000000010000}"/>
    <cellStyle name="Tabeltitel 2 2 8 2 2 4" xfId="37579" xr:uid="{00000000-0005-0000-0000-000000010000}"/>
    <cellStyle name="Tabeltitel 2 2 8 2 3" xfId="17052" xr:uid="{00000000-0005-0000-0000-000000010000}"/>
    <cellStyle name="Tabeltitel 2 2 8 2 4" xfId="13486" xr:uid="{00000000-0005-0000-0000-000000010000}"/>
    <cellStyle name="Tabeltitel 2 2 8 2 5" xfId="32856" xr:uid="{00000000-0005-0000-0000-000000010000}"/>
    <cellStyle name="Tabeltitel 2 2 8 3" xfId="8511" xr:uid="{00000000-0005-0000-0000-000000010000}"/>
    <cellStyle name="Tabeltitel 2 2 8 3 2" xfId="19138" xr:uid="{00000000-0005-0000-0000-000000010000}"/>
    <cellStyle name="Tabeltitel 2 2 8 3 3" xfId="10164" xr:uid="{00000000-0005-0000-0000-000000010000}"/>
    <cellStyle name="Tabeltitel 2 2 8 3 4" xfId="34276" xr:uid="{00000000-0005-0000-0000-000000010000}"/>
    <cellStyle name="Tabeltitel 2 2 8 4" xfId="4288" xr:uid="{00000000-0005-0000-0000-000000010000}"/>
    <cellStyle name="Tabeltitel 2 2 8 4 2" xfId="17928" xr:uid="{00000000-0005-0000-0000-000000010000}"/>
    <cellStyle name="Tabeltitel 2 2 8 5" xfId="11829" xr:uid="{00000000-0005-0000-0000-000000010000}"/>
    <cellStyle name="Tabeltitel 2 2 8 6" xfId="30110" xr:uid="{00000000-0005-0000-0000-000000010000}"/>
    <cellStyle name="Tabeltitel 2 2 9" xfId="18227" xr:uid="{00000000-0005-0000-0000-000000010000}"/>
    <cellStyle name="Tabeltitel 2 2 9 2" xfId="18015" xr:uid="{00000000-0005-0000-0000-000000010000}"/>
    <cellStyle name="Tabeltitel 2 2 9 3" xfId="35119" xr:uid="{00000000-0005-0000-0000-000000010000}"/>
    <cellStyle name="Tabeltitel 2 3" xfId="421" xr:uid="{00000000-0005-0000-0000-000000010000}"/>
    <cellStyle name="Tabeltitel 2 3 10" xfId="3769" xr:uid="{00000000-0005-0000-0000-000000010000}"/>
    <cellStyle name="Tabeltitel 2 3 10 2" xfId="17972" xr:uid="{00000000-0005-0000-0000-000000010000}"/>
    <cellStyle name="Tabeltitel 2 3 11" xfId="13868" xr:uid="{00000000-0005-0000-0000-000000010000}"/>
    <cellStyle name="Tabeltitel 2 3 12" xfId="29596" xr:uid="{00000000-0005-0000-0000-000000010000}"/>
    <cellStyle name="Tabeltitel 2 3 2" xfId="662" xr:uid="{00000000-0005-0000-0000-000000010000}"/>
    <cellStyle name="Tabeltitel 2 3 2 2" xfId="1892" xr:uid="{00000000-0005-0000-0000-000000010000}"/>
    <cellStyle name="Tabeltitel 2 3 2 2 2" xfId="3131" xr:uid="{00000000-0005-0000-0000-000000010000}"/>
    <cellStyle name="Tabeltitel 2 3 2 2 2 2" xfId="7789" xr:uid="{00000000-0005-0000-0000-000000010000}"/>
    <cellStyle name="Tabeltitel 2 3 2 2 2 2 2" xfId="28085" xr:uid="{00000000-0005-0000-0000-000000010000}"/>
    <cellStyle name="Tabeltitel 2 3 2 2 2 2 3" xfId="23495" xr:uid="{00000000-0005-0000-0000-000000010000}"/>
    <cellStyle name="Tabeltitel 2 3 2 2 2 2 4" xfId="38237" xr:uid="{00000000-0005-0000-0000-000000010000}"/>
    <cellStyle name="Tabeltitel 2 3 2 2 2 3" xfId="17797" xr:uid="{00000000-0005-0000-0000-000000010000}"/>
    <cellStyle name="Tabeltitel 2 3 2 2 2 4" xfId="12586" xr:uid="{00000000-0005-0000-0000-000000010000}"/>
    <cellStyle name="Tabeltitel 2 3 2 2 2 5" xfId="33555" xr:uid="{00000000-0005-0000-0000-000000010000}"/>
    <cellStyle name="Tabeltitel 2 3 2 2 3" xfId="9201" xr:uid="{00000000-0005-0000-0000-000000010000}"/>
    <cellStyle name="Tabeltitel 2 3 2 2 3 2" xfId="18059" xr:uid="{00000000-0005-0000-0000-000000010000}"/>
    <cellStyle name="Tabeltitel 2 3 2 2 3 3" xfId="14464" xr:uid="{00000000-0005-0000-0000-000000010000}"/>
    <cellStyle name="Tabeltitel 2 3 2 2 3 4" xfId="34966" xr:uid="{00000000-0005-0000-0000-000000010000}"/>
    <cellStyle name="Tabeltitel 2 3 2 2 4" xfId="4980" xr:uid="{00000000-0005-0000-0000-000000010000}"/>
    <cellStyle name="Tabeltitel 2 3 2 2 4 2" xfId="16787" xr:uid="{00000000-0005-0000-0000-000000010000}"/>
    <cellStyle name="Tabeltitel 2 3 2 2 5" xfId="14035" xr:uid="{00000000-0005-0000-0000-000000010000}"/>
    <cellStyle name="Tabeltitel 2 3 2 2 6" xfId="30800" xr:uid="{00000000-0005-0000-0000-000000010000}"/>
    <cellStyle name="Tabeltitel 2 3 2 3" xfId="1574" xr:uid="{00000000-0005-0000-0000-000000010000}"/>
    <cellStyle name="Tabeltitel 2 3 2 3 2" xfId="6270" xr:uid="{00000000-0005-0000-0000-000000010000}"/>
    <cellStyle name="Tabeltitel 2 3 2 3 2 2" xfId="26566" xr:uid="{00000000-0005-0000-0000-000000010000}"/>
    <cellStyle name="Tabeltitel 2 3 2 3 2 3" xfId="21978" xr:uid="{00000000-0005-0000-0000-000000010000}"/>
    <cellStyle name="Tabeltitel 2 3 2 3 2 4" xfId="37151" xr:uid="{00000000-0005-0000-0000-000000010000}"/>
    <cellStyle name="Tabeltitel 2 3 2 3 3" xfId="19327" xr:uid="{00000000-0005-0000-0000-000000010000}"/>
    <cellStyle name="Tabeltitel 2 3 2 3 4" xfId="12611" xr:uid="{00000000-0005-0000-0000-000000010000}"/>
    <cellStyle name="Tabeltitel 2 3 2 3 5" xfId="32036" xr:uid="{00000000-0005-0000-0000-000000010000}"/>
    <cellStyle name="Tabeltitel 2 3 2 4" xfId="2814" xr:uid="{00000000-0005-0000-0000-000000010000}"/>
    <cellStyle name="Tabeltitel 2 3 2 4 2" xfId="7472" xr:uid="{00000000-0005-0000-0000-000000010000}"/>
    <cellStyle name="Tabeltitel 2 3 2 4 2 2" xfId="27768" xr:uid="{00000000-0005-0000-0000-000000010000}"/>
    <cellStyle name="Tabeltitel 2 3 2 4 2 3" xfId="23178" xr:uid="{00000000-0005-0000-0000-000000010000}"/>
    <cellStyle name="Tabeltitel 2 3 2 4 2 4" xfId="37944" xr:uid="{00000000-0005-0000-0000-000000010000}"/>
    <cellStyle name="Tabeltitel 2 3 2 4 3" xfId="18394" xr:uid="{00000000-0005-0000-0000-000000010000}"/>
    <cellStyle name="Tabeltitel 2 3 2 4 4" xfId="14677" xr:uid="{00000000-0005-0000-0000-000000010000}"/>
    <cellStyle name="Tabeltitel 2 3 2 4 5" xfId="33238" xr:uid="{00000000-0005-0000-0000-000000010000}"/>
    <cellStyle name="Tabeltitel 2 3 2 5" xfId="8885" xr:uid="{00000000-0005-0000-0000-000000010000}"/>
    <cellStyle name="Tabeltitel 2 3 2 5 2" xfId="17786" xr:uid="{00000000-0005-0000-0000-000000010000}"/>
    <cellStyle name="Tabeltitel 2 3 2 5 3" xfId="14428" xr:uid="{00000000-0005-0000-0000-000000010000}"/>
    <cellStyle name="Tabeltitel 2 3 2 5 4" xfId="34650" xr:uid="{00000000-0005-0000-0000-000000010000}"/>
    <cellStyle name="Tabeltitel 2 3 2 6" xfId="4663" xr:uid="{00000000-0005-0000-0000-000000010000}"/>
    <cellStyle name="Tabeltitel 2 3 2 6 2" xfId="17169" xr:uid="{00000000-0005-0000-0000-000000010000}"/>
    <cellStyle name="Tabeltitel 2 3 2 7" xfId="12264" xr:uid="{00000000-0005-0000-0000-000000010000}"/>
    <cellStyle name="Tabeltitel 2 3 2 8" xfId="30484" xr:uid="{00000000-0005-0000-0000-000000010000}"/>
    <cellStyle name="Tabeltitel 2 3 3" xfId="1381" xr:uid="{00000000-0005-0000-0000-000000010000}"/>
    <cellStyle name="Tabeltitel 2 3 3 2" xfId="2622" xr:uid="{00000000-0005-0000-0000-000000010000}"/>
    <cellStyle name="Tabeltitel 2 3 3 2 2" xfId="7280" xr:uid="{00000000-0005-0000-0000-000000010000}"/>
    <cellStyle name="Tabeltitel 2 3 3 2 2 2" xfId="27576" xr:uid="{00000000-0005-0000-0000-000000010000}"/>
    <cellStyle name="Tabeltitel 2 3 3 2 2 3" xfId="22986" xr:uid="{00000000-0005-0000-0000-000000010000}"/>
    <cellStyle name="Tabeltitel 2 3 3 2 2 4" xfId="37763" xr:uid="{00000000-0005-0000-0000-000000010000}"/>
    <cellStyle name="Tabeltitel 2 3 3 2 3" xfId="23725" xr:uid="{00000000-0005-0000-0000-000000010000}"/>
    <cellStyle name="Tabeltitel 2 3 3 2 4" xfId="12254" xr:uid="{00000000-0005-0000-0000-000000010000}"/>
    <cellStyle name="Tabeltitel 2 3 3 2 5" xfId="33046" xr:uid="{00000000-0005-0000-0000-000000010000}"/>
    <cellStyle name="Tabeltitel 2 3 3 3" xfId="8697" xr:uid="{00000000-0005-0000-0000-000000010000}"/>
    <cellStyle name="Tabeltitel 2 3 3 3 2" xfId="18960" xr:uid="{00000000-0005-0000-0000-000000010000}"/>
    <cellStyle name="Tabeltitel 2 3 3 3 3" xfId="12628" xr:uid="{00000000-0005-0000-0000-000000010000}"/>
    <cellStyle name="Tabeltitel 2 3 3 3 4" xfId="34462" xr:uid="{00000000-0005-0000-0000-000000010000}"/>
    <cellStyle name="Tabeltitel 2 3 3 4" xfId="4474" xr:uid="{00000000-0005-0000-0000-000000010000}"/>
    <cellStyle name="Tabeltitel 2 3 3 4 2" xfId="19278" xr:uid="{00000000-0005-0000-0000-000000010000}"/>
    <cellStyle name="Tabeltitel 2 3 3 5" xfId="10670" xr:uid="{00000000-0005-0000-0000-000000010000}"/>
    <cellStyle name="Tabeltitel 2 3 3 6" xfId="30296" xr:uid="{00000000-0005-0000-0000-000000010000}"/>
    <cellStyle name="Tabeltitel 2 3 4" xfId="1686" xr:uid="{00000000-0005-0000-0000-000000010000}"/>
    <cellStyle name="Tabeltitel 2 3 4 2" xfId="2925" xr:uid="{00000000-0005-0000-0000-000000010000}"/>
    <cellStyle name="Tabeltitel 2 3 4 2 2" xfId="7583" xr:uid="{00000000-0005-0000-0000-000000010000}"/>
    <cellStyle name="Tabeltitel 2 3 4 2 2 2" xfId="27879" xr:uid="{00000000-0005-0000-0000-000000010000}"/>
    <cellStyle name="Tabeltitel 2 3 4 2 2 3" xfId="23289" xr:uid="{00000000-0005-0000-0000-000000010000}"/>
    <cellStyle name="Tabeltitel 2 3 4 2 2 4" xfId="38055" xr:uid="{00000000-0005-0000-0000-000000010000}"/>
    <cellStyle name="Tabeltitel 2 3 4 2 3" xfId="15742" xr:uid="{00000000-0005-0000-0000-000000010000}"/>
    <cellStyle name="Tabeltitel 2 3 4 2 4" xfId="12703" xr:uid="{00000000-0005-0000-0000-000000010000}"/>
    <cellStyle name="Tabeltitel 2 3 4 2 5" xfId="33349" xr:uid="{00000000-0005-0000-0000-000000010000}"/>
    <cellStyle name="Tabeltitel 2 3 4 3" xfId="8995" xr:uid="{00000000-0005-0000-0000-000000010000}"/>
    <cellStyle name="Tabeltitel 2 3 4 3 2" xfId="18652" xr:uid="{00000000-0005-0000-0000-000000010000}"/>
    <cellStyle name="Tabeltitel 2 3 4 3 3" xfId="12730" xr:uid="{00000000-0005-0000-0000-000000010000}"/>
    <cellStyle name="Tabeltitel 2 3 4 3 4" xfId="34760" xr:uid="{00000000-0005-0000-0000-000000010000}"/>
    <cellStyle name="Tabeltitel 2 3 4 4" xfId="4774" xr:uid="{00000000-0005-0000-0000-000000010000}"/>
    <cellStyle name="Tabeltitel 2 3 4 4 2" xfId="16104" xr:uid="{00000000-0005-0000-0000-000000010000}"/>
    <cellStyle name="Tabeltitel 2 3 4 5" xfId="3592" xr:uid="{00000000-0005-0000-0000-000000010000}"/>
    <cellStyle name="Tabeltitel 2 3 4 6" xfId="30594" xr:uid="{00000000-0005-0000-0000-000000010000}"/>
    <cellStyle name="Tabeltitel 2 3 5" xfId="1199" xr:uid="{00000000-0005-0000-0000-000000010000}"/>
    <cellStyle name="Tabeltitel 2 3 5 2" xfId="2440" xr:uid="{00000000-0005-0000-0000-000000010000}"/>
    <cellStyle name="Tabeltitel 2 3 5 2 2" xfId="7098" xr:uid="{00000000-0005-0000-0000-000000010000}"/>
    <cellStyle name="Tabeltitel 2 3 5 2 2 2" xfId="27394" xr:uid="{00000000-0005-0000-0000-000000010000}"/>
    <cellStyle name="Tabeltitel 2 3 5 2 2 3" xfId="22804" xr:uid="{00000000-0005-0000-0000-000000010000}"/>
    <cellStyle name="Tabeltitel 2 3 5 2 2 4" xfId="37587" xr:uid="{00000000-0005-0000-0000-000000010000}"/>
    <cellStyle name="Tabeltitel 2 3 5 2 3" xfId="21045" xr:uid="{00000000-0005-0000-0000-000000010000}"/>
    <cellStyle name="Tabeltitel 2 3 5 2 4" xfId="12588" xr:uid="{00000000-0005-0000-0000-000000010000}"/>
    <cellStyle name="Tabeltitel 2 3 5 2 5" xfId="32864" xr:uid="{00000000-0005-0000-0000-000000010000}"/>
    <cellStyle name="Tabeltitel 2 3 5 3" xfId="8519" xr:uid="{00000000-0005-0000-0000-000000010000}"/>
    <cellStyle name="Tabeltitel 2 3 5 3 2" xfId="15192" xr:uid="{00000000-0005-0000-0000-000000010000}"/>
    <cellStyle name="Tabeltitel 2 3 5 3 3" xfId="13472" xr:uid="{00000000-0005-0000-0000-000000010000}"/>
    <cellStyle name="Tabeltitel 2 3 5 3 4" xfId="34284" xr:uid="{00000000-0005-0000-0000-000000010000}"/>
    <cellStyle name="Tabeltitel 2 3 5 4" xfId="4296" xr:uid="{00000000-0005-0000-0000-000000010000}"/>
    <cellStyle name="Tabeltitel 2 3 5 4 2" xfId="18636" xr:uid="{00000000-0005-0000-0000-000000010000}"/>
    <cellStyle name="Tabeltitel 2 3 5 5" xfId="9705" xr:uid="{00000000-0005-0000-0000-000000010000}"/>
    <cellStyle name="Tabeltitel 2 3 5 6" xfId="30118" xr:uid="{00000000-0005-0000-0000-000000010000}"/>
    <cellStyle name="Tabeltitel 2 3 6" xfId="966" xr:uid="{00000000-0005-0000-0000-000000010000}"/>
    <cellStyle name="Tabeltitel 2 3 6 2" xfId="3404" xr:uid="{00000000-0005-0000-0000-000000010000}"/>
    <cellStyle name="Tabeltitel 2 3 6 2 2" xfId="8292" xr:uid="{00000000-0005-0000-0000-000000010000}"/>
    <cellStyle name="Tabeltitel 2 3 6 2 2 2" xfId="16196" xr:uid="{00000000-0005-0000-0000-000000010000}"/>
    <cellStyle name="Tabeltitel 2 3 6 2 3" xfId="10302" xr:uid="{00000000-0005-0000-0000-000000010000}"/>
    <cellStyle name="Tabeltitel 2 3 6 2 4" xfId="34057" xr:uid="{00000000-0005-0000-0000-000000010000}"/>
    <cellStyle name="Tabeltitel 2 3 6 3" xfId="4067" xr:uid="{00000000-0005-0000-0000-000000010000}"/>
    <cellStyle name="Tabeltitel 2 3 6 3 2" xfId="19124" xr:uid="{00000000-0005-0000-0000-000000010000}"/>
    <cellStyle name="Tabeltitel 2 3 6 4" xfId="12704" xr:uid="{00000000-0005-0000-0000-000000010000}"/>
    <cellStyle name="Tabeltitel 2 3 6 5" xfId="29891" xr:uid="{00000000-0005-0000-0000-000000010000}"/>
    <cellStyle name="Tabeltitel 2 3 7" xfId="2209" xr:uid="{00000000-0005-0000-0000-000000010000}"/>
    <cellStyle name="Tabeltitel 2 3 7 2" xfId="6867" xr:uid="{00000000-0005-0000-0000-000000010000}"/>
    <cellStyle name="Tabeltitel 2 3 7 2 2" xfId="27163" xr:uid="{00000000-0005-0000-0000-000000010000}"/>
    <cellStyle name="Tabeltitel 2 3 7 2 3" xfId="22573" xr:uid="{00000000-0005-0000-0000-000000010000}"/>
    <cellStyle name="Tabeltitel 2 3 7 2 4" xfId="37358" xr:uid="{00000000-0005-0000-0000-000000010000}"/>
    <cellStyle name="Tabeltitel 2 3 7 3" xfId="15184" xr:uid="{00000000-0005-0000-0000-000000010000}"/>
    <cellStyle name="Tabeltitel 2 3 7 4" xfId="13736" xr:uid="{00000000-0005-0000-0000-000000010000}"/>
    <cellStyle name="Tabeltitel 2 3 7 5" xfId="32633" xr:uid="{00000000-0005-0000-0000-000000010000}"/>
    <cellStyle name="Tabeltitel 2 3 8" xfId="5254" xr:uid="{00000000-0005-0000-0000-000000010000}"/>
    <cellStyle name="Tabeltitel 2 3 8 2" xfId="20967" xr:uid="{00000000-0005-0000-0000-000000010000}"/>
    <cellStyle name="Tabeltitel 2 3 8 2 2" xfId="25552" xr:uid="{00000000-0005-0000-0000-000000010000}"/>
    <cellStyle name="Tabeltitel 2 3 8 2 3" xfId="36689" xr:uid="{00000000-0005-0000-0000-000000010000}"/>
    <cellStyle name="Tabeltitel 2 3 8 3" xfId="21980" xr:uid="{00000000-0005-0000-0000-000000010000}"/>
    <cellStyle name="Tabeltitel 2 3 8 4" xfId="11396" xr:uid="{00000000-0005-0000-0000-000000010000}"/>
    <cellStyle name="Tabeltitel 2 3 8 5" xfId="31020" xr:uid="{00000000-0005-0000-0000-000000010000}"/>
    <cellStyle name="Tabeltitel 2 3 9" xfId="8009" xr:uid="{00000000-0005-0000-0000-000000010000}"/>
    <cellStyle name="Tabeltitel 2 3 9 2" xfId="21679" xr:uid="{00000000-0005-0000-0000-000000010000}"/>
    <cellStyle name="Tabeltitel 2 3 9 3" xfId="10753" xr:uid="{00000000-0005-0000-0000-000000010000}"/>
    <cellStyle name="Tabeltitel 2 3 9 4" xfId="33774" xr:uid="{00000000-0005-0000-0000-000000010000}"/>
    <cellStyle name="Tabeltitel 2 4" xfId="312" xr:uid="{00000000-0005-0000-0000-000000010000}"/>
    <cellStyle name="Tabeltitel 2 4 2" xfId="1164" xr:uid="{00000000-0005-0000-0000-000000010000}"/>
    <cellStyle name="Tabeltitel 2 4 2 2" xfId="2406" xr:uid="{00000000-0005-0000-0000-000000010000}"/>
    <cellStyle name="Tabeltitel 2 4 2 2 2" xfId="7064" xr:uid="{00000000-0005-0000-0000-000000010000}"/>
    <cellStyle name="Tabeltitel 2 4 2 2 2 2" xfId="27360" xr:uid="{00000000-0005-0000-0000-000000010000}"/>
    <cellStyle name="Tabeltitel 2 4 2 2 2 3" xfId="22770" xr:uid="{00000000-0005-0000-0000-000000010000}"/>
    <cellStyle name="Tabeltitel 2 4 2 2 2 4" xfId="37553" xr:uid="{00000000-0005-0000-0000-000000010000}"/>
    <cellStyle name="Tabeltitel 2 4 2 2 3" xfId="17105" xr:uid="{00000000-0005-0000-0000-000000010000}"/>
    <cellStyle name="Tabeltitel 2 4 2 2 4" xfId="10584" xr:uid="{00000000-0005-0000-0000-000000010000}"/>
    <cellStyle name="Tabeltitel 2 4 2 2 5" xfId="32830" xr:uid="{00000000-0005-0000-0000-000000010000}"/>
    <cellStyle name="Tabeltitel 2 4 2 3" xfId="8488" xr:uid="{00000000-0005-0000-0000-000000010000}"/>
    <cellStyle name="Tabeltitel 2 4 2 3 2" xfId="22132" xr:uid="{00000000-0005-0000-0000-000000010000}"/>
    <cellStyle name="Tabeltitel 2 4 2 3 3" xfId="12686" xr:uid="{00000000-0005-0000-0000-000000010000}"/>
    <cellStyle name="Tabeltitel 2 4 2 3 4" xfId="34253" xr:uid="{00000000-0005-0000-0000-000000010000}"/>
    <cellStyle name="Tabeltitel 2 4 2 4" xfId="4264" xr:uid="{00000000-0005-0000-0000-000000010000}"/>
    <cellStyle name="Tabeltitel 2 4 2 4 2" xfId="18159" xr:uid="{00000000-0005-0000-0000-000000010000}"/>
    <cellStyle name="Tabeltitel 2 4 2 5" xfId="13817" xr:uid="{00000000-0005-0000-0000-000000010000}"/>
    <cellStyle name="Tabeltitel 2 4 2 6" xfId="30087" xr:uid="{00000000-0005-0000-0000-000000010000}"/>
    <cellStyle name="Tabeltitel 2 4 3" xfId="1252" xr:uid="{00000000-0005-0000-0000-000000010000}"/>
    <cellStyle name="Tabeltitel 2 4 3 2" xfId="2493" xr:uid="{00000000-0005-0000-0000-000000010000}"/>
    <cellStyle name="Tabeltitel 2 4 3 2 2" xfId="7151" xr:uid="{00000000-0005-0000-0000-000000010000}"/>
    <cellStyle name="Tabeltitel 2 4 3 2 2 2" xfId="27447" xr:uid="{00000000-0005-0000-0000-000000010000}"/>
    <cellStyle name="Tabeltitel 2 4 3 2 2 3" xfId="22857" xr:uid="{00000000-0005-0000-0000-000000010000}"/>
    <cellStyle name="Tabeltitel 2 4 3 2 2 4" xfId="37639" xr:uid="{00000000-0005-0000-0000-000000010000}"/>
    <cellStyle name="Tabeltitel 2 4 3 2 3" xfId="21672" xr:uid="{00000000-0005-0000-0000-000000010000}"/>
    <cellStyle name="Tabeltitel 2 4 3 2 4" xfId="9709" xr:uid="{00000000-0005-0000-0000-000000010000}"/>
    <cellStyle name="Tabeltitel 2 4 3 2 5" xfId="32917" xr:uid="{00000000-0005-0000-0000-000000010000}"/>
    <cellStyle name="Tabeltitel 2 4 3 3" xfId="8571" xr:uid="{00000000-0005-0000-0000-000000010000}"/>
    <cellStyle name="Tabeltitel 2 4 3 3 2" xfId="22213" xr:uid="{00000000-0005-0000-0000-000000010000}"/>
    <cellStyle name="Tabeltitel 2 4 3 3 3" xfId="10445" xr:uid="{00000000-0005-0000-0000-000000010000}"/>
    <cellStyle name="Tabeltitel 2 4 3 3 4" xfId="34336" xr:uid="{00000000-0005-0000-0000-000000010000}"/>
    <cellStyle name="Tabeltitel 2 4 3 4" xfId="4348" xr:uid="{00000000-0005-0000-0000-000000010000}"/>
    <cellStyle name="Tabeltitel 2 4 3 4 2" xfId="17837" xr:uid="{00000000-0005-0000-0000-000000010000}"/>
    <cellStyle name="Tabeltitel 2 4 3 5" xfId="12438" xr:uid="{00000000-0005-0000-0000-000000010000}"/>
    <cellStyle name="Tabeltitel 2 4 3 6" xfId="30170" xr:uid="{00000000-0005-0000-0000-000000010000}"/>
    <cellStyle name="Tabeltitel 2 4 4" xfId="1213" xr:uid="{00000000-0005-0000-0000-000000010000}"/>
    <cellStyle name="Tabeltitel 2 4 4 2" xfId="5944" xr:uid="{00000000-0005-0000-0000-000000010000}"/>
    <cellStyle name="Tabeltitel 2 4 4 2 2" xfId="26240" xr:uid="{00000000-0005-0000-0000-000000010000}"/>
    <cellStyle name="Tabeltitel 2 4 4 2 3" xfId="21654" xr:uid="{00000000-0005-0000-0000-000000010000}"/>
    <cellStyle name="Tabeltitel 2 4 4 2 4" xfId="37051" xr:uid="{00000000-0005-0000-0000-000000010000}"/>
    <cellStyle name="Tabeltitel 2 4 4 3" xfId="16792" xr:uid="{00000000-0005-0000-0000-000000010000}"/>
    <cellStyle name="Tabeltitel 2 4 4 4" xfId="13082" xr:uid="{00000000-0005-0000-0000-000000010000}"/>
    <cellStyle name="Tabeltitel 2 4 4 5" xfId="31710" xr:uid="{00000000-0005-0000-0000-000000010000}"/>
    <cellStyle name="Tabeltitel 2 4 5" xfId="2454" xr:uid="{00000000-0005-0000-0000-000000010000}"/>
    <cellStyle name="Tabeltitel 2 4 5 2" xfId="7112" xr:uid="{00000000-0005-0000-0000-000000010000}"/>
    <cellStyle name="Tabeltitel 2 4 5 2 2" xfId="27408" xr:uid="{00000000-0005-0000-0000-000000010000}"/>
    <cellStyle name="Tabeltitel 2 4 5 2 3" xfId="22818" xr:uid="{00000000-0005-0000-0000-000000010000}"/>
    <cellStyle name="Tabeltitel 2 4 5 2 4" xfId="37600" xr:uid="{00000000-0005-0000-0000-000000010000}"/>
    <cellStyle name="Tabeltitel 2 4 5 3" xfId="19372" xr:uid="{00000000-0005-0000-0000-000000010000}"/>
    <cellStyle name="Tabeltitel 2 4 5 4" xfId="10386" xr:uid="{00000000-0005-0000-0000-000000010000}"/>
    <cellStyle name="Tabeltitel 2 4 5 5" xfId="32878" xr:uid="{00000000-0005-0000-0000-000000010000}"/>
    <cellStyle name="Tabeltitel 2 4 6" xfId="8533" xr:uid="{00000000-0005-0000-0000-000000010000}"/>
    <cellStyle name="Tabeltitel 2 4 6 2" xfId="18900" xr:uid="{00000000-0005-0000-0000-000000010000}"/>
    <cellStyle name="Tabeltitel 2 4 6 3" xfId="10168" xr:uid="{00000000-0005-0000-0000-000000010000}"/>
    <cellStyle name="Tabeltitel 2 4 6 4" xfId="34298" xr:uid="{00000000-0005-0000-0000-000000010000}"/>
    <cellStyle name="Tabeltitel 2 4 7" xfId="4310" xr:uid="{00000000-0005-0000-0000-000000010000}"/>
    <cellStyle name="Tabeltitel 2 4 7 2" xfId="22351" xr:uid="{00000000-0005-0000-0000-000000010000}"/>
    <cellStyle name="Tabeltitel 2 4 8" xfId="10973" xr:uid="{00000000-0005-0000-0000-000000010000}"/>
    <cellStyle name="Tabeltitel 2 4 9" xfId="30132" xr:uid="{00000000-0005-0000-0000-000000010000}"/>
    <cellStyle name="Tabeltitel 2 5" xfId="1142" xr:uid="{00000000-0005-0000-0000-000000010000}"/>
    <cellStyle name="Tabeltitel 2 5 2" xfId="2384" xr:uid="{00000000-0005-0000-0000-000000010000}"/>
    <cellStyle name="Tabeltitel 2 5 2 2" xfId="7042" xr:uid="{00000000-0005-0000-0000-000000010000}"/>
    <cellStyle name="Tabeltitel 2 5 2 2 2" xfId="27338" xr:uid="{00000000-0005-0000-0000-000000010000}"/>
    <cellStyle name="Tabeltitel 2 5 2 2 3" xfId="22748" xr:uid="{00000000-0005-0000-0000-000000010000}"/>
    <cellStyle name="Tabeltitel 2 5 2 2 4" xfId="37532" xr:uid="{00000000-0005-0000-0000-000000010000}"/>
    <cellStyle name="Tabeltitel 2 5 2 3" xfId="19343" xr:uid="{00000000-0005-0000-0000-000000010000}"/>
    <cellStyle name="Tabeltitel 2 5 2 4" xfId="11357" xr:uid="{00000000-0005-0000-0000-000000010000}"/>
    <cellStyle name="Tabeltitel 2 5 2 5" xfId="32808" xr:uid="{00000000-0005-0000-0000-000000010000}"/>
    <cellStyle name="Tabeltitel 2 5 3" xfId="8466" xr:uid="{00000000-0005-0000-0000-000000010000}"/>
    <cellStyle name="Tabeltitel 2 5 3 2" xfId="15377" xr:uid="{00000000-0005-0000-0000-000000010000}"/>
    <cellStyle name="Tabeltitel 2 5 3 3" xfId="10076" xr:uid="{00000000-0005-0000-0000-000000010000}"/>
    <cellStyle name="Tabeltitel 2 5 3 4" xfId="34231" xr:uid="{00000000-0005-0000-0000-000000010000}"/>
    <cellStyle name="Tabeltitel 2 5 4" xfId="4242" xr:uid="{00000000-0005-0000-0000-000000010000}"/>
    <cellStyle name="Tabeltitel 2 5 4 2" xfId="16620" xr:uid="{00000000-0005-0000-0000-000000010000}"/>
    <cellStyle name="Tabeltitel 2 5 5" xfId="14169" xr:uid="{00000000-0005-0000-0000-000000010000}"/>
    <cellStyle name="Tabeltitel 2 5 6" xfId="30065" xr:uid="{00000000-0005-0000-0000-000000010000}"/>
    <cellStyle name="Tabeltitel 2 6" xfId="1101" xr:uid="{00000000-0005-0000-0000-000000010000}"/>
    <cellStyle name="Tabeltitel 2 6 2" xfId="2344" xr:uid="{00000000-0005-0000-0000-000000010000}"/>
    <cellStyle name="Tabeltitel 2 6 2 2" xfId="7002" xr:uid="{00000000-0005-0000-0000-000000010000}"/>
    <cellStyle name="Tabeltitel 2 6 2 2 2" xfId="27298" xr:uid="{00000000-0005-0000-0000-000000010000}"/>
    <cellStyle name="Tabeltitel 2 6 2 2 3" xfId="22708" xr:uid="{00000000-0005-0000-0000-000000010000}"/>
    <cellStyle name="Tabeltitel 2 6 2 2 4" xfId="37493" xr:uid="{00000000-0005-0000-0000-000000010000}"/>
    <cellStyle name="Tabeltitel 2 6 2 3" xfId="16383" xr:uid="{00000000-0005-0000-0000-000000010000}"/>
    <cellStyle name="Tabeltitel 2 6 2 4" xfId="13743" xr:uid="{00000000-0005-0000-0000-000000010000}"/>
    <cellStyle name="Tabeltitel 2 6 2 5" xfId="32768" xr:uid="{00000000-0005-0000-0000-000000010000}"/>
    <cellStyle name="Tabeltitel 2 6 3" xfId="8427" xr:uid="{00000000-0005-0000-0000-000000010000}"/>
    <cellStyle name="Tabeltitel 2 6 3 2" xfId="16315" xr:uid="{00000000-0005-0000-0000-000000010000}"/>
    <cellStyle name="Tabeltitel 2 6 3 3" xfId="9763" xr:uid="{00000000-0005-0000-0000-000000010000}"/>
    <cellStyle name="Tabeltitel 2 6 3 4" xfId="34192" xr:uid="{00000000-0005-0000-0000-000000010000}"/>
    <cellStyle name="Tabeltitel 2 6 4" xfId="4202" xr:uid="{00000000-0005-0000-0000-000000010000}"/>
    <cellStyle name="Tabeltitel 2 6 4 2" xfId="14833" xr:uid="{00000000-0005-0000-0000-000000010000}"/>
    <cellStyle name="Tabeltitel 2 6 5" xfId="11518" xr:uid="{00000000-0005-0000-0000-000000010000}"/>
    <cellStyle name="Tabeltitel 2 6 6" xfId="30026" xr:uid="{00000000-0005-0000-0000-000000010000}"/>
    <cellStyle name="Tabeltitel 2 7" xfId="18130" xr:uid="{00000000-0005-0000-0000-000000010000}"/>
    <cellStyle name="Tabeltitel 2 7 2" xfId="18853" xr:uid="{00000000-0005-0000-0000-000000010000}"/>
    <cellStyle name="Tabeltitel 2 7 3" xfId="35092" xr:uid="{00000000-0005-0000-0000-000000010000}"/>
    <cellStyle name="Tabeltitel 2 8" xfId="3457" xr:uid="{00000000-0005-0000-0000-000000010000}"/>
    <cellStyle name="Tabeltitel 3" xfId="343" xr:uid="{00000000-0005-0000-0000-0000FF000000}"/>
    <cellStyle name="Tabeltitel 3 10" xfId="15436" xr:uid="{00000000-0005-0000-0000-0000FF000000}"/>
    <cellStyle name="Tabeltitel 3 10 2" xfId="16542" xr:uid="{00000000-0005-0000-0000-0000FF000000}"/>
    <cellStyle name="Tabeltitel 3 10 3" xfId="35091" xr:uid="{00000000-0005-0000-0000-0000FF000000}"/>
    <cellStyle name="Tabeltitel 3 11" xfId="10418" xr:uid="{00000000-0005-0000-0000-0000FF000000}"/>
    <cellStyle name="Tabeltitel 3 12" xfId="10364" xr:uid="{00000000-0005-0000-0000-0000FF000000}"/>
    <cellStyle name="Tabeltitel 3 2" xfId="433" xr:uid="{00000000-0005-0000-0000-0000FF000000}"/>
    <cellStyle name="Tabeltitel 3 2 2" xfId="485" xr:uid="{00000000-0005-0000-0000-0000FF000000}"/>
    <cellStyle name="Tabeltitel 3 2 2 10" xfId="29724" xr:uid="{00000000-0005-0000-0000-0000FF000000}"/>
    <cellStyle name="Tabeltitel 3 2 2 2" xfId="633" xr:uid="{00000000-0005-0000-0000-0000FF000000}"/>
    <cellStyle name="Tabeltitel 3 2 2 2 2" xfId="1863" xr:uid="{00000000-0005-0000-0000-0000FF000000}"/>
    <cellStyle name="Tabeltitel 3 2 2 2 2 2" xfId="3102" xr:uid="{00000000-0005-0000-0000-0000FF000000}"/>
    <cellStyle name="Tabeltitel 3 2 2 2 2 2 2" xfId="7760" xr:uid="{00000000-0005-0000-0000-0000FF000000}"/>
    <cellStyle name="Tabeltitel 3 2 2 2 2 2 2 2" xfId="28056" xr:uid="{00000000-0005-0000-0000-0000FF000000}"/>
    <cellStyle name="Tabeltitel 3 2 2 2 2 2 2 3" xfId="23466" xr:uid="{00000000-0005-0000-0000-0000FF000000}"/>
    <cellStyle name="Tabeltitel 3 2 2 2 2 2 2 4" xfId="38208" xr:uid="{00000000-0005-0000-0000-0000FF000000}"/>
    <cellStyle name="Tabeltitel 3 2 2 2 2 2 3" xfId="22200" xr:uid="{00000000-0005-0000-0000-0000FF000000}"/>
    <cellStyle name="Tabeltitel 3 2 2 2 2 2 4" xfId="13425" xr:uid="{00000000-0005-0000-0000-0000FF000000}"/>
    <cellStyle name="Tabeltitel 3 2 2 2 2 2 5" xfId="33526" xr:uid="{00000000-0005-0000-0000-0000FF000000}"/>
    <cellStyle name="Tabeltitel 3 2 2 2 2 3" xfId="9172" xr:uid="{00000000-0005-0000-0000-0000FF000000}"/>
    <cellStyle name="Tabeltitel 3 2 2 2 2 3 2" xfId="16376" xr:uid="{00000000-0005-0000-0000-0000FF000000}"/>
    <cellStyle name="Tabeltitel 3 2 2 2 2 3 3" xfId="12402" xr:uid="{00000000-0005-0000-0000-0000FF000000}"/>
    <cellStyle name="Tabeltitel 3 2 2 2 2 3 4" xfId="34937" xr:uid="{00000000-0005-0000-0000-0000FF000000}"/>
    <cellStyle name="Tabeltitel 3 2 2 2 2 4" xfId="4951" xr:uid="{00000000-0005-0000-0000-0000FF000000}"/>
    <cellStyle name="Tabeltitel 3 2 2 2 2 4 2" xfId="21778" xr:uid="{00000000-0005-0000-0000-0000FF000000}"/>
    <cellStyle name="Tabeltitel 3 2 2 2 2 5" xfId="12967" xr:uid="{00000000-0005-0000-0000-0000FF000000}"/>
    <cellStyle name="Tabeltitel 3 2 2 2 2 6" xfId="30771" xr:uid="{00000000-0005-0000-0000-0000FF000000}"/>
    <cellStyle name="Tabeltitel 3 2 2 2 3" xfId="1548" xr:uid="{00000000-0005-0000-0000-0000FF000000}"/>
    <cellStyle name="Tabeltitel 3 2 2 2 3 2" xfId="6244" xr:uid="{00000000-0005-0000-0000-0000FF000000}"/>
    <cellStyle name="Tabeltitel 3 2 2 2 3 2 2" xfId="26540" xr:uid="{00000000-0005-0000-0000-0000FF000000}"/>
    <cellStyle name="Tabeltitel 3 2 2 2 3 2 3" xfId="21952" xr:uid="{00000000-0005-0000-0000-0000FF000000}"/>
    <cellStyle name="Tabeltitel 3 2 2 2 3 2 4" xfId="37149" xr:uid="{00000000-0005-0000-0000-0000FF000000}"/>
    <cellStyle name="Tabeltitel 3 2 2 2 3 3" xfId="19228" xr:uid="{00000000-0005-0000-0000-0000FF000000}"/>
    <cellStyle name="Tabeltitel 3 2 2 2 3 4" xfId="13452" xr:uid="{00000000-0005-0000-0000-0000FF000000}"/>
    <cellStyle name="Tabeltitel 3 2 2 2 3 5" xfId="32010" xr:uid="{00000000-0005-0000-0000-0000FF000000}"/>
    <cellStyle name="Tabeltitel 3 2 2 2 4" xfId="2788" xr:uid="{00000000-0005-0000-0000-0000FF000000}"/>
    <cellStyle name="Tabeltitel 3 2 2 2 4 2" xfId="7446" xr:uid="{00000000-0005-0000-0000-0000FF000000}"/>
    <cellStyle name="Tabeltitel 3 2 2 2 4 2 2" xfId="27742" xr:uid="{00000000-0005-0000-0000-0000FF000000}"/>
    <cellStyle name="Tabeltitel 3 2 2 2 4 2 3" xfId="23152" xr:uid="{00000000-0005-0000-0000-0000FF000000}"/>
    <cellStyle name="Tabeltitel 3 2 2 2 4 2 4" xfId="37918" xr:uid="{00000000-0005-0000-0000-0000FF000000}"/>
    <cellStyle name="Tabeltitel 3 2 2 2 4 3" xfId="18517" xr:uid="{00000000-0005-0000-0000-0000FF000000}"/>
    <cellStyle name="Tabeltitel 3 2 2 2 4 4" xfId="14220" xr:uid="{00000000-0005-0000-0000-0000FF000000}"/>
    <cellStyle name="Tabeltitel 3 2 2 2 4 5" xfId="33212" xr:uid="{00000000-0005-0000-0000-0000FF000000}"/>
    <cellStyle name="Tabeltitel 3 2 2 2 5" xfId="8859" xr:uid="{00000000-0005-0000-0000-0000FF000000}"/>
    <cellStyle name="Tabeltitel 3 2 2 2 5 2" xfId="24524" xr:uid="{00000000-0005-0000-0000-0000FF000000}"/>
    <cellStyle name="Tabeltitel 3 2 2 2 5 2 2" xfId="29112" xr:uid="{00000000-0005-0000-0000-0000FF000000}"/>
    <cellStyle name="Tabeltitel 3 2 2 2 5 2 3" xfId="39217" xr:uid="{00000000-0005-0000-0000-0000FF000000}"/>
    <cellStyle name="Tabeltitel 3 2 2 2 5 3" xfId="15080" xr:uid="{00000000-0005-0000-0000-0000FF000000}"/>
    <cellStyle name="Tabeltitel 3 2 2 2 5 4" xfId="14503" xr:uid="{00000000-0005-0000-0000-0000FF000000}"/>
    <cellStyle name="Tabeltitel 3 2 2 2 5 5" xfId="34624" xr:uid="{00000000-0005-0000-0000-0000FF000000}"/>
    <cellStyle name="Tabeltitel 3 2 2 2 6" xfId="4637" xr:uid="{00000000-0005-0000-0000-0000FF000000}"/>
    <cellStyle name="Tabeltitel 3 2 2 2 6 2" xfId="16514" xr:uid="{00000000-0005-0000-0000-0000FF000000}"/>
    <cellStyle name="Tabeltitel 3 2 2 2 6 3" xfId="18976" xr:uid="{00000000-0005-0000-0000-0000FF000000}"/>
    <cellStyle name="Tabeltitel 3 2 2 2 6 4" xfId="35165" xr:uid="{00000000-0005-0000-0000-0000FF000000}"/>
    <cellStyle name="Tabeltitel 3 2 2 2 7" xfId="22328" xr:uid="{00000000-0005-0000-0000-0000FF000000}"/>
    <cellStyle name="Tabeltitel 3 2 2 2 8" xfId="14600" xr:uid="{00000000-0005-0000-0000-0000FF000000}"/>
    <cellStyle name="Tabeltitel 3 2 2 2 9" xfId="30458" xr:uid="{00000000-0005-0000-0000-0000FF000000}"/>
    <cellStyle name="Tabeltitel 3 2 2 3" xfId="1729" xr:uid="{00000000-0005-0000-0000-0000FF000000}"/>
    <cellStyle name="Tabeltitel 3 2 2 3 2" xfId="2968" xr:uid="{00000000-0005-0000-0000-0000FF000000}"/>
    <cellStyle name="Tabeltitel 3 2 2 3 2 2" xfId="7626" xr:uid="{00000000-0005-0000-0000-0000FF000000}"/>
    <cellStyle name="Tabeltitel 3 2 2 3 2 2 2" xfId="27922" xr:uid="{00000000-0005-0000-0000-0000FF000000}"/>
    <cellStyle name="Tabeltitel 3 2 2 3 2 2 3" xfId="23332" xr:uid="{00000000-0005-0000-0000-0000FF000000}"/>
    <cellStyle name="Tabeltitel 3 2 2 3 2 2 4" xfId="38098" xr:uid="{00000000-0005-0000-0000-0000FF000000}"/>
    <cellStyle name="Tabeltitel 3 2 2 3 2 3" xfId="18861" xr:uid="{00000000-0005-0000-0000-0000FF000000}"/>
    <cellStyle name="Tabeltitel 3 2 2 3 2 4" xfId="12261" xr:uid="{00000000-0005-0000-0000-0000FF000000}"/>
    <cellStyle name="Tabeltitel 3 2 2 3 2 5" xfId="33392" xr:uid="{00000000-0005-0000-0000-0000FF000000}"/>
    <cellStyle name="Tabeltitel 3 2 2 3 3" xfId="9038" xr:uid="{00000000-0005-0000-0000-0000FF000000}"/>
    <cellStyle name="Tabeltitel 3 2 2 3 3 2" xfId="21070" xr:uid="{00000000-0005-0000-0000-0000FF000000}"/>
    <cellStyle name="Tabeltitel 3 2 2 3 3 3" xfId="5245" xr:uid="{00000000-0005-0000-0000-0000FF000000}"/>
    <cellStyle name="Tabeltitel 3 2 2 3 3 4" xfId="34803" xr:uid="{00000000-0005-0000-0000-0000FF000000}"/>
    <cellStyle name="Tabeltitel 3 2 2 3 4" xfId="4817" xr:uid="{00000000-0005-0000-0000-0000FF000000}"/>
    <cellStyle name="Tabeltitel 3 2 2 3 4 2" xfId="18379" xr:uid="{00000000-0005-0000-0000-0000FF000000}"/>
    <cellStyle name="Tabeltitel 3 2 2 3 5" xfId="14743" xr:uid="{00000000-0005-0000-0000-0000FF000000}"/>
    <cellStyle name="Tabeltitel 3 2 2 3 6" xfId="30637" xr:uid="{00000000-0005-0000-0000-0000FF000000}"/>
    <cellStyle name="Tabeltitel 3 2 2 4" xfId="1423" xr:uid="{00000000-0005-0000-0000-0000FF000000}"/>
    <cellStyle name="Tabeltitel 3 2 2 4 2" xfId="2663" xr:uid="{00000000-0005-0000-0000-0000FF000000}"/>
    <cellStyle name="Tabeltitel 3 2 2 4 2 2" xfId="7321" xr:uid="{00000000-0005-0000-0000-0000FF000000}"/>
    <cellStyle name="Tabeltitel 3 2 2 4 2 2 2" xfId="27617" xr:uid="{00000000-0005-0000-0000-0000FF000000}"/>
    <cellStyle name="Tabeltitel 3 2 2 4 2 2 3" xfId="23027" xr:uid="{00000000-0005-0000-0000-0000FF000000}"/>
    <cellStyle name="Tabeltitel 3 2 2 4 2 2 4" xfId="37803" xr:uid="{00000000-0005-0000-0000-0000FF000000}"/>
    <cellStyle name="Tabeltitel 3 2 2 4 2 3" xfId="17369" xr:uid="{00000000-0005-0000-0000-0000FF000000}"/>
    <cellStyle name="Tabeltitel 3 2 2 4 2 4" xfId="11389" xr:uid="{00000000-0005-0000-0000-0000FF000000}"/>
    <cellStyle name="Tabeltitel 3 2 2 4 2 5" xfId="33087" xr:uid="{00000000-0005-0000-0000-0000FF000000}"/>
    <cellStyle name="Tabeltitel 3 2 2 4 3" xfId="8735" xr:uid="{00000000-0005-0000-0000-0000FF000000}"/>
    <cellStyle name="Tabeltitel 3 2 2 4 3 2" xfId="19053" xr:uid="{00000000-0005-0000-0000-0000FF000000}"/>
    <cellStyle name="Tabeltitel 3 2 2 4 3 3" xfId="11722" xr:uid="{00000000-0005-0000-0000-0000FF000000}"/>
    <cellStyle name="Tabeltitel 3 2 2 4 3 4" xfId="34500" xr:uid="{00000000-0005-0000-0000-0000FF000000}"/>
    <cellStyle name="Tabeltitel 3 2 2 4 4" xfId="4513" xr:uid="{00000000-0005-0000-0000-0000FF000000}"/>
    <cellStyle name="Tabeltitel 3 2 2 4 4 2" xfId="16197" xr:uid="{00000000-0005-0000-0000-0000FF000000}"/>
    <cellStyle name="Tabeltitel 3 2 2 4 5" xfId="10781" xr:uid="{00000000-0005-0000-0000-0000FF000000}"/>
    <cellStyle name="Tabeltitel 3 2 2 4 6" xfId="30334" xr:uid="{00000000-0005-0000-0000-0000FF000000}"/>
    <cellStyle name="Tabeltitel 3 2 2 5" xfId="937" xr:uid="{00000000-0005-0000-0000-0000FF000000}"/>
    <cellStyle name="Tabeltitel 3 2 2 5 2" xfId="3388" xr:uid="{00000000-0005-0000-0000-0000FF000000}"/>
    <cellStyle name="Tabeltitel 3 2 2 5 2 2" xfId="8263" xr:uid="{00000000-0005-0000-0000-0000FF000000}"/>
    <cellStyle name="Tabeltitel 3 2 2 5 2 2 2" xfId="15467" xr:uid="{00000000-0005-0000-0000-0000FF000000}"/>
    <cellStyle name="Tabeltitel 3 2 2 5 2 3" xfId="11491" xr:uid="{00000000-0005-0000-0000-0000FF000000}"/>
    <cellStyle name="Tabeltitel 3 2 2 5 2 4" xfId="34028" xr:uid="{00000000-0005-0000-0000-0000FF000000}"/>
    <cellStyle name="Tabeltitel 3 2 2 5 3" xfId="4038" xr:uid="{00000000-0005-0000-0000-0000FF000000}"/>
    <cellStyle name="Tabeltitel 3 2 2 5 3 2" xfId="17131" xr:uid="{00000000-0005-0000-0000-0000FF000000}"/>
    <cellStyle name="Tabeltitel 3 2 2 5 4" xfId="9762" xr:uid="{00000000-0005-0000-0000-0000FF000000}"/>
    <cellStyle name="Tabeltitel 3 2 2 5 5" xfId="29862" xr:uid="{00000000-0005-0000-0000-0000FF000000}"/>
    <cellStyle name="Tabeltitel 3 2 2 6" xfId="2180" xr:uid="{00000000-0005-0000-0000-0000FF000000}"/>
    <cellStyle name="Tabeltitel 3 2 2 6 2" xfId="6838" xr:uid="{00000000-0005-0000-0000-0000FF000000}"/>
    <cellStyle name="Tabeltitel 3 2 2 6 2 2" xfId="27134" xr:uid="{00000000-0005-0000-0000-0000FF000000}"/>
    <cellStyle name="Tabeltitel 3 2 2 6 2 3" xfId="22544" xr:uid="{00000000-0005-0000-0000-0000FF000000}"/>
    <cellStyle name="Tabeltitel 3 2 2 6 2 4" xfId="37329" xr:uid="{00000000-0005-0000-0000-0000FF000000}"/>
    <cellStyle name="Tabeltitel 3 2 2 6 3" xfId="18558" xr:uid="{00000000-0005-0000-0000-0000FF000000}"/>
    <cellStyle name="Tabeltitel 3 2 2 6 4" xfId="11755" xr:uid="{00000000-0005-0000-0000-0000FF000000}"/>
    <cellStyle name="Tabeltitel 3 2 2 6 5" xfId="32604" xr:uid="{00000000-0005-0000-0000-0000FF000000}"/>
    <cellStyle name="Tabeltitel 3 2 2 7" xfId="8125" xr:uid="{00000000-0005-0000-0000-0000FF000000}"/>
    <cellStyle name="Tabeltitel 3 2 2 7 2" xfId="15315" xr:uid="{00000000-0005-0000-0000-0000FF000000}"/>
    <cellStyle name="Tabeltitel 3 2 2 7 3" xfId="12484" xr:uid="{00000000-0005-0000-0000-0000FF000000}"/>
    <cellStyle name="Tabeltitel 3 2 2 7 4" xfId="33890" xr:uid="{00000000-0005-0000-0000-0000FF000000}"/>
    <cellStyle name="Tabeltitel 3 2 2 8" xfId="3900" xr:uid="{00000000-0005-0000-0000-0000FF000000}"/>
    <cellStyle name="Tabeltitel 3 2 2 8 2" xfId="17533" xr:uid="{00000000-0005-0000-0000-0000FF000000}"/>
    <cellStyle name="Tabeltitel 3 2 2 9" xfId="14468" xr:uid="{00000000-0005-0000-0000-0000FF000000}"/>
    <cellStyle name="Tabeltitel 3 2 3" xfId="697" xr:uid="{00000000-0005-0000-0000-0000FF000000}"/>
    <cellStyle name="Tabeltitel 3 2 3 10" xfId="29926" xr:uid="{00000000-0005-0000-0000-0000FF000000}"/>
    <cellStyle name="Tabeltitel 3 2 3 2" xfId="1927" xr:uid="{00000000-0005-0000-0000-0000FF000000}"/>
    <cellStyle name="Tabeltitel 3 2 3 2 2" xfId="3166" xr:uid="{00000000-0005-0000-0000-0000FF000000}"/>
    <cellStyle name="Tabeltitel 3 2 3 2 2 2" xfId="7824" xr:uid="{00000000-0005-0000-0000-0000FF000000}"/>
    <cellStyle name="Tabeltitel 3 2 3 2 2 2 2" xfId="28120" xr:uid="{00000000-0005-0000-0000-0000FF000000}"/>
    <cellStyle name="Tabeltitel 3 2 3 2 2 2 3" xfId="23530" xr:uid="{00000000-0005-0000-0000-0000FF000000}"/>
    <cellStyle name="Tabeltitel 3 2 3 2 2 2 4" xfId="38272" xr:uid="{00000000-0005-0000-0000-0000FF000000}"/>
    <cellStyle name="Tabeltitel 3 2 3 2 2 3" xfId="16819" xr:uid="{00000000-0005-0000-0000-0000FF000000}"/>
    <cellStyle name="Tabeltitel 3 2 3 2 2 4" xfId="12414" xr:uid="{00000000-0005-0000-0000-0000FF000000}"/>
    <cellStyle name="Tabeltitel 3 2 3 2 2 5" xfId="33590" xr:uid="{00000000-0005-0000-0000-0000FF000000}"/>
    <cellStyle name="Tabeltitel 3 2 3 2 3" xfId="9236" xr:uid="{00000000-0005-0000-0000-0000FF000000}"/>
    <cellStyle name="Tabeltitel 3 2 3 2 3 2" xfId="17860" xr:uid="{00000000-0005-0000-0000-0000FF000000}"/>
    <cellStyle name="Tabeltitel 3 2 3 2 3 3" xfId="14696" xr:uid="{00000000-0005-0000-0000-0000FF000000}"/>
    <cellStyle name="Tabeltitel 3 2 3 2 3 4" xfId="35001" xr:uid="{00000000-0005-0000-0000-0000FF000000}"/>
    <cellStyle name="Tabeltitel 3 2 3 2 4" xfId="5015" xr:uid="{00000000-0005-0000-0000-0000FF000000}"/>
    <cellStyle name="Tabeltitel 3 2 3 2 4 2" xfId="17479" xr:uid="{00000000-0005-0000-0000-0000FF000000}"/>
    <cellStyle name="Tabeltitel 3 2 3 2 5" xfId="11566" xr:uid="{00000000-0005-0000-0000-0000FF000000}"/>
    <cellStyle name="Tabeltitel 3 2 3 2 6" xfId="30835" xr:uid="{00000000-0005-0000-0000-0000FF000000}"/>
    <cellStyle name="Tabeltitel 3 2 3 3" xfId="1609" xr:uid="{00000000-0005-0000-0000-0000FF000000}"/>
    <cellStyle name="Tabeltitel 3 2 3 3 2" xfId="2849" xr:uid="{00000000-0005-0000-0000-0000FF000000}"/>
    <cellStyle name="Tabeltitel 3 2 3 3 2 2" xfId="7507" xr:uid="{00000000-0005-0000-0000-0000FF000000}"/>
    <cellStyle name="Tabeltitel 3 2 3 3 2 2 2" xfId="27803" xr:uid="{00000000-0005-0000-0000-0000FF000000}"/>
    <cellStyle name="Tabeltitel 3 2 3 3 2 2 3" xfId="23213" xr:uid="{00000000-0005-0000-0000-0000FF000000}"/>
    <cellStyle name="Tabeltitel 3 2 3 3 2 2 4" xfId="37979" xr:uid="{00000000-0005-0000-0000-0000FF000000}"/>
    <cellStyle name="Tabeltitel 3 2 3 3 2 3" xfId="15618" xr:uid="{00000000-0005-0000-0000-0000FF000000}"/>
    <cellStyle name="Tabeltitel 3 2 3 3 2 4" xfId="14476" xr:uid="{00000000-0005-0000-0000-0000FF000000}"/>
    <cellStyle name="Tabeltitel 3 2 3 3 2 5" xfId="33273" xr:uid="{00000000-0005-0000-0000-0000FF000000}"/>
    <cellStyle name="Tabeltitel 3 2 3 3 3" xfId="8920" xr:uid="{00000000-0005-0000-0000-0000FF000000}"/>
    <cellStyle name="Tabeltitel 3 2 3 3 3 2" xfId="21318" xr:uid="{00000000-0005-0000-0000-0000FF000000}"/>
    <cellStyle name="Tabeltitel 3 2 3 3 3 3" xfId="12979" xr:uid="{00000000-0005-0000-0000-0000FF000000}"/>
    <cellStyle name="Tabeltitel 3 2 3 3 3 4" xfId="34685" xr:uid="{00000000-0005-0000-0000-0000FF000000}"/>
    <cellStyle name="Tabeltitel 3 2 3 3 4" xfId="4698" xr:uid="{00000000-0005-0000-0000-0000FF000000}"/>
    <cellStyle name="Tabeltitel 3 2 3 3 4 2" xfId="18594" xr:uid="{00000000-0005-0000-0000-0000FF000000}"/>
    <cellStyle name="Tabeltitel 3 2 3 3 5" xfId="10297" xr:uid="{00000000-0005-0000-0000-0000FF000000}"/>
    <cellStyle name="Tabeltitel 3 2 3 3 6" xfId="30519" xr:uid="{00000000-0005-0000-0000-0000FF000000}"/>
    <cellStyle name="Tabeltitel 3 2 3 4" xfId="1001" xr:uid="{00000000-0005-0000-0000-0000FF000000}"/>
    <cellStyle name="Tabeltitel 3 2 3 4 2" xfId="5746" xr:uid="{00000000-0005-0000-0000-0000FF000000}"/>
    <cellStyle name="Tabeltitel 3 2 3 4 2 2" xfId="26042" xr:uid="{00000000-0005-0000-0000-0000FF000000}"/>
    <cellStyle name="Tabeltitel 3 2 3 4 2 3" xfId="21456" xr:uid="{00000000-0005-0000-0000-0000FF000000}"/>
    <cellStyle name="Tabeltitel 3 2 3 4 2 4" xfId="36970" xr:uid="{00000000-0005-0000-0000-0000FF000000}"/>
    <cellStyle name="Tabeltitel 3 2 3 4 3" xfId="19361" xr:uid="{00000000-0005-0000-0000-0000FF000000}"/>
    <cellStyle name="Tabeltitel 3 2 3 4 4" xfId="14382" xr:uid="{00000000-0005-0000-0000-0000FF000000}"/>
    <cellStyle name="Tabeltitel 3 2 3 4 5" xfId="31512" xr:uid="{00000000-0005-0000-0000-0000FF000000}"/>
    <cellStyle name="Tabeltitel 3 2 3 5" xfId="2244" xr:uid="{00000000-0005-0000-0000-0000FF000000}"/>
    <cellStyle name="Tabeltitel 3 2 3 5 2" xfId="6902" xr:uid="{00000000-0005-0000-0000-0000FF000000}"/>
    <cellStyle name="Tabeltitel 3 2 3 5 2 2" xfId="27198" xr:uid="{00000000-0005-0000-0000-0000FF000000}"/>
    <cellStyle name="Tabeltitel 3 2 3 5 2 3" xfId="22608" xr:uid="{00000000-0005-0000-0000-0000FF000000}"/>
    <cellStyle name="Tabeltitel 3 2 3 5 2 4" xfId="37393" xr:uid="{00000000-0005-0000-0000-0000FF000000}"/>
    <cellStyle name="Tabeltitel 3 2 3 5 3" xfId="18472" xr:uid="{00000000-0005-0000-0000-0000FF000000}"/>
    <cellStyle name="Tabeltitel 3 2 3 5 4" xfId="12921" xr:uid="{00000000-0005-0000-0000-0000FF000000}"/>
    <cellStyle name="Tabeltitel 3 2 3 5 5" xfId="32668" xr:uid="{00000000-0005-0000-0000-0000FF000000}"/>
    <cellStyle name="Tabeltitel 3 2 3 6" xfId="8327" xr:uid="{00000000-0005-0000-0000-0000FF000000}"/>
    <cellStyle name="Tabeltitel 3 2 3 6 2" xfId="24024" xr:uid="{00000000-0005-0000-0000-0000FF000000}"/>
    <cellStyle name="Tabeltitel 3 2 3 6 2 2" xfId="28613" xr:uid="{00000000-0005-0000-0000-0000FF000000}"/>
    <cellStyle name="Tabeltitel 3 2 3 6 2 3" xfId="38718" xr:uid="{00000000-0005-0000-0000-0000FF000000}"/>
    <cellStyle name="Tabeltitel 3 2 3 6 3" xfId="17427" xr:uid="{00000000-0005-0000-0000-0000FF000000}"/>
    <cellStyle name="Tabeltitel 3 2 3 6 4" xfId="10131" xr:uid="{00000000-0005-0000-0000-0000FF000000}"/>
    <cellStyle name="Tabeltitel 3 2 3 6 5" xfId="34092" xr:uid="{00000000-0005-0000-0000-0000FF000000}"/>
    <cellStyle name="Tabeltitel 3 2 3 7" xfId="4102" xr:uid="{00000000-0005-0000-0000-0000FF000000}"/>
    <cellStyle name="Tabeltitel 3 2 3 7 2" xfId="22056" xr:uid="{00000000-0005-0000-0000-0000FF000000}"/>
    <cellStyle name="Tabeltitel 3 2 3 7 3" xfId="18477" xr:uid="{00000000-0005-0000-0000-0000FF000000}"/>
    <cellStyle name="Tabeltitel 3 2 3 7 4" xfId="35161" xr:uid="{00000000-0005-0000-0000-0000FF000000}"/>
    <cellStyle name="Tabeltitel 3 2 3 8" xfId="15004" xr:uid="{00000000-0005-0000-0000-0000FF000000}"/>
    <cellStyle name="Tabeltitel 3 2 3 9" xfId="13055" xr:uid="{00000000-0005-0000-0000-0000FF000000}"/>
    <cellStyle name="Tabeltitel 3 2 4" xfId="1386" xr:uid="{00000000-0005-0000-0000-0000FF000000}"/>
    <cellStyle name="Tabeltitel 3 2 4 2" xfId="2627" xr:uid="{00000000-0005-0000-0000-0000FF000000}"/>
    <cellStyle name="Tabeltitel 3 2 4 2 2" xfId="7285" xr:uid="{00000000-0005-0000-0000-0000FF000000}"/>
    <cellStyle name="Tabeltitel 3 2 4 2 2 2" xfId="27581" xr:uid="{00000000-0005-0000-0000-0000FF000000}"/>
    <cellStyle name="Tabeltitel 3 2 4 2 2 3" xfId="22991" xr:uid="{00000000-0005-0000-0000-0000FF000000}"/>
    <cellStyle name="Tabeltitel 3 2 4 2 2 4" xfId="37767" xr:uid="{00000000-0005-0000-0000-0000FF000000}"/>
    <cellStyle name="Tabeltitel 3 2 4 2 3" xfId="20876" xr:uid="{00000000-0005-0000-0000-0000FF000000}"/>
    <cellStyle name="Tabeltitel 3 2 4 2 4" xfId="13976" xr:uid="{00000000-0005-0000-0000-0000FF000000}"/>
    <cellStyle name="Tabeltitel 3 2 4 2 5" xfId="33051" xr:uid="{00000000-0005-0000-0000-0000FF000000}"/>
    <cellStyle name="Tabeltitel 3 2 4 3" xfId="8702" xr:uid="{00000000-0005-0000-0000-0000FF000000}"/>
    <cellStyle name="Tabeltitel 3 2 4 3 2" xfId="17318" xr:uid="{00000000-0005-0000-0000-0000FF000000}"/>
    <cellStyle name="Tabeltitel 3 2 4 3 3" xfId="9359" xr:uid="{00000000-0005-0000-0000-0000FF000000}"/>
    <cellStyle name="Tabeltitel 3 2 4 3 4" xfId="34467" xr:uid="{00000000-0005-0000-0000-0000FF000000}"/>
    <cellStyle name="Tabeltitel 3 2 4 4" xfId="4479" xr:uid="{00000000-0005-0000-0000-0000FF000000}"/>
    <cellStyle name="Tabeltitel 3 2 4 4 2" xfId="17712" xr:uid="{00000000-0005-0000-0000-0000FF000000}"/>
    <cellStyle name="Tabeltitel 3 2 4 5" xfId="11324" xr:uid="{00000000-0005-0000-0000-0000FF000000}"/>
    <cellStyle name="Tabeltitel 3 2 4 6" xfId="30301" xr:uid="{00000000-0005-0000-0000-0000FF000000}"/>
    <cellStyle name="Tabeltitel 3 2 5" xfId="1361" xr:uid="{00000000-0005-0000-0000-0000FF000000}"/>
    <cellStyle name="Tabeltitel 3 2 5 2" xfId="2602" xr:uid="{00000000-0005-0000-0000-0000FF000000}"/>
    <cellStyle name="Tabeltitel 3 2 5 2 2" xfId="7260" xr:uid="{00000000-0005-0000-0000-0000FF000000}"/>
    <cellStyle name="Tabeltitel 3 2 5 2 2 2" xfId="27556" xr:uid="{00000000-0005-0000-0000-0000FF000000}"/>
    <cellStyle name="Tabeltitel 3 2 5 2 2 3" xfId="22966" xr:uid="{00000000-0005-0000-0000-0000FF000000}"/>
    <cellStyle name="Tabeltitel 3 2 5 2 2 4" xfId="37745" xr:uid="{00000000-0005-0000-0000-0000FF000000}"/>
    <cellStyle name="Tabeltitel 3 2 5 2 3" xfId="21382" xr:uid="{00000000-0005-0000-0000-0000FF000000}"/>
    <cellStyle name="Tabeltitel 3 2 5 2 4" xfId="10704" xr:uid="{00000000-0005-0000-0000-0000FF000000}"/>
    <cellStyle name="Tabeltitel 3 2 5 2 5" xfId="33026" xr:uid="{00000000-0005-0000-0000-0000FF000000}"/>
    <cellStyle name="Tabeltitel 3 2 5 3" xfId="8680" xr:uid="{00000000-0005-0000-0000-0000FF000000}"/>
    <cellStyle name="Tabeltitel 3 2 5 3 2" xfId="17183" xr:uid="{00000000-0005-0000-0000-0000FF000000}"/>
    <cellStyle name="Tabeltitel 3 2 5 3 3" xfId="10507" xr:uid="{00000000-0005-0000-0000-0000FF000000}"/>
    <cellStyle name="Tabeltitel 3 2 5 3 4" xfId="34445" xr:uid="{00000000-0005-0000-0000-0000FF000000}"/>
    <cellStyle name="Tabeltitel 3 2 5 4" xfId="4457" xr:uid="{00000000-0005-0000-0000-0000FF000000}"/>
    <cellStyle name="Tabeltitel 3 2 5 4 2" xfId="17207" xr:uid="{00000000-0005-0000-0000-0000FF000000}"/>
    <cellStyle name="Tabeltitel 3 2 5 5" xfId="11778" xr:uid="{00000000-0005-0000-0000-0000FF000000}"/>
    <cellStyle name="Tabeltitel 3 2 5 6" xfId="30279" xr:uid="{00000000-0005-0000-0000-0000FF000000}"/>
    <cellStyle name="Tabeltitel 3 2 6" xfId="1168" xr:uid="{00000000-0005-0000-0000-0000FF000000}"/>
    <cellStyle name="Tabeltitel 3 2 6 2" xfId="2410" xr:uid="{00000000-0005-0000-0000-0000FF000000}"/>
    <cellStyle name="Tabeltitel 3 2 6 2 2" xfId="7068" xr:uid="{00000000-0005-0000-0000-0000FF000000}"/>
    <cellStyle name="Tabeltitel 3 2 6 2 2 2" xfId="27364" xr:uid="{00000000-0005-0000-0000-0000FF000000}"/>
    <cellStyle name="Tabeltitel 3 2 6 2 2 3" xfId="22774" xr:uid="{00000000-0005-0000-0000-0000FF000000}"/>
    <cellStyle name="Tabeltitel 3 2 6 2 2 4" xfId="37557" xr:uid="{00000000-0005-0000-0000-0000FF000000}"/>
    <cellStyle name="Tabeltitel 3 2 6 2 3" xfId="21711" xr:uid="{00000000-0005-0000-0000-0000FF000000}"/>
    <cellStyle name="Tabeltitel 3 2 6 2 4" xfId="11144" xr:uid="{00000000-0005-0000-0000-0000FF000000}"/>
    <cellStyle name="Tabeltitel 3 2 6 2 5" xfId="32834" xr:uid="{00000000-0005-0000-0000-0000FF000000}"/>
    <cellStyle name="Tabeltitel 3 2 6 3" xfId="8491" xr:uid="{00000000-0005-0000-0000-0000FF000000}"/>
    <cellStyle name="Tabeltitel 3 2 6 3 2" xfId="16721" xr:uid="{00000000-0005-0000-0000-0000FF000000}"/>
    <cellStyle name="Tabeltitel 3 2 6 3 3" xfId="14626" xr:uid="{00000000-0005-0000-0000-0000FF000000}"/>
    <cellStyle name="Tabeltitel 3 2 6 3 4" xfId="34256" xr:uid="{00000000-0005-0000-0000-0000FF000000}"/>
    <cellStyle name="Tabeltitel 3 2 6 4" xfId="4267" xr:uid="{00000000-0005-0000-0000-0000FF000000}"/>
    <cellStyle name="Tabeltitel 3 2 6 4 2" xfId="15828" xr:uid="{00000000-0005-0000-0000-0000FF000000}"/>
    <cellStyle name="Tabeltitel 3 2 6 5" xfId="11886" xr:uid="{00000000-0005-0000-0000-0000FF000000}"/>
    <cellStyle name="Tabeltitel 3 2 6 6" xfId="30090" xr:uid="{00000000-0005-0000-0000-0000FF000000}"/>
    <cellStyle name="Tabeltitel 3 2 7" xfId="5260" xr:uid="{00000000-0005-0000-0000-0000FF000000}"/>
    <cellStyle name="Tabeltitel 3 2 7 2" xfId="21644" xr:uid="{00000000-0005-0000-0000-0000FF000000}"/>
    <cellStyle name="Tabeltitel 3 2 7 3" xfId="14725" xr:uid="{00000000-0005-0000-0000-0000FF000000}"/>
    <cellStyle name="Tabeltitel 3 2 7 4" xfId="31026" xr:uid="{00000000-0005-0000-0000-0000FF000000}"/>
    <cellStyle name="Tabeltitel 3 2 8" xfId="3805" xr:uid="{00000000-0005-0000-0000-0000FF000000}"/>
    <cellStyle name="Tabeltitel 3 2 9" xfId="9873" xr:uid="{00000000-0005-0000-0000-0000FF000000}"/>
    <cellStyle name="Tabeltitel 3 3" xfId="356" xr:uid="{00000000-0005-0000-0000-0000FF000000}"/>
    <cellStyle name="Tabeltitel 3 3 10" xfId="3469" xr:uid="{00000000-0005-0000-0000-0000FF000000}"/>
    <cellStyle name="Tabeltitel 3 3 11" xfId="12077" xr:uid="{00000000-0005-0000-0000-0000FF000000}"/>
    <cellStyle name="Tabeltitel 3 3 2" xfId="512" xr:uid="{00000000-0005-0000-0000-0000FF000000}"/>
    <cellStyle name="Tabeltitel 3 3 2 2" xfId="1779" xr:uid="{00000000-0005-0000-0000-0000FF000000}"/>
    <cellStyle name="Tabeltitel 3 3 2 2 2" xfId="3018" xr:uid="{00000000-0005-0000-0000-0000FF000000}"/>
    <cellStyle name="Tabeltitel 3 3 2 2 2 2" xfId="7676" xr:uid="{00000000-0005-0000-0000-0000FF000000}"/>
    <cellStyle name="Tabeltitel 3 3 2 2 2 2 2" xfId="27972" xr:uid="{00000000-0005-0000-0000-0000FF000000}"/>
    <cellStyle name="Tabeltitel 3 3 2 2 2 2 3" xfId="23382" xr:uid="{00000000-0005-0000-0000-0000FF000000}"/>
    <cellStyle name="Tabeltitel 3 3 2 2 2 2 4" xfId="38135" xr:uid="{00000000-0005-0000-0000-0000FF000000}"/>
    <cellStyle name="Tabeltitel 3 3 2 2 2 3" xfId="17830" xr:uid="{00000000-0005-0000-0000-0000FF000000}"/>
    <cellStyle name="Tabeltitel 3 3 2 2 2 4" xfId="9806" xr:uid="{00000000-0005-0000-0000-0000FF000000}"/>
    <cellStyle name="Tabeltitel 3 3 2 2 2 5" xfId="33442" xr:uid="{00000000-0005-0000-0000-0000FF000000}"/>
    <cellStyle name="Tabeltitel 3 3 2 2 3" xfId="9088" xr:uid="{00000000-0005-0000-0000-0000FF000000}"/>
    <cellStyle name="Tabeltitel 3 3 2 2 3 2" xfId="17986" xr:uid="{00000000-0005-0000-0000-0000FF000000}"/>
    <cellStyle name="Tabeltitel 3 3 2 2 3 3" xfId="13163" xr:uid="{00000000-0005-0000-0000-0000FF000000}"/>
    <cellStyle name="Tabeltitel 3 3 2 2 3 4" xfId="34853" xr:uid="{00000000-0005-0000-0000-0000FF000000}"/>
    <cellStyle name="Tabeltitel 3 3 2 2 4" xfId="4867" xr:uid="{00000000-0005-0000-0000-0000FF000000}"/>
    <cellStyle name="Tabeltitel 3 3 2 2 4 2" xfId="18457" xr:uid="{00000000-0005-0000-0000-0000FF000000}"/>
    <cellStyle name="Tabeltitel 3 3 2 2 5" xfId="9331" xr:uid="{00000000-0005-0000-0000-0000FF000000}"/>
    <cellStyle name="Tabeltitel 3 3 2 2 6" xfId="30687" xr:uid="{00000000-0005-0000-0000-0000FF000000}"/>
    <cellStyle name="Tabeltitel 3 3 2 3" xfId="1442" xr:uid="{00000000-0005-0000-0000-0000FF000000}"/>
    <cellStyle name="Tabeltitel 3 3 2 3 2" xfId="6142" xr:uid="{00000000-0005-0000-0000-0000FF000000}"/>
    <cellStyle name="Tabeltitel 3 3 2 3 2 2" xfId="26438" xr:uid="{00000000-0005-0000-0000-0000FF000000}"/>
    <cellStyle name="Tabeltitel 3 3 2 3 2 3" xfId="21850" xr:uid="{00000000-0005-0000-0000-0000FF000000}"/>
    <cellStyle name="Tabeltitel 3 3 2 3 2 4" xfId="37071" xr:uid="{00000000-0005-0000-0000-0000FF000000}"/>
    <cellStyle name="Tabeltitel 3 3 2 3 3" xfId="18445" xr:uid="{00000000-0005-0000-0000-0000FF000000}"/>
    <cellStyle name="Tabeltitel 3 3 2 3 4" xfId="9351" xr:uid="{00000000-0005-0000-0000-0000FF000000}"/>
    <cellStyle name="Tabeltitel 3 3 2 3 5" xfId="31908" xr:uid="{00000000-0005-0000-0000-0000FF000000}"/>
    <cellStyle name="Tabeltitel 3 3 2 4" xfId="2682" xr:uid="{00000000-0005-0000-0000-0000FF000000}"/>
    <cellStyle name="Tabeltitel 3 3 2 4 2" xfId="7340" xr:uid="{00000000-0005-0000-0000-0000FF000000}"/>
    <cellStyle name="Tabeltitel 3 3 2 4 2 2" xfId="27636" xr:uid="{00000000-0005-0000-0000-0000FF000000}"/>
    <cellStyle name="Tabeltitel 3 3 2 4 2 3" xfId="23046" xr:uid="{00000000-0005-0000-0000-0000FF000000}"/>
    <cellStyle name="Tabeltitel 3 3 2 4 2 4" xfId="37814" xr:uid="{00000000-0005-0000-0000-0000FF000000}"/>
    <cellStyle name="Tabeltitel 3 3 2 4 3" xfId="16314" xr:uid="{00000000-0005-0000-0000-0000FF000000}"/>
    <cellStyle name="Tabeltitel 3 3 2 4 4" xfId="14660" xr:uid="{00000000-0005-0000-0000-0000FF000000}"/>
    <cellStyle name="Tabeltitel 3 3 2 4 5" xfId="33106" xr:uid="{00000000-0005-0000-0000-0000FF000000}"/>
    <cellStyle name="Tabeltitel 3 3 2 5" xfId="8754" xr:uid="{00000000-0005-0000-0000-0000FF000000}"/>
    <cellStyle name="Tabeltitel 3 3 2 5 2" xfId="18016" xr:uid="{00000000-0005-0000-0000-0000FF000000}"/>
    <cellStyle name="Tabeltitel 3 3 2 5 3" xfId="13087" xr:uid="{00000000-0005-0000-0000-0000FF000000}"/>
    <cellStyle name="Tabeltitel 3 3 2 5 4" xfId="34519" xr:uid="{00000000-0005-0000-0000-0000FF000000}"/>
    <cellStyle name="Tabeltitel 3 3 2 6" xfId="4532" xr:uid="{00000000-0005-0000-0000-0000FF000000}"/>
    <cellStyle name="Tabeltitel 3 3 2 6 2" xfId="16983" xr:uid="{00000000-0005-0000-0000-0000FF000000}"/>
    <cellStyle name="Tabeltitel 3 3 2 7" xfId="11192" xr:uid="{00000000-0005-0000-0000-0000FF000000}"/>
    <cellStyle name="Tabeltitel 3 3 2 8" xfId="30353" xr:uid="{00000000-0005-0000-0000-0000FF000000}"/>
    <cellStyle name="Tabeltitel 3 3 3" xfId="1710" xr:uid="{00000000-0005-0000-0000-0000FF000000}"/>
    <cellStyle name="Tabeltitel 3 3 3 2" xfId="2949" xr:uid="{00000000-0005-0000-0000-0000FF000000}"/>
    <cellStyle name="Tabeltitel 3 3 3 2 2" xfId="7607" xr:uid="{00000000-0005-0000-0000-0000FF000000}"/>
    <cellStyle name="Tabeltitel 3 3 3 2 2 2" xfId="27903" xr:uid="{00000000-0005-0000-0000-0000FF000000}"/>
    <cellStyle name="Tabeltitel 3 3 3 2 2 3" xfId="23313" xr:uid="{00000000-0005-0000-0000-0000FF000000}"/>
    <cellStyle name="Tabeltitel 3 3 3 2 2 4" xfId="38079" xr:uid="{00000000-0005-0000-0000-0000FF000000}"/>
    <cellStyle name="Tabeltitel 3 3 3 2 3" xfId="16710" xr:uid="{00000000-0005-0000-0000-0000FF000000}"/>
    <cellStyle name="Tabeltitel 3 3 3 2 4" xfId="10728" xr:uid="{00000000-0005-0000-0000-0000FF000000}"/>
    <cellStyle name="Tabeltitel 3 3 3 2 5" xfId="33373" xr:uid="{00000000-0005-0000-0000-0000FF000000}"/>
    <cellStyle name="Tabeltitel 3 3 3 3" xfId="9019" xr:uid="{00000000-0005-0000-0000-0000FF000000}"/>
    <cellStyle name="Tabeltitel 3 3 3 3 2" xfId="19172" xr:uid="{00000000-0005-0000-0000-0000FF000000}"/>
    <cellStyle name="Tabeltitel 3 3 3 3 3" xfId="10947" xr:uid="{00000000-0005-0000-0000-0000FF000000}"/>
    <cellStyle name="Tabeltitel 3 3 3 3 4" xfId="34784" xr:uid="{00000000-0005-0000-0000-0000FF000000}"/>
    <cellStyle name="Tabeltitel 3 3 3 4" xfId="4798" xr:uid="{00000000-0005-0000-0000-0000FF000000}"/>
    <cellStyle name="Tabeltitel 3 3 3 4 2" xfId="15697" xr:uid="{00000000-0005-0000-0000-0000FF000000}"/>
    <cellStyle name="Tabeltitel 3 3 3 5" xfId="3498" xr:uid="{00000000-0005-0000-0000-0000FF000000}"/>
    <cellStyle name="Tabeltitel 3 3 3 6" xfId="30618" xr:uid="{00000000-0005-0000-0000-0000FF000000}"/>
    <cellStyle name="Tabeltitel 3 3 4" xfId="1347" xr:uid="{00000000-0005-0000-0000-0000FF000000}"/>
    <cellStyle name="Tabeltitel 3 3 4 2" xfId="2588" xr:uid="{00000000-0005-0000-0000-0000FF000000}"/>
    <cellStyle name="Tabeltitel 3 3 4 2 2" xfId="7246" xr:uid="{00000000-0005-0000-0000-0000FF000000}"/>
    <cellStyle name="Tabeltitel 3 3 4 2 2 2" xfId="27542" xr:uid="{00000000-0005-0000-0000-0000FF000000}"/>
    <cellStyle name="Tabeltitel 3 3 4 2 2 3" xfId="22952" xr:uid="{00000000-0005-0000-0000-0000FF000000}"/>
    <cellStyle name="Tabeltitel 3 3 4 2 2 4" xfId="37732" xr:uid="{00000000-0005-0000-0000-0000FF000000}"/>
    <cellStyle name="Tabeltitel 3 3 4 2 3" xfId="15733" xr:uid="{00000000-0005-0000-0000-0000FF000000}"/>
    <cellStyle name="Tabeltitel 3 3 4 2 4" xfId="12912" xr:uid="{00000000-0005-0000-0000-0000FF000000}"/>
    <cellStyle name="Tabeltitel 3 3 4 2 5" xfId="33012" xr:uid="{00000000-0005-0000-0000-0000FF000000}"/>
    <cellStyle name="Tabeltitel 3 3 4 3" xfId="8666" xr:uid="{00000000-0005-0000-0000-0000FF000000}"/>
    <cellStyle name="Tabeltitel 3 3 4 3 2" xfId="15790" xr:uid="{00000000-0005-0000-0000-0000FF000000}"/>
    <cellStyle name="Tabeltitel 3 3 4 3 3" xfId="14131" xr:uid="{00000000-0005-0000-0000-0000FF000000}"/>
    <cellStyle name="Tabeltitel 3 3 4 3 4" xfId="34431" xr:uid="{00000000-0005-0000-0000-0000FF000000}"/>
    <cellStyle name="Tabeltitel 3 3 4 4" xfId="4443" xr:uid="{00000000-0005-0000-0000-0000FF000000}"/>
    <cellStyle name="Tabeltitel 3 3 4 4 2" xfId="15813" xr:uid="{00000000-0005-0000-0000-0000FF000000}"/>
    <cellStyle name="Tabeltitel 3 3 4 5" xfId="14095" xr:uid="{00000000-0005-0000-0000-0000FF000000}"/>
    <cellStyle name="Tabeltitel 3 3 4 6" xfId="30265" xr:uid="{00000000-0005-0000-0000-0000FF000000}"/>
    <cellStyle name="Tabeltitel 3 3 5" xfId="812" xr:uid="{00000000-0005-0000-0000-0000FF000000}"/>
    <cellStyle name="Tabeltitel 3 3 5 2" xfId="5561" xr:uid="{00000000-0005-0000-0000-0000FF000000}"/>
    <cellStyle name="Tabeltitel 3 3 5 2 2" xfId="25857" xr:uid="{00000000-0005-0000-0000-0000FF000000}"/>
    <cellStyle name="Tabeltitel 3 3 5 2 3" xfId="21272" xr:uid="{00000000-0005-0000-0000-0000FF000000}"/>
    <cellStyle name="Tabeltitel 3 3 5 2 4" xfId="36897" xr:uid="{00000000-0005-0000-0000-0000FF000000}"/>
    <cellStyle name="Tabeltitel 3 3 5 3" xfId="21675" xr:uid="{00000000-0005-0000-0000-0000FF000000}"/>
    <cellStyle name="Tabeltitel 3 3 5 4" xfId="13489" xr:uid="{00000000-0005-0000-0000-0000FF000000}"/>
    <cellStyle name="Tabeltitel 3 3 5 5" xfId="31327" xr:uid="{00000000-0005-0000-0000-0000FF000000}"/>
    <cellStyle name="Tabeltitel 3 3 6" xfId="2056" xr:uid="{00000000-0005-0000-0000-0000FF000000}"/>
    <cellStyle name="Tabeltitel 3 3 6 2" xfId="6714" xr:uid="{00000000-0005-0000-0000-0000FF000000}"/>
    <cellStyle name="Tabeltitel 3 3 6 2 2" xfId="27010" xr:uid="{00000000-0005-0000-0000-0000FF000000}"/>
    <cellStyle name="Tabeltitel 3 3 6 2 3" xfId="22420" xr:uid="{00000000-0005-0000-0000-0000FF000000}"/>
    <cellStyle name="Tabeltitel 3 3 6 2 4" xfId="37205" xr:uid="{00000000-0005-0000-0000-0000FF000000}"/>
    <cellStyle name="Tabeltitel 3 3 6 3" xfId="18782" xr:uid="{00000000-0005-0000-0000-0000FF000000}"/>
    <cellStyle name="Tabeltitel 3 3 6 4" xfId="14111" xr:uid="{00000000-0005-0000-0000-0000FF000000}"/>
    <cellStyle name="Tabeltitel 3 3 6 5" xfId="32480" xr:uid="{00000000-0005-0000-0000-0000FF000000}"/>
    <cellStyle name="Tabeltitel 3 3 7" xfId="7911" xr:uid="{00000000-0005-0000-0000-0000FF000000}"/>
    <cellStyle name="Tabeltitel 3 3 7 2" xfId="23616" xr:uid="{00000000-0005-0000-0000-0000FF000000}"/>
    <cellStyle name="Tabeltitel 3 3 7 2 2" xfId="28206" xr:uid="{00000000-0005-0000-0000-0000FF000000}"/>
    <cellStyle name="Tabeltitel 3 3 7 2 3" xfId="38358" xr:uid="{00000000-0005-0000-0000-0000FF000000}"/>
    <cellStyle name="Tabeltitel 3 3 7 3" xfId="18974" xr:uid="{00000000-0005-0000-0000-0000FF000000}"/>
    <cellStyle name="Tabeltitel 3 3 7 4" xfId="12725" xr:uid="{00000000-0005-0000-0000-0000FF000000}"/>
    <cellStyle name="Tabeltitel 3 3 7 5" xfId="33677" xr:uid="{00000000-0005-0000-0000-0000FF000000}"/>
    <cellStyle name="Tabeltitel 3 3 8" xfId="3665" xr:uid="{00000000-0005-0000-0000-0000FF000000}"/>
    <cellStyle name="Tabeltitel 3 3 8 2" xfId="16081" xr:uid="{00000000-0005-0000-0000-0000FF000000}"/>
    <cellStyle name="Tabeltitel 3 3 8 3" xfId="18144" xr:uid="{00000000-0005-0000-0000-0000FF000000}"/>
    <cellStyle name="Tabeltitel 3 3 8 4" xfId="35093" xr:uid="{00000000-0005-0000-0000-0000FF000000}"/>
    <cellStyle name="Tabeltitel 3 3 9" xfId="14817" xr:uid="{00000000-0005-0000-0000-0000FF000000}"/>
    <cellStyle name="Tabeltitel 3 4" xfId="500" xr:uid="{00000000-0005-0000-0000-0000FF000000}"/>
    <cellStyle name="Tabeltitel 3 4 10" xfId="29745" xr:uid="{00000000-0005-0000-0000-0000FF000000}"/>
    <cellStyle name="Tabeltitel 3 4 2" xfId="1769" xr:uid="{00000000-0005-0000-0000-0000FF000000}"/>
    <cellStyle name="Tabeltitel 3 4 2 2" xfId="3008" xr:uid="{00000000-0005-0000-0000-0000FF000000}"/>
    <cellStyle name="Tabeltitel 3 4 2 2 2" xfId="7666" xr:uid="{00000000-0005-0000-0000-0000FF000000}"/>
    <cellStyle name="Tabeltitel 3 4 2 2 2 2" xfId="27962" xr:uid="{00000000-0005-0000-0000-0000FF000000}"/>
    <cellStyle name="Tabeltitel 3 4 2 2 2 3" xfId="23372" xr:uid="{00000000-0005-0000-0000-0000FF000000}"/>
    <cellStyle name="Tabeltitel 3 4 2 2 2 4" xfId="38128" xr:uid="{00000000-0005-0000-0000-0000FF000000}"/>
    <cellStyle name="Tabeltitel 3 4 2 2 3" xfId="16862" xr:uid="{00000000-0005-0000-0000-0000FF000000}"/>
    <cellStyle name="Tabeltitel 3 4 2 2 4" xfId="12512" xr:uid="{00000000-0005-0000-0000-0000FF000000}"/>
    <cellStyle name="Tabeltitel 3 4 2 2 5" xfId="33432" xr:uid="{00000000-0005-0000-0000-0000FF000000}"/>
    <cellStyle name="Tabeltitel 3 4 2 3" xfId="9078" xr:uid="{00000000-0005-0000-0000-0000FF000000}"/>
    <cellStyle name="Tabeltitel 3 4 2 3 2" xfId="21941" xr:uid="{00000000-0005-0000-0000-0000FF000000}"/>
    <cellStyle name="Tabeltitel 3 4 2 3 3" xfId="10774" xr:uid="{00000000-0005-0000-0000-0000FF000000}"/>
    <cellStyle name="Tabeltitel 3 4 2 3 4" xfId="34843" xr:uid="{00000000-0005-0000-0000-0000FF000000}"/>
    <cellStyle name="Tabeltitel 3 4 2 4" xfId="4857" xr:uid="{00000000-0005-0000-0000-0000FF000000}"/>
    <cellStyle name="Tabeltitel 3 4 2 4 2" xfId="16074" xr:uid="{00000000-0005-0000-0000-0000FF000000}"/>
    <cellStyle name="Tabeltitel 3 4 2 5" xfId="13428" xr:uid="{00000000-0005-0000-0000-0000FF000000}"/>
    <cellStyle name="Tabeltitel 3 4 2 6" xfId="30677" xr:uid="{00000000-0005-0000-0000-0000FF000000}"/>
    <cellStyle name="Tabeltitel 3 4 3" xfId="1431" xr:uid="{00000000-0005-0000-0000-0000FF000000}"/>
    <cellStyle name="Tabeltitel 3 4 3 2" xfId="2671" xr:uid="{00000000-0005-0000-0000-0000FF000000}"/>
    <cellStyle name="Tabeltitel 3 4 3 2 2" xfId="7329" xr:uid="{00000000-0005-0000-0000-0000FF000000}"/>
    <cellStyle name="Tabeltitel 3 4 3 2 2 2" xfId="27625" xr:uid="{00000000-0005-0000-0000-0000FF000000}"/>
    <cellStyle name="Tabeltitel 3 4 3 2 2 3" xfId="23035" xr:uid="{00000000-0005-0000-0000-0000FF000000}"/>
    <cellStyle name="Tabeltitel 3 4 3 2 2 4" xfId="37811" xr:uid="{00000000-0005-0000-0000-0000FF000000}"/>
    <cellStyle name="Tabeltitel 3 4 3 2 3" xfId="16859" xr:uid="{00000000-0005-0000-0000-0000FF000000}"/>
    <cellStyle name="Tabeltitel 3 4 3 2 4" xfId="10675" xr:uid="{00000000-0005-0000-0000-0000FF000000}"/>
    <cellStyle name="Tabeltitel 3 4 3 2 5" xfId="33095" xr:uid="{00000000-0005-0000-0000-0000FF000000}"/>
    <cellStyle name="Tabeltitel 3 4 3 3" xfId="8743" xr:uid="{00000000-0005-0000-0000-0000FF000000}"/>
    <cellStyle name="Tabeltitel 3 4 3 3 2" xfId="15705" xr:uid="{00000000-0005-0000-0000-0000FF000000}"/>
    <cellStyle name="Tabeltitel 3 4 3 3 3" xfId="12069" xr:uid="{00000000-0005-0000-0000-0000FF000000}"/>
    <cellStyle name="Tabeltitel 3 4 3 3 4" xfId="34508" xr:uid="{00000000-0005-0000-0000-0000FF000000}"/>
    <cellStyle name="Tabeltitel 3 4 3 4" xfId="4521" xr:uid="{00000000-0005-0000-0000-0000FF000000}"/>
    <cellStyle name="Tabeltitel 3 4 3 4 2" xfId="17227" xr:uid="{00000000-0005-0000-0000-0000FF000000}"/>
    <cellStyle name="Tabeltitel 3 4 3 5" xfId="14130" xr:uid="{00000000-0005-0000-0000-0000FF000000}"/>
    <cellStyle name="Tabeltitel 3 4 3 6" xfId="30342" xr:uid="{00000000-0005-0000-0000-0000FF000000}"/>
    <cellStyle name="Tabeltitel 3 4 4" xfId="795" xr:uid="{00000000-0005-0000-0000-0000FF000000}"/>
    <cellStyle name="Tabeltitel 3 4 4 2" xfId="5547" xr:uid="{00000000-0005-0000-0000-0000FF000000}"/>
    <cellStyle name="Tabeltitel 3 4 4 2 2" xfId="25843" xr:uid="{00000000-0005-0000-0000-0000FF000000}"/>
    <cellStyle name="Tabeltitel 3 4 4 2 3" xfId="21258" xr:uid="{00000000-0005-0000-0000-0000FF000000}"/>
    <cellStyle name="Tabeltitel 3 4 4 2 4" xfId="36893" xr:uid="{00000000-0005-0000-0000-0000FF000000}"/>
    <cellStyle name="Tabeltitel 3 4 4 3" xfId="22280" xr:uid="{00000000-0005-0000-0000-0000FF000000}"/>
    <cellStyle name="Tabeltitel 3 4 4 4" xfId="10721" xr:uid="{00000000-0005-0000-0000-0000FF000000}"/>
    <cellStyle name="Tabeltitel 3 4 4 5" xfId="31313" xr:uid="{00000000-0005-0000-0000-0000FF000000}"/>
    <cellStyle name="Tabeltitel 3 4 5" xfId="2043" xr:uid="{00000000-0005-0000-0000-0000FF000000}"/>
    <cellStyle name="Tabeltitel 3 4 5 2" xfId="6701" xr:uid="{00000000-0005-0000-0000-0000FF000000}"/>
    <cellStyle name="Tabeltitel 3 4 5 2 2" xfId="26997" xr:uid="{00000000-0005-0000-0000-0000FF000000}"/>
    <cellStyle name="Tabeltitel 3 4 5 2 3" xfId="22407" xr:uid="{00000000-0005-0000-0000-0000FF000000}"/>
    <cellStyle name="Tabeltitel 3 4 5 2 4" xfId="37192" xr:uid="{00000000-0005-0000-0000-0000FF000000}"/>
    <cellStyle name="Tabeltitel 3 4 5 3" xfId="19045" xr:uid="{00000000-0005-0000-0000-0000FF000000}"/>
    <cellStyle name="Tabeltitel 3 4 5 4" xfId="13355" xr:uid="{00000000-0005-0000-0000-0000FF000000}"/>
    <cellStyle name="Tabeltitel 3 4 5 5" xfId="32467" xr:uid="{00000000-0005-0000-0000-0000FF000000}"/>
    <cellStyle name="Tabeltitel 3 4 6" xfId="8146" xr:uid="{00000000-0005-0000-0000-0000FF000000}"/>
    <cellStyle name="Tabeltitel 3 4 6 2" xfId="23846" xr:uid="{00000000-0005-0000-0000-0000FF000000}"/>
    <cellStyle name="Tabeltitel 3 4 6 2 2" xfId="28435" xr:uid="{00000000-0005-0000-0000-0000FF000000}"/>
    <cellStyle name="Tabeltitel 3 4 6 2 3" xfId="38540" xr:uid="{00000000-0005-0000-0000-0000FF000000}"/>
    <cellStyle name="Tabeltitel 3 4 6 3" xfId="17056" xr:uid="{00000000-0005-0000-0000-0000FF000000}"/>
    <cellStyle name="Tabeltitel 3 4 6 4" xfId="14624" xr:uid="{00000000-0005-0000-0000-0000FF000000}"/>
    <cellStyle name="Tabeltitel 3 4 6 5" xfId="33911" xr:uid="{00000000-0005-0000-0000-0000FF000000}"/>
    <cellStyle name="Tabeltitel 3 4 7" xfId="3921" xr:uid="{00000000-0005-0000-0000-0000FF000000}"/>
    <cellStyle name="Tabeltitel 3 4 7 2" xfId="16339" xr:uid="{00000000-0005-0000-0000-0000FF000000}"/>
    <cellStyle name="Tabeltitel 3 4 7 3" xfId="18299" xr:uid="{00000000-0005-0000-0000-0000FF000000}"/>
    <cellStyle name="Tabeltitel 3 4 7 4" xfId="35157" xr:uid="{00000000-0005-0000-0000-0000FF000000}"/>
    <cellStyle name="Tabeltitel 3 4 8" xfId="15920" xr:uid="{00000000-0005-0000-0000-0000FF000000}"/>
    <cellStyle name="Tabeltitel 3 4 9" xfId="11156" xr:uid="{00000000-0005-0000-0000-0000FF000000}"/>
    <cellStyle name="Tabeltitel 3 5" xfId="328" xr:uid="{00000000-0005-0000-0000-0000FF000000}"/>
    <cellStyle name="Tabeltitel 3 5 10" xfId="29559" xr:uid="{00000000-0005-0000-0000-0000FF000000}"/>
    <cellStyle name="Tabeltitel 3 5 2" xfId="1754" xr:uid="{00000000-0005-0000-0000-0000FF000000}"/>
    <cellStyle name="Tabeltitel 3 5 2 2" xfId="2993" xr:uid="{00000000-0005-0000-0000-0000FF000000}"/>
    <cellStyle name="Tabeltitel 3 5 2 2 2" xfId="7651" xr:uid="{00000000-0005-0000-0000-0000FF000000}"/>
    <cellStyle name="Tabeltitel 3 5 2 2 2 2" xfId="27947" xr:uid="{00000000-0005-0000-0000-0000FF000000}"/>
    <cellStyle name="Tabeltitel 3 5 2 2 2 3" xfId="23357" xr:uid="{00000000-0005-0000-0000-0000FF000000}"/>
    <cellStyle name="Tabeltitel 3 5 2 2 2 4" xfId="38120" xr:uid="{00000000-0005-0000-0000-0000FF000000}"/>
    <cellStyle name="Tabeltitel 3 5 2 2 3" xfId="15999" xr:uid="{00000000-0005-0000-0000-0000FF000000}"/>
    <cellStyle name="Tabeltitel 3 5 2 2 4" xfId="11712" xr:uid="{00000000-0005-0000-0000-0000FF000000}"/>
    <cellStyle name="Tabeltitel 3 5 2 2 5" xfId="33417" xr:uid="{00000000-0005-0000-0000-0000FF000000}"/>
    <cellStyle name="Tabeltitel 3 5 2 3" xfId="9063" xr:uid="{00000000-0005-0000-0000-0000FF000000}"/>
    <cellStyle name="Tabeltitel 3 5 2 3 2" xfId="16023" xr:uid="{00000000-0005-0000-0000-0000FF000000}"/>
    <cellStyle name="Tabeltitel 3 5 2 3 3" xfId="13651" xr:uid="{00000000-0005-0000-0000-0000FF000000}"/>
    <cellStyle name="Tabeltitel 3 5 2 3 4" xfId="34828" xr:uid="{00000000-0005-0000-0000-0000FF000000}"/>
    <cellStyle name="Tabeltitel 3 5 2 4" xfId="4842" xr:uid="{00000000-0005-0000-0000-0000FF000000}"/>
    <cellStyle name="Tabeltitel 3 5 2 4 2" xfId="21305" xr:uid="{00000000-0005-0000-0000-0000FF000000}"/>
    <cellStyle name="Tabeltitel 3 5 2 5" xfId="3619" xr:uid="{00000000-0005-0000-0000-0000FF000000}"/>
    <cellStyle name="Tabeltitel 3 5 2 6" xfId="30662" xr:uid="{00000000-0005-0000-0000-0000FF000000}"/>
    <cellStyle name="Tabeltitel 3 5 3" xfId="1196" xr:uid="{00000000-0005-0000-0000-0000FF000000}"/>
    <cellStyle name="Tabeltitel 3 5 3 2" xfId="2437" xr:uid="{00000000-0005-0000-0000-0000FF000000}"/>
    <cellStyle name="Tabeltitel 3 5 3 2 2" xfId="7095" xr:uid="{00000000-0005-0000-0000-0000FF000000}"/>
    <cellStyle name="Tabeltitel 3 5 3 2 2 2" xfId="27391" xr:uid="{00000000-0005-0000-0000-0000FF000000}"/>
    <cellStyle name="Tabeltitel 3 5 3 2 2 3" xfId="22801" xr:uid="{00000000-0005-0000-0000-0000FF000000}"/>
    <cellStyle name="Tabeltitel 3 5 3 2 2 4" xfId="37584" xr:uid="{00000000-0005-0000-0000-0000FF000000}"/>
    <cellStyle name="Tabeltitel 3 5 3 2 3" xfId="18591" xr:uid="{00000000-0005-0000-0000-0000FF000000}"/>
    <cellStyle name="Tabeltitel 3 5 3 2 4" xfId="9850" xr:uid="{00000000-0005-0000-0000-0000FF000000}"/>
    <cellStyle name="Tabeltitel 3 5 3 2 5" xfId="32861" xr:uid="{00000000-0005-0000-0000-0000FF000000}"/>
    <cellStyle name="Tabeltitel 3 5 3 3" xfId="8516" xr:uid="{00000000-0005-0000-0000-0000FF000000}"/>
    <cellStyle name="Tabeltitel 3 5 3 3 2" xfId="17675" xr:uid="{00000000-0005-0000-0000-0000FF000000}"/>
    <cellStyle name="Tabeltitel 3 5 3 3 3" xfId="9535" xr:uid="{00000000-0005-0000-0000-0000FF000000}"/>
    <cellStyle name="Tabeltitel 3 5 3 3 4" xfId="34281" xr:uid="{00000000-0005-0000-0000-0000FF000000}"/>
    <cellStyle name="Tabeltitel 3 5 3 4" xfId="4293" xr:uid="{00000000-0005-0000-0000-0000FF000000}"/>
    <cellStyle name="Tabeltitel 3 5 3 4 2" xfId="18359" xr:uid="{00000000-0005-0000-0000-0000FF000000}"/>
    <cellStyle name="Tabeltitel 3 5 3 5" xfId="13271" xr:uid="{00000000-0005-0000-0000-0000FF000000}"/>
    <cellStyle name="Tabeltitel 3 5 3 6" xfId="30115" xr:uid="{00000000-0005-0000-0000-0000FF000000}"/>
    <cellStyle name="Tabeltitel 3 5 4" xfId="283" xr:uid="{00000000-0005-0000-0000-0000FF000000}"/>
    <cellStyle name="Tabeltitel 3 5 4 2" xfId="5167" xr:uid="{00000000-0005-0000-0000-0000FF000000}"/>
    <cellStyle name="Tabeltitel 3 5 4 2 2" xfId="25465" xr:uid="{00000000-0005-0000-0000-0000FF000000}"/>
    <cellStyle name="Tabeltitel 3 5 4 2 3" xfId="20880" xr:uid="{00000000-0005-0000-0000-0000FF000000}"/>
    <cellStyle name="Tabeltitel 3 5 4 2 4" xfId="36633" xr:uid="{00000000-0005-0000-0000-0000FF000000}"/>
    <cellStyle name="Tabeltitel 3 5 4 3" xfId="21584" xr:uid="{00000000-0005-0000-0000-0000FF000000}"/>
    <cellStyle name="Tabeltitel 3 5 4 4" xfId="13575" xr:uid="{00000000-0005-0000-0000-0000FF000000}"/>
    <cellStyle name="Tabeltitel 3 5 4 5" xfId="30935" xr:uid="{00000000-0005-0000-0000-0000FF000000}"/>
    <cellStyle name="Tabeltitel 3 5 5" xfId="2015" xr:uid="{00000000-0005-0000-0000-0000FF000000}"/>
    <cellStyle name="Tabeltitel 3 5 5 2" xfId="6673" xr:uid="{00000000-0005-0000-0000-0000FF000000}"/>
    <cellStyle name="Tabeltitel 3 5 5 2 2" xfId="26969" xr:uid="{00000000-0005-0000-0000-0000FF000000}"/>
    <cellStyle name="Tabeltitel 3 5 5 2 3" xfId="22379" xr:uid="{00000000-0005-0000-0000-0000FF000000}"/>
    <cellStyle name="Tabeltitel 3 5 5 2 4" xfId="37164" xr:uid="{00000000-0005-0000-0000-0000FF000000}"/>
    <cellStyle name="Tabeltitel 3 5 5 3" xfId="16126" xr:uid="{00000000-0005-0000-0000-0000FF000000}"/>
    <cellStyle name="Tabeltitel 3 5 5 4" xfId="9566" xr:uid="{00000000-0005-0000-0000-0000FF000000}"/>
    <cellStyle name="Tabeltitel 3 5 5 5" xfId="32439" xr:uid="{00000000-0005-0000-0000-0000FF000000}"/>
    <cellStyle name="Tabeltitel 3 5 6" xfId="7978" xr:uid="{00000000-0005-0000-0000-0000FF000000}"/>
    <cellStyle name="Tabeltitel 3 5 6 2" xfId="23682" xr:uid="{00000000-0005-0000-0000-0000FF000000}"/>
    <cellStyle name="Tabeltitel 3 5 6 2 2" xfId="28271" xr:uid="{00000000-0005-0000-0000-0000FF000000}"/>
    <cellStyle name="Tabeltitel 3 5 6 2 3" xfId="38423" xr:uid="{00000000-0005-0000-0000-0000FF000000}"/>
    <cellStyle name="Tabeltitel 3 5 6 3" xfId="19033" xr:uid="{00000000-0005-0000-0000-0000FF000000}"/>
    <cellStyle name="Tabeltitel 3 5 6 4" xfId="14745" xr:uid="{00000000-0005-0000-0000-0000FF000000}"/>
    <cellStyle name="Tabeltitel 3 5 6 5" xfId="33743" xr:uid="{00000000-0005-0000-0000-0000FF000000}"/>
    <cellStyle name="Tabeltitel 3 5 7" xfId="3732" xr:uid="{00000000-0005-0000-0000-0000FF000000}"/>
    <cellStyle name="Tabeltitel 3 5 7 2" xfId="18817" xr:uid="{00000000-0005-0000-0000-0000FF000000}"/>
    <cellStyle name="Tabeltitel 3 5 7 3" xfId="18197" xr:uid="{00000000-0005-0000-0000-0000FF000000}"/>
    <cellStyle name="Tabeltitel 3 5 7 4" xfId="35099" xr:uid="{00000000-0005-0000-0000-0000FF000000}"/>
    <cellStyle name="Tabeltitel 3 5 8" xfId="17990" xr:uid="{00000000-0005-0000-0000-0000FF000000}"/>
    <cellStyle name="Tabeltitel 3 5 9" xfId="13655" xr:uid="{00000000-0005-0000-0000-0000FF000000}"/>
    <cellStyle name="Tabeltitel 3 6" xfId="340" xr:uid="{00000000-0005-0000-0000-0000FF000000}"/>
    <cellStyle name="Tabeltitel 3 6 10" xfId="29567" xr:uid="{00000000-0005-0000-0000-0000FF000000}"/>
    <cellStyle name="Tabeltitel 3 6 2" xfId="1755" xr:uid="{00000000-0005-0000-0000-0000FF000000}"/>
    <cellStyle name="Tabeltitel 3 6 2 2" xfId="2994" xr:uid="{00000000-0005-0000-0000-0000FF000000}"/>
    <cellStyle name="Tabeltitel 3 6 2 2 2" xfId="7652" xr:uid="{00000000-0005-0000-0000-0000FF000000}"/>
    <cellStyle name="Tabeltitel 3 6 2 2 2 2" xfId="27948" xr:uid="{00000000-0005-0000-0000-0000FF000000}"/>
    <cellStyle name="Tabeltitel 3 6 2 2 2 3" xfId="23358" xr:uid="{00000000-0005-0000-0000-0000FF000000}"/>
    <cellStyle name="Tabeltitel 3 6 2 2 2 4" xfId="38121" xr:uid="{00000000-0005-0000-0000-0000FF000000}"/>
    <cellStyle name="Tabeltitel 3 6 2 2 3" xfId="21651" xr:uid="{00000000-0005-0000-0000-0000FF000000}"/>
    <cellStyle name="Tabeltitel 3 6 2 2 4" xfId="14191" xr:uid="{00000000-0005-0000-0000-0000FF000000}"/>
    <cellStyle name="Tabeltitel 3 6 2 2 5" xfId="33418" xr:uid="{00000000-0005-0000-0000-0000FF000000}"/>
    <cellStyle name="Tabeltitel 3 6 2 3" xfId="9064" xr:uid="{00000000-0005-0000-0000-0000FF000000}"/>
    <cellStyle name="Tabeltitel 3 6 2 3 2" xfId="22001" xr:uid="{00000000-0005-0000-0000-0000FF000000}"/>
    <cellStyle name="Tabeltitel 3 6 2 3 3" xfId="9600" xr:uid="{00000000-0005-0000-0000-0000FF000000}"/>
    <cellStyle name="Tabeltitel 3 6 2 3 4" xfId="34829" xr:uid="{00000000-0005-0000-0000-0000FF000000}"/>
    <cellStyle name="Tabeltitel 3 6 2 4" xfId="4843" xr:uid="{00000000-0005-0000-0000-0000FF000000}"/>
    <cellStyle name="Tabeltitel 3 6 2 4 2" xfId="18178" xr:uid="{00000000-0005-0000-0000-0000FF000000}"/>
    <cellStyle name="Tabeltitel 3 6 2 5" xfId="3519" xr:uid="{00000000-0005-0000-0000-0000FF000000}"/>
    <cellStyle name="Tabeltitel 3 6 2 6" xfId="30663" xr:uid="{00000000-0005-0000-0000-0000FF000000}"/>
    <cellStyle name="Tabeltitel 3 6 3" xfId="1258" xr:uid="{00000000-0005-0000-0000-0000FF000000}"/>
    <cellStyle name="Tabeltitel 3 6 3 2" xfId="2499" xr:uid="{00000000-0005-0000-0000-0000FF000000}"/>
    <cellStyle name="Tabeltitel 3 6 3 2 2" xfId="7157" xr:uid="{00000000-0005-0000-0000-0000FF000000}"/>
    <cellStyle name="Tabeltitel 3 6 3 2 2 2" xfId="27453" xr:uid="{00000000-0005-0000-0000-0000FF000000}"/>
    <cellStyle name="Tabeltitel 3 6 3 2 2 3" xfId="22863" xr:uid="{00000000-0005-0000-0000-0000FF000000}"/>
    <cellStyle name="Tabeltitel 3 6 3 2 2 4" xfId="37644" xr:uid="{00000000-0005-0000-0000-0000FF000000}"/>
    <cellStyle name="Tabeltitel 3 6 3 2 3" xfId="17850" xr:uid="{00000000-0005-0000-0000-0000FF000000}"/>
    <cellStyle name="Tabeltitel 3 6 3 2 4" xfId="11581" xr:uid="{00000000-0005-0000-0000-0000FF000000}"/>
    <cellStyle name="Tabeltitel 3 6 3 2 5" xfId="32923" xr:uid="{00000000-0005-0000-0000-0000FF000000}"/>
    <cellStyle name="Tabeltitel 3 6 3 3" xfId="8577" xr:uid="{00000000-0005-0000-0000-0000FF000000}"/>
    <cellStyle name="Tabeltitel 3 6 3 3 2" xfId="17070" xr:uid="{00000000-0005-0000-0000-0000FF000000}"/>
    <cellStyle name="Tabeltitel 3 6 3 3 3" xfId="13274" xr:uid="{00000000-0005-0000-0000-0000FF000000}"/>
    <cellStyle name="Tabeltitel 3 6 3 3 4" xfId="34342" xr:uid="{00000000-0005-0000-0000-0000FF000000}"/>
    <cellStyle name="Tabeltitel 3 6 3 4" xfId="4354" xr:uid="{00000000-0005-0000-0000-0000FF000000}"/>
    <cellStyle name="Tabeltitel 3 6 3 4 2" xfId="19261" xr:uid="{00000000-0005-0000-0000-0000FF000000}"/>
    <cellStyle name="Tabeltitel 3 6 3 5" xfId="12138" xr:uid="{00000000-0005-0000-0000-0000FF000000}"/>
    <cellStyle name="Tabeltitel 3 6 3 6" xfId="30176" xr:uid="{00000000-0005-0000-0000-0000FF000000}"/>
    <cellStyle name="Tabeltitel 3 6 4" xfId="435" xr:uid="{00000000-0005-0000-0000-0000FF000000}"/>
    <cellStyle name="Tabeltitel 3 6 4 2" xfId="5262" xr:uid="{00000000-0005-0000-0000-0000FF000000}"/>
    <cellStyle name="Tabeltitel 3 6 4 2 2" xfId="25559" xr:uid="{00000000-0005-0000-0000-0000FF000000}"/>
    <cellStyle name="Tabeltitel 3 6 4 2 3" xfId="20974" xr:uid="{00000000-0005-0000-0000-0000FF000000}"/>
    <cellStyle name="Tabeltitel 3 6 4 2 4" xfId="36693" xr:uid="{00000000-0005-0000-0000-0000FF000000}"/>
    <cellStyle name="Tabeltitel 3 6 4 3" xfId="15942" xr:uid="{00000000-0005-0000-0000-0000FF000000}"/>
    <cellStyle name="Tabeltitel 3 6 4 4" xfId="10682" xr:uid="{00000000-0005-0000-0000-0000FF000000}"/>
    <cellStyle name="Tabeltitel 3 6 4 5" xfId="31028" xr:uid="{00000000-0005-0000-0000-0000FF000000}"/>
    <cellStyle name="Tabeltitel 3 6 5" xfId="2016" xr:uid="{00000000-0005-0000-0000-0000FF000000}"/>
    <cellStyle name="Tabeltitel 3 6 5 2" xfId="6674" xr:uid="{00000000-0005-0000-0000-0000FF000000}"/>
    <cellStyle name="Tabeltitel 3 6 5 2 2" xfId="26970" xr:uid="{00000000-0005-0000-0000-0000FF000000}"/>
    <cellStyle name="Tabeltitel 3 6 5 2 3" xfId="22380" xr:uid="{00000000-0005-0000-0000-0000FF000000}"/>
    <cellStyle name="Tabeltitel 3 6 5 2 4" xfId="37165" xr:uid="{00000000-0005-0000-0000-0000FF000000}"/>
    <cellStyle name="Tabeltitel 3 6 5 3" xfId="21602" xr:uid="{00000000-0005-0000-0000-0000FF000000}"/>
    <cellStyle name="Tabeltitel 3 6 5 4" xfId="13528" xr:uid="{00000000-0005-0000-0000-0000FF000000}"/>
    <cellStyle name="Tabeltitel 3 6 5 5" xfId="32440" xr:uid="{00000000-0005-0000-0000-0000FF000000}"/>
    <cellStyle name="Tabeltitel 3 6 6" xfId="7986" xr:uid="{00000000-0005-0000-0000-0000FF000000}"/>
    <cellStyle name="Tabeltitel 3 6 6 2" xfId="23690" xr:uid="{00000000-0005-0000-0000-0000FF000000}"/>
    <cellStyle name="Tabeltitel 3 6 6 2 2" xfId="28279" xr:uid="{00000000-0005-0000-0000-0000FF000000}"/>
    <cellStyle name="Tabeltitel 3 6 6 2 3" xfId="38431" xr:uid="{00000000-0005-0000-0000-0000FF000000}"/>
    <cellStyle name="Tabeltitel 3 6 6 3" xfId="15684" xr:uid="{00000000-0005-0000-0000-0000FF000000}"/>
    <cellStyle name="Tabeltitel 3 6 6 4" xfId="3531" xr:uid="{00000000-0005-0000-0000-0000FF000000}"/>
    <cellStyle name="Tabeltitel 3 6 6 5" xfId="33751" xr:uid="{00000000-0005-0000-0000-0000FF000000}"/>
    <cellStyle name="Tabeltitel 3 6 7" xfId="3740" xr:uid="{00000000-0005-0000-0000-0000FF000000}"/>
    <cellStyle name="Tabeltitel 3 6 7 2" xfId="18496" xr:uid="{00000000-0005-0000-0000-0000FF000000}"/>
    <cellStyle name="Tabeltitel 3 6 7 3" xfId="18205" xr:uid="{00000000-0005-0000-0000-0000FF000000}"/>
    <cellStyle name="Tabeltitel 3 6 7 4" xfId="35100" xr:uid="{00000000-0005-0000-0000-0000FF000000}"/>
    <cellStyle name="Tabeltitel 3 6 8" xfId="16830" xr:uid="{00000000-0005-0000-0000-0000FF000000}"/>
    <cellStyle name="Tabeltitel 3 6 9" xfId="13108" xr:uid="{00000000-0005-0000-0000-0000FF000000}"/>
    <cellStyle name="Tabeltitel 3 7" xfId="1807" xr:uid="{00000000-0005-0000-0000-0000FF000000}"/>
    <cellStyle name="Tabeltitel 3 7 2" xfId="3046" xr:uid="{00000000-0005-0000-0000-0000FF000000}"/>
    <cellStyle name="Tabeltitel 3 7 2 2" xfId="7704" xr:uid="{00000000-0005-0000-0000-0000FF000000}"/>
    <cellStyle name="Tabeltitel 3 7 2 2 2" xfId="28000" xr:uid="{00000000-0005-0000-0000-0000FF000000}"/>
    <cellStyle name="Tabeltitel 3 7 2 2 3" xfId="23410" xr:uid="{00000000-0005-0000-0000-0000FF000000}"/>
    <cellStyle name="Tabeltitel 3 7 2 2 4" xfId="38153" xr:uid="{00000000-0005-0000-0000-0000FF000000}"/>
    <cellStyle name="Tabeltitel 3 7 2 3" xfId="22078" xr:uid="{00000000-0005-0000-0000-0000FF000000}"/>
    <cellStyle name="Tabeltitel 3 7 2 4" xfId="14592" xr:uid="{00000000-0005-0000-0000-0000FF000000}"/>
    <cellStyle name="Tabeltitel 3 7 2 5" xfId="33470" xr:uid="{00000000-0005-0000-0000-0000FF000000}"/>
    <cellStyle name="Tabeltitel 3 7 3" xfId="9116" xr:uid="{00000000-0005-0000-0000-0000FF000000}"/>
    <cellStyle name="Tabeltitel 3 7 3 2" xfId="22026" xr:uid="{00000000-0005-0000-0000-0000FF000000}"/>
    <cellStyle name="Tabeltitel 3 7 3 3" xfId="13109" xr:uid="{00000000-0005-0000-0000-0000FF000000}"/>
    <cellStyle name="Tabeltitel 3 7 3 4" xfId="34881" xr:uid="{00000000-0005-0000-0000-0000FF000000}"/>
    <cellStyle name="Tabeltitel 3 7 4" xfId="4895" xr:uid="{00000000-0005-0000-0000-0000FF000000}"/>
    <cellStyle name="Tabeltitel 3 7 4 2" xfId="16818" xr:uid="{00000000-0005-0000-0000-0000FF000000}"/>
    <cellStyle name="Tabeltitel 3 7 5" xfId="12626" xr:uid="{00000000-0005-0000-0000-0000FF000000}"/>
    <cellStyle name="Tabeltitel 3 7 6" xfId="30715" xr:uid="{00000000-0005-0000-0000-0000FF000000}"/>
    <cellStyle name="Tabeltitel 3 8" xfId="1529" xr:uid="{00000000-0005-0000-0000-0000FF000000}"/>
    <cellStyle name="Tabeltitel 3 8 2" xfId="2769" xr:uid="{00000000-0005-0000-0000-0000FF000000}"/>
    <cellStyle name="Tabeltitel 3 8 2 2" xfId="7427" xr:uid="{00000000-0005-0000-0000-0000FF000000}"/>
    <cellStyle name="Tabeltitel 3 8 2 2 2" xfId="27723" xr:uid="{00000000-0005-0000-0000-0000FF000000}"/>
    <cellStyle name="Tabeltitel 3 8 2 2 3" xfId="23133" xr:uid="{00000000-0005-0000-0000-0000FF000000}"/>
    <cellStyle name="Tabeltitel 3 8 2 2 4" xfId="37899" xr:uid="{00000000-0005-0000-0000-0000FF000000}"/>
    <cellStyle name="Tabeltitel 3 8 2 3" xfId="15649" xr:uid="{00000000-0005-0000-0000-0000FF000000}"/>
    <cellStyle name="Tabeltitel 3 8 2 4" xfId="10159" xr:uid="{00000000-0005-0000-0000-0000FF000000}"/>
    <cellStyle name="Tabeltitel 3 8 2 5" xfId="33193" xr:uid="{00000000-0005-0000-0000-0000FF000000}"/>
    <cellStyle name="Tabeltitel 3 8 3" xfId="8841" xr:uid="{00000000-0005-0000-0000-0000FF000000}"/>
    <cellStyle name="Tabeltitel 3 8 3 2" xfId="16550" xr:uid="{00000000-0005-0000-0000-0000FF000000}"/>
    <cellStyle name="Tabeltitel 3 8 3 3" xfId="10792" xr:uid="{00000000-0005-0000-0000-0000FF000000}"/>
    <cellStyle name="Tabeltitel 3 8 3 4" xfId="34606" xr:uid="{00000000-0005-0000-0000-0000FF000000}"/>
    <cellStyle name="Tabeltitel 3 8 4" xfId="4619" xr:uid="{00000000-0005-0000-0000-0000FF000000}"/>
    <cellStyle name="Tabeltitel 3 8 4 2" xfId="16759" xr:uid="{00000000-0005-0000-0000-0000FF000000}"/>
    <cellStyle name="Tabeltitel 3 8 5" xfId="10618" xr:uid="{00000000-0005-0000-0000-0000FF000000}"/>
    <cellStyle name="Tabeltitel 3 8 6" xfId="30440" xr:uid="{00000000-0005-0000-0000-0000FF000000}"/>
    <cellStyle name="Tabeltitel 3 9" xfId="1083" xr:uid="{00000000-0005-0000-0000-0000FF000000}"/>
    <cellStyle name="Tabeltitel 3 9 2" xfId="2326" xr:uid="{00000000-0005-0000-0000-0000FF000000}"/>
    <cellStyle name="Tabeltitel 3 9 2 2" xfId="6984" xr:uid="{00000000-0005-0000-0000-0000FF000000}"/>
    <cellStyle name="Tabeltitel 3 9 2 2 2" xfId="27280" xr:uid="{00000000-0005-0000-0000-0000FF000000}"/>
    <cellStyle name="Tabeltitel 3 9 2 2 3" xfId="22690" xr:uid="{00000000-0005-0000-0000-0000FF000000}"/>
    <cellStyle name="Tabeltitel 3 9 2 2 4" xfId="37475" xr:uid="{00000000-0005-0000-0000-0000FF000000}"/>
    <cellStyle name="Tabeltitel 3 9 2 3" xfId="19296" xr:uid="{00000000-0005-0000-0000-0000FF000000}"/>
    <cellStyle name="Tabeltitel 3 9 2 4" xfId="10673" xr:uid="{00000000-0005-0000-0000-0000FF000000}"/>
    <cellStyle name="Tabeltitel 3 9 2 5" xfId="32750" xr:uid="{00000000-0005-0000-0000-0000FF000000}"/>
    <cellStyle name="Tabeltitel 3 9 3" xfId="8409" xr:uid="{00000000-0005-0000-0000-0000FF000000}"/>
    <cellStyle name="Tabeltitel 3 9 3 2" xfId="16258" xr:uid="{00000000-0005-0000-0000-0000FF000000}"/>
    <cellStyle name="Tabeltitel 3 9 3 3" xfId="10380" xr:uid="{00000000-0005-0000-0000-0000FF000000}"/>
    <cellStyle name="Tabeltitel 3 9 3 4" xfId="34174" xr:uid="{00000000-0005-0000-0000-0000FF000000}"/>
    <cellStyle name="Tabeltitel 3 9 4" xfId="4184" xr:uid="{00000000-0005-0000-0000-0000FF000000}"/>
    <cellStyle name="Tabeltitel 3 9 4 2" xfId="14851" xr:uid="{00000000-0005-0000-0000-0000FF000000}"/>
    <cellStyle name="Tabeltitel 3 9 5" xfId="10937" xr:uid="{00000000-0005-0000-0000-0000FF000000}"/>
    <cellStyle name="Tabeltitel 3 9 6" xfId="30008" xr:uid="{00000000-0005-0000-0000-0000FF000000}"/>
    <cellStyle name="Tabeltitel 4" xfId="293" xr:uid="{00000000-0005-0000-0000-0000FD000000}"/>
    <cellStyle name="Tabeltitel 4 10" xfId="3751" xr:uid="{00000000-0005-0000-0000-0000A6000000}"/>
    <cellStyle name="Tabeltitel 4 10 2" xfId="14885" xr:uid="{00000000-0005-0000-0000-0000FD000000}"/>
    <cellStyle name="Tabeltitel 4 11" xfId="9446" xr:uid="{00000000-0005-0000-0000-0000A6000000}"/>
    <cellStyle name="Tabeltitel 4 12" xfId="29578" xr:uid="{00000000-0005-0000-0000-0000A6000000}"/>
    <cellStyle name="Tabeltitel 4 2" xfId="416" xr:uid="{00000000-0005-0000-0000-0000A6000000}"/>
    <cellStyle name="Tabeltitel 4 2 2" xfId="1750" xr:uid="{00000000-0005-0000-0000-0000A6000000}"/>
    <cellStyle name="Tabeltitel 4 2 2 2" xfId="2989" xr:uid="{00000000-0005-0000-0000-0000A6000000}"/>
    <cellStyle name="Tabeltitel 4 2 2 2 2" xfId="7647" xr:uid="{00000000-0005-0000-0000-0000A6000000}"/>
    <cellStyle name="Tabeltitel 4 2 2 2 2 2" xfId="27943" xr:uid="{00000000-0005-0000-0000-0000A6000000}"/>
    <cellStyle name="Tabeltitel 4 2 2 2 2 3" xfId="23353" xr:uid="{00000000-0005-0000-0000-0000A6000000}"/>
    <cellStyle name="Tabeltitel 4 2 2 2 2 4" xfId="38116" xr:uid="{00000000-0005-0000-0000-0000A6000000}"/>
    <cellStyle name="Tabeltitel 4 2 2 2 3" xfId="15711" xr:uid="{00000000-0005-0000-0000-0000A6000000}"/>
    <cellStyle name="Tabeltitel 4 2 2 2 4" xfId="11843" xr:uid="{00000000-0005-0000-0000-0000A6000000}"/>
    <cellStyle name="Tabeltitel 4 2 2 2 5" xfId="33413" xr:uid="{00000000-0005-0000-0000-0000A6000000}"/>
    <cellStyle name="Tabeltitel 4 2 2 3" xfId="9059" xr:uid="{00000000-0005-0000-0000-0000A6000000}"/>
    <cellStyle name="Tabeltitel 4 2 2 3 2" xfId="15359" xr:uid="{00000000-0005-0000-0000-0000A6000000}"/>
    <cellStyle name="Tabeltitel 4 2 2 3 3" xfId="3430" xr:uid="{00000000-0005-0000-0000-0000A6000000}"/>
    <cellStyle name="Tabeltitel 4 2 2 3 4" xfId="34824" xr:uid="{00000000-0005-0000-0000-0000A6000000}"/>
    <cellStyle name="Tabeltitel 4 2 2 4" xfId="4838" xr:uid="{00000000-0005-0000-0000-0000A6000000}"/>
    <cellStyle name="Tabeltitel 4 2 2 4 2" xfId="15457" xr:uid="{00000000-0005-0000-0000-0000A6000000}"/>
    <cellStyle name="Tabeltitel 4 2 2 5" xfId="3407" xr:uid="{00000000-0005-0000-0000-0000A6000000}"/>
    <cellStyle name="Tabeltitel 4 2 2 6" xfId="30658" xr:uid="{00000000-0005-0000-0000-0000A6000000}"/>
    <cellStyle name="Tabeltitel 4 2 3" xfId="1378" xr:uid="{00000000-0005-0000-0000-0000A6000000}"/>
    <cellStyle name="Tabeltitel 4 2 3 2" xfId="6096" xr:uid="{00000000-0005-0000-0000-0000A6000000}"/>
    <cellStyle name="Tabeltitel 4 2 3 2 2" xfId="26392" xr:uid="{00000000-0005-0000-0000-0000A6000000}"/>
    <cellStyle name="Tabeltitel 4 2 3 2 3" xfId="21805" xr:uid="{00000000-0005-0000-0000-0000A6000000}"/>
    <cellStyle name="Tabeltitel 4 2 3 2 4" xfId="37059" xr:uid="{00000000-0005-0000-0000-0000A6000000}"/>
    <cellStyle name="Tabeltitel 4 2 3 3" xfId="17503" xr:uid="{00000000-0005-0000-0000-0000A6000000}"/>
    <cellStyle name="Tabeltitel 4 2 3 4" xfId="13768" xr:uid="{00000000-0005-0000-0000-0000A6000000}"/>
    <cellStyle name="Tabeltitel 4 2 3 5" xfId="31862" xr:uid="{00000000-0005-0000-0000-0000A6000000}"/>
    <cellStyle name="Tabeltitel 4 2 4" xfId="2619" xr:uid="{00000000-0005-0000-0000-0000A6000000}"/>
    <cellStyle name="Tabeltitel 4 2 4 2" xfId="7277" xr:uid="{00000000-0005-0000-0000-0000A6000000}"/>
    <cellStyle name="Tabeltitel 4 2 4 2 2" xfId="27573" xr:uid="{00000000-0005-0000-0000-0000A6000000}"/>
    <cellStyle name="Tabeltitel 4 2 4 2 3" xfId="22983" xr:uid="{00000000-0005-0000-0000-0000A6000000}"/>
    <cellStyle name="Tabeltitel 4 2 4 2 4" xfId="37761" xr:uid="{00000000-0005-0000-0000-0000A6000000}"/>
    <cellStyle name="Tabeltitel 4 2 4 3" xfId="16824" xr:uid="{00000000-0005-0000-0000-0000A6000000}"/>
    <cellStyle name="Tabeltitel 4 2 4 4" xfId="9884" xr:uid="{00000000-0005-0000-0000-0000A6000000}"/>
    <cellStyle name="Tabeltitel 4 2 4 5" xfId="33043" xr:uid="{00000000-0005-0000-0000-0000A6000000}"/>
    <cellStyle name="Tabeltitel 4 2 5" xfId="8694" xr:uid="{00000000-0005-0000-0000-0000A6000000}"/>
    <cellStyle name="Tabeltitel 4 2 5 2" xfId="24369" xr:uid="{00000000-0005-0000-0000-0000A6000000}"/>
    <cellStyle name="Tabeltitel 4 2 5 2 2" xfId="28958" xr:uid="{00000000-0005-0000-0000-0000A6000000}"/>
    <cellStyle name="Tabeltitel 4 2 5 2 3" xfId="39063" xr:uid="{00000000-0005-0000-0000-0000A6000000}"/>
    <cellStyle name="Tabeltitel 4 2 5 3" xfId="15338" xr:uid="{00000000-0005-0000-0000-0000A6000000}"/>
    <cellStyle name="Tabeltitel 4 2 5 4" xfId="11146" xr:uid="{00000000-0005-0000-0000-0000A6000000}"/>
    <cellStyle name="Tabeltitel 4 2 5 5" xfId="34459" xr:uid="{00000000-0005-0000-0000-0000A6000000}"/>
    <cellStyle name="Tabeltitel 4 2 6" xfId="4471" xr:uid="{00000000-0005-0000-0000-0000A6000000}"/>
    <cellStyle name="Tabeltitel 4 2 6 2" xfId="18400" xr:uid="{00000000-0005-0000-0000-0000A6000000}"/>
    <cellStyle name="Tabeltitel 4 2 6 3" xfId="18821" xr:uid="{00000000-0005-0000-0000-0000A6000000}"/>
    <cellStyle name="Tabeltitel 4 2 6 4" xfId="35164" xr:uid="{00000000-0005-0000-0000-0000A6000000}"/>
    <cellStyle name="Tabeltitel 4 2 7" xfId="22228" xr:uid="{00000000-0005-0000-0000-0000A6000000}"/>
    <cellStyle name="Tabeltitel 4 2 8" xfId="12211" xr:uid="{00000000-0005-0000-0000-0000A6000000}"/>
    <cellStyle name="Tabeltitel 4 2 9" xfId="30293" xr:uid="{00000000-0005-0000-0000-0000A6000000}"/>
    <cellStyle name="Tabeltitel 4 3" xfId="1253" xr:uid="{00000000-0005-0000-0000-0000FD000000}"/>
    <cellStyle name="Tabeltitel 4 3 2" xfId="2494" xr:uid="{00000000-0005-0000-0000-0000FD000000}"/>
    <cellStyle name="Tabeltitel 4 3 2 2" xfId="7152" xr:uid="{00000000-0005-0000-0000-0000FD000000}"/>
    <cellStyle name="Tabeltitel 4 3 2 2 2" xfId="27448" xr:uid="{00000000-0005-0000-0000-0000FD000000}"/>
    <cellStyle name="Tabeltitel 4 3 2 2 3" xfId="22858" xr:uid="{00000000-0005-0000-0000-0000FD000000}"/>
    <cellStyle name="Tabeltitel 4 3 2 2 4" xfId="37640" xr:uid="{00000000-0005-0000-0000-0000FD000000}"/>
    <cellStyle name="Tabeltitel 4 3 2 3" xfId="18688" xr:uid="{00000000-0005-0000-0000-0000FD000000}"/>
    <cellStyle name="Tabeltitel 4 3 2 4" xfId="13628" xr:uid="{00000000-0005-0000-0000-0000FD000000}"/>
    <cellStyle name="Tabeltitel 4 3 2 5" xfId="32918" xr:uid="{00000000-0005-0000-0000-0000FD000000}"/>
    <cellStyle name="Tabeltitel 4 3 3" xfId="8572" xr:uid="{00000000-0005-0000-0000-0000FD000000}"/>
    <cellStyle name="Tabeltitel 4 3 3 2" xfId="19248" xr:uid="{00000000-0005-0000-0000-0000FD000000}"/>
    <cellStyle name="Tabeltitel 4 3 3 3" xfId="11832" xr:uid="{00000000-0005-0000-0000-0000FD000000}"/>
    <cellStyle name="Tabeltitel 4 3 3 4" xfId="34337" xr:uid="{00000000-0005-0000-0000-0000FD000000}"/>
    <cellStyle name="Tabeltitel 4 3 4" xfId="4349" xr:uid="{00000000-0005-0000-0000-0000FD000000}"/>
    <cellStyle name="Tabeltitel 4 3 4 2" xfId="16678" xr:uid="{00000000-0005-0000-0000-0000FD000000}"/>
    <cellStyle name="Tabeltitel 4 3 5" xfId="11308" xr:uid="{00000000-0005-0000-0000-0000FD000000}"/>
    <cellStyle name="Tabeltitel 4 3 6" xfId="30171" xr:uid="{00000000-0005-0000-0000-0000FD000000}"/>
    <cellStyle name="Tabeltitel 4 4" xfId="1297" xr:uid="{00000000-0005-0000-0000-0000FD000000}"/>
    <cellStyle name="Tabeltitel 4 4 2" xfId="2538" xr:uid="{00000000-0005-0000-0000-0000FD000000}"/>
    <cellStyle name="Tabeltitel 4 4 2 2" xfId="7196" xr:uid="{00000000-0005-0000-0000-0000FD000000}"/>
    <cellStyle name="Tabeltitel 4 4 2 2 2" xfId="27492" xr:uid="{00000000-0005-0000-0000-0000FD000000}"/>
    <cellStyle name="Tabeltitel 4 4 2 2 3" xfId="22902" xr:uid="{00000000-0005-0000-0000-0000FD000000}"/>
    <cellStyle name="Tabeltitel 4 4 2 2 4" xfId="37682" xr:uid="{00000000-0005-0000-0000-0000FD000000}"/>
    <cellStyle name="Tabeltitel 4 4 2 3" xfId="15415" xr:uid="{00000000-0005-0000-0000-0000FD000000}"/>
    <cellStyle name="Tabeltitel 4 4 2 4" xfId="12199" xr:uid="{00000000-0005-0000-0000-0000FD000000}"/>
    <cellStyle name="Tabeltitel 4 4 2 5" xfId="32962" xr:uid="{00000000-0005-0000-0000-0000FD000000}"/>
    <cellStyle name="Tabeltitel 4 4 3" xfId="8616" xr:uid="{00000000-0005-0000-0000-0000FD000000}"/>
    <cellStyle name="Tabeltitel 4 4 3 2" xfId="21655" xr:uid="{00000000-0005-0000-0000-0000FD000000}"/>
    <cellStyle name="Tabeltitel 4 4 3 3" xfId="10185" xr:uid="{00000000-0005-0000-0000-0000FD000000}"/>
    <cellStyle name="Tabeltitel 4 4 3 4" xfId="34381" xr:uid="{00000000-0005-0000-0000-0000FD000000}"/>
    <cellStyle name="Tabeltitel 4 4 4" xfId="4393" xr:uid="{00000000-0005-0000-0000-0000FD000000}"/>
    <cellStyle name="Tabeltitel 4 4 4 2" xfId="15995" xr:uid="{00000000-0005-0000-0000-0000FD000000}"/>
    <cellStyle name="Tabeltitel 4 4 5" xfId="12047" xr:uid="{00000000-0005-0000-0000-0000FD000000}"/>
    <cellStyle name="Tabeltitel 4 4 6" xfId="30215" xr:uid="{00000000-0005-0000-0000-0000FD000000}"/>
    <cellStyle name="Tabeltitel 4 5" xfId="1141" xr:uid="{00000000-0005-0000-0000-0000FD000000}"/>
    <cellStyle name="Tabeltitel 4 5 2" xfId="2383" xr:uid="{00000000-0005-0000-0000-0000FD000000}"/>
    <cellStyle name="Tabeltitel 4 5 2 2" xfId="7041" xr:uid="{00000000-0005-0000-0000-0000FD000000}"/>
    <cellStyle name="Tabeltitel 4 5 2 2 2" xfId="27337" xr:uid="{00000000-0005-0000-0000-0000FD000000}"/>
    <cellStyle name="Tabeltitel 4 5 2 2 3" xfId="22747" xr:uid="{00000000-0005-0000-0000-0000FD000000}"/>
    <cellStyle name="Tabeltitel 4 5 2 2 4" xfId="37531" xr:uid="{00000000-0005-0000-0000-0000FD000000}"/>
    <cellStyle name="Tabeltitel 4 5 2 3" xfId="22307" xr:uid="{00000000-0005-0000-0000-0000FD000000}"/>
    <cellStyle name="Tabeltitel 4 5 2 4" xfId="12487" xr:uid="{00000000-0005-0000-0000-0000FD000000}"/>
    <cellStyle name="Tabeltitel 4 5 2 5" xfId="32807" xr:uid="{00000000-0005-0000-0000-0000FD000000}"/>
    <cellStyle name="Tabeltitel 4 5 3" xfId="8465" xr:uid="{00000000-0005-0000-0000-0000FD000000}"/>
    <cellStyle name="Tabeltitel 4 5 3 2" xfId="16963" xr:uid="{00000000-0005-0000-0000-0000FD000000}"/>
    <cellStyle name="Tabeltitel 4 5 3 3" xfId="12782" xr:uid="{00000000-0005-0000-0000-0000FD000000}"/>
    <cellStyle name="Tabeltitel 4 5 3 4" xfId="34230" xr:uid="{00000000-0005-0000-0000-0000FD000000}"/>
    <cellStyle name="Tabeltitel 4 5 4" xfId="4241" xr:uid="{00000000-0005-0000-0000-0000FD000000}"/>
    <cellStyle name="Tabeltitel 4 5 4 2" xfId="16198" xr:uid="{00000000-0005-0000-0000-0000FD000000}"/>
    <cellStyle name="Tabeltitel 4 5 5" xfId="11690" xr:uid="{00000000-0005-0000-0000-0000FD000000}"/>
    <cellStyle name="Tabeltitel 4 5 6" xfId="30064" xr:uid="{00000000-0005-0000-0000-0000FD000000}"/>
    <cellStyle name="Tabeltitel 4 6" xfId="301" xr:uid="{00000000-0005-0000-0000-0000A6000000}"/>
    <cellStyle name="Tabeltitel 4 6 2" xfId="3264" xr:uid="{00000000-0005-0000-0000-0000A6000000}"/>
    <cellStyle name="Tabeltitel 4 6 2 2" xfId="7932" xr:uid="{00000000-0005-0000-0000-0000A6000000}"/>
    <cellStyle name="Tabeltitel 4 6 2 2 2" xfId="16885" xr:uid="{00000000-0005-0000-0000-0000A6000000}"/>
    <cellStyle name="Tabeltitel 4 6 2 3" xfId="14175" xr:uid="{00000000-0005-0000-0000-0000A6000000}"/>
    <cellStyle name="Tabeltitel 4 6 2 4" xfId="33697" xr:uid="{00000000-0005-0000-0000-0000A6000000}"/>
    <cellStyle name="Tabeltitel 4 6 3" xfId="3686" xr:uid="{00000000-0005-0000-0000-0000A6000000}"/>
    <cellStyle name="Tabeltitel 4 6 3 2" xfId="17256" xr:uid="{00000000-0005-0000-0000-0000A6000000}"/>
    <cellStyle name="Tabeltitel 4 6 4" xfId="10885" xr:uid="{00000000-0005-0000-0000-0000A6000000}"/>
    <cellStyle name="Tabeltitel 4 6 5" xfId="9364" xr:uid="{00000000-0005-0000-0000-0000A6000000}"/>
    <cellStyle name="Tabeltitel 4 7" xfId="2011" xr:uid="{00000000-0005-0000-0000-0000A6000000}"/>
    <cellStyle name="Tabeltitel 4 7 2" xfId="6669" xr:uid="{00000000-0005-0000-0000-0000A6000000}"/>
    <cellStyle name="Tabeltitel 4 7 2 2" xfId="26965" xr:uid="{00000000-0005-0000-0000-0000A6000000}"/>
    <cellStyle name="Tabeltitel 4 7 2 3" xfId="22375" xr:uid="{00000000-0005-0000-0000-0000A6000000}"/>
    <cellStyle name="Tabeltitel 4 7 2 4" xfId="37160" xr:uid="{00000000-0005-0000-0000-0000A6000000}"/>
    <cellStyle name="Tabeltitel 4 7 3" xfId="15866" xr:uid="{00000000-0005-0000-0000-0000A6000000}"/>
    <cellStyle name="Tabeltitel 4 7 4" xfId="14604" xr:uid="{00000000-0005-0000-0000-0000A6000000}"/>
    <cellStyle name="Tabeltitel 4 7 5" xfId="32435" xr:uid="{00000000-0005-0000-0000-0000A6000000}"/>
    <cellStyle name="Tabeltitel 4 8" xfId="5174" xr:uid="{00000000-0005-0000-0000-0000FD000000}"/>
    <cellStyle name="Tabeltitel 4 8 2" xfId="20887" xr:uid="{00000000-0005-0000-0000-0000FD000000}"/>
    <cellStyle name="Tabeltitel 4 8 2 2" xfId="25472" xr:uid="{00000000-0005-0000-0000-0000FD000000}"/>
    <cellStyle name="Tabeltitel 4 8 2 3" xfId="36635" xr:uid="{00000000-0005-0000-0000-0000FD000000}"/>
    <cellStyle name="Tabeltitel 4 8 3" xfId="16431" xr:uid="{00000000-0005-0000-0000-0000FD000000}"/>
    <cellStyle name="Tabeltitel 4 8 4" xfId="12666" xr:uid="{00000000-0005-0000-0000-0000FD000000}"/>
    <cellStyle name="Tabeltitel 4 8 5" xfId="30942" xr:uid="{00000000-0005-0000-0000-0000FD000000}"/>
    <cellStyle name="Tabeltitel 4 9" xfId="7996" xr:uid="{00000000-0005-0000-0000-0000A6000000}"/>
    <cellStyle name="Tabeltitel 4 9 2" xfId="18074" xr:uid="{00000000-0005-0000-0000-0000A6000000}"/>
    <cellStyle name="Tabeltitel 4 9 3" xfId="3589" xr:uid="{00000000-0005-0000-0000-0000A6000000}"/>
    <cellStyle name="Tabeltitel 4 9 4" xfId="33761" xr:uid="{00000000-0005-0000-0000-0000A6000000}"/>
    <cellStyle name="Tabeltitel 5" xfId="353" xr:uid="{00000000-0005-0000-0000-0000A6000000}"/>
    <cellStyle name="Tabeltitel 5 2" xfId="1345" xr:uid="{00000000-0005-0000-0000-0000A6000000}"/>
    <cellStyle name="Tabeltitel 5 2 2" xfId="2586" xr:uid="{00000000-0005-0000-0000-0000A6000000}"/>
    <cellStyle name="Tabeltitel 5 2 2 2" xfId="7244" xr:uid="{00000000-0005-0000-0000-0000A6000000}"/>
    <cellStyle name="Tabeltitel 5 2 2 2 2" xfId="27540" xr:uid="{00000000-0005-0000-0000-0000A6000000}"/>
    <cellStyle name="Tabeltitel 5 2 2 2 3" xfId="22950" xr:uid="{00000000-0005-0000-0000-0000A6000000}"/>
    <cellStyle name="Tabeltitel 5 2 2 2 4" xfId="37730" xr:uid="{00000000-0005-0000-0000-0000A6000000}"/>
    <cellStyle name="Tabeltitel 5 2 2 3" xfId="15357" xr:uid="{00000000-0005-0000-0000-0000A6000000}"/>
    <cellStyle name="Tabeltitel 5 2 2 4" xfId="10944" xr:uid="{00000000-0005-0000-0000-0000A6000000}"/>
    <cellStyle name="Tabeltitel 5 2 2 5" xfId="33010" xr:uid="{00000000-0005-0000-0000-0000A6000000}"/>
    <cellStyle name="Tabeltitel 5 2 3" xfId="8664" xr:uid="{00000000-0005-0000-0000-0000A6000000}"/>
    <cellStyle name="Tabeltitel 5 2 3 2" xfId="15623" xr:uid="{00000000-0005-0000-0000-0000A6000000}"/>
    <cellStyle name="Tabeltitel 5 2 3 3" xfId="9964" xr:uid="{00000000-0005-0000-0000-0000A6000000}"/>
    <cellStyle name="Tabeltitel 5 2 3 4" xfId="34429" xr:uid="{00000000-0005-0000-0000-0000A6000000}"/>
    <cellStyle name="Tabeltitel 5 2 4" xfId="4441" xr:uid="{00000000-0005-0000-0000-0000A6000000}"/>
    <cellStyle name="Tabeltitel 5 2 4 2" xfId="15579" xr:uid="{00000000-0005-0000-0000-0000A6000000}"/>
    <cellStyle name="Tabeltitel 5 2 5" xfId="9641" xr:uid="{00000000-0005-0000-0000-0000A6000000}"/>
    <cellStyle name="Tabeltitel 5 2 6" xfId="30263" xr:uid="{00000000-0005-0000-0000-0000A6000000}"/>
    <cellStyle name="Tabeltitel 5 3" xfId="1304" xr:uid="{00000000-0005-0000-0000-0000FD000000}"/>
    <cellStyle name="Tabeltitel 5 3 2" xfId="2545" xr:uid="{00000000-0005-0000-0000-0000FD000000}"/>
    <cellStyle name="Tabeltitel 5 3 2 2" xfId="7203" xr:uid="{00000000-0005-0000-0000-0000FD000000}"/>
    <cellStyle name="Tabeltitel 5 3 2 2 2" xfId="27499" xr:uid="{00000000-0005-0000-0000-0000FD000000}"/>
    <cellStyle name="Tabeltitel 5 3 2 2 3" xfId="22909" xr:uid="{00000000-0005-0000-0000-0000FD000000}"/>
    <cellStyle name="Tabeltitel 5 3 2 2 4" xfId="37689" xr:uid="{00000000-0005-0000-0000-0000FD000000}"/>
    <cellStyle name="Tabeltitel 5 3 2 3" xfId="17379" xr:uid="{00000000-0005-0000-0000-0000FD000000}"/>
    <cellStyle name="Tabeltitel 5 3 2 4" xfId="12441" xr:uid="{00000000-0005-0000-0000-0000FD000000}"/>
    <cellStyle name="Tabeltitel 5 3 2 5" xfId="32969" xr:uid="{00000000-0005-0000-0000-0000FD000000}"/>
    <cellStyle name="Tabeltitel 5 3 3" xfId="8623" xr:uid="{00000000-0005-0000-0000-0000FD000000}"/>
    <cellStyle name="Tabeltitel 5 3 3 2" xfId="19200" xr:uid="{00000000-0005-0000-0000-0000FD000000}"/>
    <cellStyle name="Tabeltitel 5 3 3 3" xfId="13061" xr:uid="{00000000-0005-0000-0000-0000FD000000}"/>
    <cellStyle name="Tabeltitel 5 3 3 4" xfId="34388" xr:uid="{00000000-0005-0000-0000-0000FD000000}"/>
    <cellStyle name="Tabeltitel 5 3 4" xfId="4400" xr:uid="{00000000-0005-0000-0000-0000FD000000}"/>
    <cellStyle name="Tabeltitel 5 3 4 2" xfId="17842" xr:uid="{00000000-0005-0000-0000-0000FD000000}"/>
    <cellStyle name="Tabeltitel 5 3 5" xfId="10837" xr:uid="{00000000-0005-0000-0000-0000FD000000}"/>
    <cellStyle name="Tabeltitel 5 3 6" xfId="30222" xr:uid="{00000000-0005-0000-0000-0000FD000000}"/>
    <cellStyle name="Tabeltitel 5 4" xfId="1163" xr:uid="{00000000-0005-0000-0000-0000A6000000}"/>
    <cellStyle name="Tabeltitel 5 4 2" xfId="5901" xr:uid="{00000000-0005-0000-0000-0000A6000000}"/>
    <cellStyle name="Tabeltitel 5 4 2 2" xfId="26197" xr:uid="{00000000-0005-0000-0000-0000A6000000}"/>
    <cellStyle name="Tabeltitel 5 4 2 3" xfId="21611" xr:uid="{00000000-0005-0000-0000-0000A6000000}"/>
    <cellStyle name="Tabeltitel 5 4 2 4" xfId="37050" xr:uid="{00000000-0005-0000-0000-0000A6000000}"/>
    <cellStyle name="Tabeltitel 5 4 3" xfId="20894" xr:uid="{00000000-0005-0000-0000-0000A6000000}"/>
    <cellStyle name="Tabeltitel 5 4 4" xfId="9400" xr:uid="{00000000-0005-0000-0000-0000A6000000}"/>
    <cellStyle name="Tabeltitel 5 4 5" xfId="31667" xr:uid="{00000000-0005-0000-0000-0000A6000000}"/>
    <cellStyle name="Tabeltitel 5 5" xfId="2405" xr:uid="{00000000-0005-0000-0000-0000A6000000}"/>
    <cellStyle name="Tabeltitel 5 5 2" xfId="7063" xr:uid="{00000000-0005-0000-0000-0000A6000000}"/>
    <cellStyle name="Tabeltitel 5 5 2 2" xfId="27359" xr:uid="{00000000-0005-0000-0000-0000A6000000}"/>
    <cellStyle name="Tabeltitel 5 5 2 3" xfId="22769" xr:uid="{00000000-0005-0000-0000-0000A6000000}"/>
    <cellStyle name="Tabeltitel 5 5 2 4" xfId="37552" xr:uid="{00000000-0005-0000-0000-0000A6000000}"/>
    <cellStyle name="Tabeltitel 5 5 3" xfId="15511" xr:uid="{00000000-0005-0000-0000-0000A6000000}"/>
    <cellStyle name="Tabeltitel 5 5 4" xfId="13289" xr:uid="{00000000-0005-0000-0000-0000A6000000}"/>
    <cellStyle name="Tabeltitel 5 5 5" xfId="32829" xr:uid="{00000000-0005-0000-0000-0000A6000000}"/>
    <cellStyle name="Tabeltitel 5 6" xfId="8487" xr:uid="{00000000-0005-0000-0000-0000A6000000}"/>
    <cellStyle name="Tabeltitel 5 6 2" xfId="16341" xr:uid="{00000000-0005-0000-0000-0000A6000000}"/>
    <cellStyle name="Tabeltitel 5 6 3" xfId="14031" xr:uid="{00000000-0005-0000-0000-0000A6000000}"/>
    <cellStyle name="Tabeltitel 5 6 4" xfId="34252" xr:uid="{00000000-0005-0000-0000-0000A6000000}"/>
    <cellStyle name="Tabeltitel 5 7" xfId="4263" xr:uid="{00000000-0005-0000-0000-0000A6000000}"/>
    <cellStyle name="Tabeltitel 5 7 2" xfId="17871" xr:uid="{00000000-0005-0000-0000-0000A6000000}"/>
    <cellStyle name="Tabeltitel 5 8" xfId="11051" xr:uid="{00000000-0005-0000-0000-0000A6000000}"/>
    <cellStyle name="Tabeltitel 5 9" xfId="30086" xr:uid="{00000000-0005-0000-0000-0000A6000000}"/>
    <cellStyle name="Tabeltitel 6" xfId="1131" xr:uid="{00000000-0005-0000-0000-0000A6000000}"/>
    <cellStyle name="Tabeltitel 6 2" xfId="2373" xr:uid="{00000000-0005-0000-0000-0000A6000000}"/>
    <cellStyle name="Tabeltitel 6 2 2" xfId="7031" xr:uid="{00000000-0005-0000-0000-0000A6000000}"/>
    <cellStyle name="Tabeltitel 6 2 2 2" xfId="27327" xr:uid="{00000000-0005-0000-0000-0000A6000000}"/>
    <cellStyle name="Tabeltitel 6 2 2 3" xfId="22737" xr:uid="{00000000-0005-0000-0000-0000A6000000}"/>
    <cellStyle name="Tabeltitel 6 2 2 4" xfId="37521" xr:uid="{00000000-0005-0000-0000-0000A6000000}"/>
    <cellStyle name="Tabeltitel 6 2 3" xfId="16969" xr:uid="{00000000-0005-0000-0000-0000A6000000}"/>
    <cellStyle name="Tabeltitel 6 2 4" xfId="14157" xr:uid="{00000000-0005-0000-0000-0000A6000000}"/>
    <cellStyle name="Tabeltitel 6 2 5" xfId="32797" xr:uid="{00000000-0005-0000-0000-0000A6000000}"/>
    <cellStyle name="Tabeltitel 6 3" xfId="8455" xr:uid="{00000000-0005-0000-0000-0000A6000000}"/>
    <cellStyle name="Tabeltitel 6 3 2" xfId="15812" xr:uid="{00000000-0005-0000-0000-0000A6000000}"/>
    <cellStyle name="Tabeltitel 6 3 3" xfId="11691" xr:uid="{00000000-0005-0000-0000-0000A6000000}"/>
    <cellStyle name="Tabeltitel 6 3 4" xfId="34220" xr:uid="{00000000-0005-0000-0000-0000A6000000}"/>
    <cellStyle name="Tabeltitel 6 4" xfId="4231" xr:uid="{00000000-0005-0000-0000-0000A6000000}"/>
    <cellStyle name="Tabeltitel 6 4 2" xfId="14997" xr:uid="{00000000-0005-0000-0000-0000A6000000}"/>
    <cellStyle name="Tabeltitel 6 5" xfId="10481" xr:uid="{00000000-0005-0000-0000-0000A6000000}"/>
    <cellStyle name="Tabeltitel 6 6" xfId="30054" xr:uid="{00000000-0005-0000-0000-0000A6000000}"/>
    <cellStyle name="Tabeltitel 7" xfId="378" xr:uid="{00000000-0005-0000-0000-00001C010000}"/>
    <cellStyle name="Tabeltitel 7 2" xfId="2019" xr:uid="{00000000-0005-0000-0000-00001C010000}"/>
    <cellStyle name="Tabeltitel 7 2 2" xfId="6677" xr:uid="{00000000-0005-0000-0000-00001C010000}"/>
    <cellStyle name="Tabeltitel 7 2 2 2" xfId="26973" xr:uid="{00000000-0005-0000-0000-00001C010000}"/>
    <cellStyle name="Tabeltitel 7 2 2 3" xfId="22383" xr:uid="{00000000-0005-0000-0000-00001C010000}"/>
    <cellStyle name="Tabeltitel 7 2 2 4" xfId="37168" xr:uid="{00000000-0005-0000-0000-00001C010000}"/>
    <cellStyle name="Tabeltitel 7 2 3" xfId="16179" xr:uid="{00000000-0005-0000-0000-00001C010000}"/>
    <cellStyle name="Tabeltitel 7 2 4" xfId="5104" xr:uid="{00000000-0005-0000-0000-00001C010000}"/>
    <cellStyle name="Tabeltitel 7 2 5" xfId="32443" xr:uid="{00000000-0005-0000-0000-00001C010000}"/>
    <cellStyle name="Tabeltitel 7 3" xfId="7906" xr:uid="{00000000-0005-0000-0000-00001C010000}"/>
    <cellStyle name="Tabeltitel 7 3 2" xfId="16789" xr:uid="{00000000-0005-0000-0000-00001C010000}"/>
    <cellStyle name="Tabeltitel 7 3 3" xfId="13725" xr:uid="{00000000-0005-0000-0000-00001C010000}"/>
    <cellStyle name="Tabeltitel 7 3 4" xfId="33672" xr:uid="{00000000-0005-0000-0000-00001C010000}"/>
    <cellStyle name="Tabeltitel 7 4" xfId="3660" xr:uid="{00000000-0005-0000-0000-00001C010000}"/>
    <cellStyle name="Tabeltitel 7 4 2" xfId="19127" xr:uid="{00000000-0005-0000-0000-00001C010000}"/>
    <cellStyle name="Tabeltitel 7 5" xfId="3464" xr:uid="{00000000-0005-0000-0000-00001C010000}"/>
    <cellStyle name="Tabeltitel 7 6" xfId="9805" xr:uid="{00000000-0005-0000-0000-00001C010000}"/>
    <cellStyle name="Tabeltitel 8" xfId="15036" xr:uid="{00000000-0005-0000-0000-0000A6000000}"/>
    <cellStyle name="Tabeltitel 8 2" xfId="14902" xr:uid="{00000000-0005-0000-0000-0000A6000000}"/>
    <cellStyle name="Tabeltitel 8 3" xfId="35077" xr:uid="{00000000-0005-0000-0000-0000A6000000}"/>
    <cellStyle name="Tabeltitel 9" xfId="10775" xr:uid="{00000000-0005-0000-0000-0000A6000000}"/>
    <cellStyle name="Titel" xfId="46" xr:uid="{00000000-0005-0000-0000-000001010000}"/>
    <cellStyle name="Title 2" xfId="151" xr:uid="{00000000-0005-0000-0000-000003010000}"/>
    <cellStyle name="Title 3" xfId="205" xr:uid="{00000000-0005-0000-0000-000004010000}"/>
    <cellStyle name="Title 4" xfId="198" xr:uid="{00000000-0005-0000-0000-000005010000}"/>
    <cellStyle name="Title 5" xfId="220" xr:uid="{00000000-0005-0000-0000-000006010000}"/>
    <cellStyle name="Total" xfId="171" builtinId="25" customBuiltin="1"/>
    <cellStyle name="W?rung [0]_Input" xfId="47" xr:uid="{00000000-0005-0000-0000-000008010000}"/>
    <cellStyle name="W?rung_Input" xfId="48" xr:uid="{00000000-0005-0000-0000-000009010000}"/>
    <cellStyle name="Währung [0]_Input" xfId="49" xr:uid="{00000000-0005-0000-0000-00000A010000}"/>
    <cellStyle name="Währung_Input" xfId="50" xr:uid="{00000000-0005-0000-0000-00000B010000}"/>
    <cellStyle name="Warning Text" xfId="168" builtinId="11" customBuiltin="1"/>
    <cellStyle name="Year" xfId="51" xr:uid="{00000000-0005-0000-0000-00000D010000}"/>
    <cellStyle name="Обычный_CRF Software v1.20" xfId="249" xr:uid="{00000000-0005-0000-0000-00000E010000}"/>
  </cellStyles>
  <dxfs count="26">
    <dxf>
      <numFmt numFmtId="180" formatCode="0.0%"/>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dxf>
    <dxf>
      <numFmt numFmtId="180" formatCode="0.0%"/>
    </dxf>
    <dxf>
      <numFmt numFmtId="180" formatCode="0.0%"/>
    </dxf>
    <dxf>
      <numFmt numFmtId="180" formatCode="0.0%"/>
      <fill>
        <patternFill patternType="none">
          <fgColor indexed="64"/>
          <bgColor indexed="65"/>
        </patternFill>
      </fill>
    </dxf>
    <dxf>
      <numFmt numFmtId="180" formatCode="0.0%"/>
    </dxf>
    <dxf>
      <numFmt numFmtId="180"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009999"/>
      <color rgb="FF33CCCC"/>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 Id="rId8" Type="http://schemas.openxmlformats.org/officeDocument/2006/relationships/worksheet" Target="worksheets/sheet8.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5265420</xdr:colOff>
      <xdr:row>1</xdr:row>
      <xdr:rowOff>30480</xdr:rowOff>
    </xdr:from>
    <xdr:to>
      <xdr:col>2</xdr:col>
      <xdr:colOff>7286731</xdr:colOff>
      <xdr:row>3</xdr:row>
      <xdr:rowOff>154953</xdr:rowOff>
    </xdr:to>
    <xdr:pic>
      <xdr:nvPicPr>
        <xdr:cNvPr id="5" name="Picture 4" descr="http://channelv.vito.local/Communication/External/PublishingImages/vito_basislogo.jpg">
          <a:extLst>
            <a:ext uri="{FF2B5EF4-FFF2-40B4-BE49-F238E27FC236}">
              <a16:creationId xmlns:a16="http://schemas.microsoft.com/office/drawing/2014/main" id="{C963825E-97A0-4C80-BFF7-7221719A6549}"/>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56080" y="220980"/>
          <a:ext cx="2021311" cy="566433"/>
        </a:xfrm>
        <a:prstGeom prst="rect">
          <a:avLst/>
        </a:prstGeom>
        <a:noFill/>
      </xdr:spPr>
    </xdr:pic>
    <xdr:clientData/>
  </xdr:twoCellAnchor>
  <xdr:twoCellAnchor editAs="oneCell">
    <xdr:from>
      <xdr:col>2</xdr:col>
      <xdr:colOff>7412355</xdr:colOff>
      <xdr:row>1</xdr:row>
      <xdr:rowOff>34436</xdr:rowOff>
    </xdr:from>
    <xdr:to>
      <xdr:col>2</xdr:col>
      <xdr:colOff>9593803</xdr:colOff>
      <xdr:row>3</xdr:row>
      <xdr:rowOff>144780</xdr:rowOff>
    </xdr:to>
    <xdr:pic>
      <xdr:nvPicPr>
        <xdr:cNvPr id="6" name="Picture 5">
          <a:extLst>
            <a:ext uri="{FF2B5EF4-FFF2-40B4-BE49-F238E27FC236}">
              <a16:creationId xmlns:a16="http://schemas.microsoft.com/office/drawing/2014/main" id="{A028F530-28C7-42BF-92A3-D134A1420292}"/>
            </a:ext>
          </a:extLst>
        </xdr:cNvPr>
        <xdr:cNvPicPr>
          <a:picLocks noChangeAspect="1"/>
        </xdr:cNvPicPr>
      </xdr:nvPicPr>
      <xdr:blipFill>
        <a:blip xmlns:r="http://schemas.openxmlformats.org/officeDocument/2006/relationships" r:embed="rId2"/>
        <a:stretch>
          <a:fillRect/>
        </a:stretch>
      </xdr:blipFill>
      <xdr:spPr>
        <a:xfrm>
          <a:off x="16503015" y="22493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17</xdr:col>
      <xdr:colOff>1130399</xdr:colOff>
      <xdr:row>0</xdr:row>
      <xdr:rowOff>0</xdr:rowOff>
    </xdr:from>
    <xdr:to>
      <xdr:col>23</xdr:col>
      <xdr:colOff>717254</xdr:colOff>
      <xdr:row>22</xdr:row>
      <xdr:rowOff>149677</xdr:rowOff>
    </xdr:to>
    <xdr:pic>
      <xdr:nvPicPr>
        <xdr:cNvPr id="2" name="Picture 1">
          <a:extLst>
            <a:ext uri="{FF2B5EF4-FFF2-40B4-BE49-F238E27FC236}">
              <a16:creationId xmlns:a16="http://schemas.microsoft.com/office/drawing/2014/main" id="{00000000-0008-0000-1A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719452</xdr:colOff>
      <xdr:row>22</xdr:row>
      <xdr:rowOff>149677</xdr:rowOff>
    </xdr:to>
    <xdr:pic>
      <xdr:nvPicPr>
        <xdr:cNvPr id="3" name="Picture 2">
          <a:extLst>
            <a:ext uri="{FF2B5EF4-FFF2-40B4-BE49-F238E27FC236}">
              <a16:creationId xmlns:a16="http://schemas.microsoft.com/office/drawing/2014/main" id="{883129F6-6FB8-4513-9FF3-12CC4B4BDF8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4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4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5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6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7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A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A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B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3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3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3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5.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6.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2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8.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9.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7.vml"/><Relationship Id="rId1" Type="http://schemas.openxmlformats.org/officeDocument/2006/relationships/printerSettings" Target="../printerSettings/printerSettings20.bin"/><Relationship Id="rId4" Type="http://schemas.openxmlformats.org/officeDocument/2006/relationships/comments" Target="../comments7.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0.xml"/><Relationship Id="rId1" Type="http://schemas.openxmlformats.org/officeDocument/2006/relationships/printerSettings" Target="../printerSettings/printerSettings21.bin"/><Relationship Id="rId4" Type="http://schemas.openxmlformats.org/officeDocument/2006/relationships/comments" Target="../comments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3" Type="http://schemas.openxmlformats.org/officeDocument/2006/relationships/hyperlink" Target="http://www4.vlaanderen.be/dar/svr/Pages/2011-01-24-studiedag-projecties.aspx" TargetMode="External"/><Relationship Id="rId7" Type="http://schemas.openxmlformats.org/officeDocument/2006/relationships/printerSettings" Target="../printerSettings/printerSettings22.bin"/><Relationship Id="rId2" Type="http://schemas.openxmlformats.org/officeDocument/2006/relationships/hyperlink" Target="mailto:tine.tanghe@vea.be" TargetMode="External"/><Relationship Id="rId1" Type="http://schemas.openxmlformats.org/officeDocument/2006/relationships/hyperlink" Target="mailto:Sander.VanHerzeele@eandis.be" TargetMode="External"/><Relationship Id="rId6"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5" Type="http://schemas.openxmlformats.org/officeDocument/2006/relationships/hyperlink" Target="mailto:marlies.vanhulsel@vito.be" TargetMode="External"/><Relationship Id="rId4" Type="http://schemas.openxmlformats.org/officeDocument/2006/relationships/hyperlink" Target="mailto:marlies.vanhulsel@vito.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A4" sqref="A4"/>
    </sheetView>
  </sheetViews>
  <sheetFormatPr defaultRowHeight="15"/>
  <cols>
    <col min="1" max="1" width="51" customWidth="1"/>
    <col min="2" max="2" width="81.5703125" customWidth="1"/>
    <col min="3" max="3" width="140.5703125" customWidth="1"/>
  </cols>
  <sheetData>
    <row r="1" spans="1:7" ht="15.75" thickBot="1"/>
    <row r="2" spans="1:7" s="373" customFormat="1" ht="20.25" customHeight="1">
      <c r="A2" s="385" t="s">
        <v>680</v>
      </c>
      <c r="B2" s="386"/>
      <c r="C2" s="387"/>
    </row>
    <row r="3" spans="1:7" s="11" customFormat="1" ht="15" customHeight="1">
      <c r="A3" s="93"/>
      <c r="B3" s="74"/>
      <c r="C3" s="94"/>
    </row>
    <row r="4" spans="1:7" s="11" customFormat="1" ht="15.75" customHeight="1" thickBot="1">
      <c r="A4" s="105" t="s">
        <v>938</v>
      </c>
      <c r="B4" s="106"/>
      <c r="C4" s="107"/>
    </row>
    <row r="5" spans="1:7" s="380" customFormat="1" ht="15.75" customHeight="1">
      <c r="A5" s="377" t="s">
        <v>0</v>
      </c>
      <c r="B5" s="378"/>
      <c r="C5" s="379"/>
    </row>
    <row r="6" spans="1:7" s="380" customFormat="1" ht="15" customHeight="1">
      <c r="A6" s="381" t="str">
        <f>txtNIS</f>
        <v>37015</v>
      </c>
      <c r="B6" s="382"/>
      <c r="C6" s="383"/>
    </row>
    <row r="7" spans="1:7" s="380" customFormat="1" ht="15.75" customHeight="1">
      <c r="A7" s="384" t="str">
        <f>txtMunicipality</f>
        <v>TIELT</v>
      </c>
      <c r="B7" s="382"/>
      <c r="C7" s="383"/>
    </row>
    <row r="8" spans="1:7" ht="15.75" thickBot="1">
      <c r="A8" s="45"/>
      <c r="B8" s="108"/>
      <c r="C8" s="109"/>
    </row>
    <row r="9" spans="1:7" s="373" customFormat="1" ht="15.75" thickBot="1">
      <c r="A9" s="397" t="s">
        <v>344</v>
      </c>
      <c r="B9" s="400"/>
      <c r="C9" s="401"/>
    </row>
    <row r="10" spans="1:7" s="15" customFormat="1" ht="57.75" customHeight="1" thickBot="1">
      <c r="A10" s="1004" t="s">
        <v>937</v>
      </c>
      <c r="B10" s="1005"/>
      <c r="C10" s="1006"/>
    </row>
    <row r="11" spans="1:7" s="374" customFormat="1" ht="15.75" thickBot="1">
      <c r="A11" s="397" t="s">
        <v>347</v>
      </c>
      <c r="B11" s="400"/>
      <c r="C11" s="401"/>
      <c r="G11" s="375"/>
    </row>
    <row r="12" spans="1:7">
      <c r="A12" s="44"/>
      <c r="B12" s="43"/>
      <c r="C12" s="96"/>
    </row>
    <row r="13" spans="1:7" s="374" customFormat="1">
      <c r="A13" s="714" t="s">
        <v>586</v>
      </c>
      <c r="B13" s="371"/>
      <c r="C13" s="372"/>
      <c r="D13" s="373"/>
      <c r="E13" s="373"/>
      <c r="G13" s="375"/>
    </row>
    <row r="14" spans="1:7" s="374" customFormat="1">
      <c r="A14" s="376"/>
      <c r="B14" s="371"/>
      <c r="C14" s="372"/>
      <c r="D14" s="373"/>
      <c r="E14" s="373"/>
      <c r="G14" s="375"/>
    </row>
    <row r="15" spans="1:7" s="15" customFormat="1" ht="15.75" thickBot="1">
      <c r="A15" s="97"/>
      <c r="B15" s="43"/>
      <c r="C15" s="96"/>
      <c r="D15"/>
      <c r="E15"/>
      <c r="G15" s="68"/>
    </row>
    <row r="16" spans="1:7" s="373" customFormat="1" ht="32.25" customHeight="1" thickBot="1">
      <c r="A16" s="397" t="s">
        <v>348</v>
      </c>
      <c r="B16" s="1007" t="s">
        <v>514</v>
      </c>
      <c r="C16" s="1008"/>
    </row>
    <row r="17" spans="1:3" s="15" customFormat="1" ht="15.75">
      <c r="A17" s="98"/>
      <c r="B17" s="70"/>
      <c r="C17" s="99"/>
    </row>
    <row r="18" spans="1:3">
      <c r="A18" s="95" t="s">
        <v>351</v>
      </c>
      <c r="B18" s="69" t="s">
        <v>363</v>
      </c>
      <c r="C18" s="100" t="s">
        <v>362</v>
      </c>
    </row>
    <row r="19" spans="1:3" s="330" customFormat="1">
      <c r="A19" s="364" t="s">
        <v>349</v>
      </c>
      <c r="B19" s="365" t="s">
        <v>665</v>
      </c>
      <c r="C19" s="366" t="s">
        <v>512</v>
      </c>
    </row>
    <row r="20" spans="1:3" s="330" customFormat="1">
      <c r="A20" s="367"/>
      <c r="B20" s="327"/>
      <c r="C20" s="368"/>
    </row>
    <row r="21" spans="1:3" s="330" customFormat="1">
      <c r="A21" s="369" t="s">
        <v>350</v>
      </c>
      <c r="B21" s="365" t="s">
        <v>509</v>
      </c>
      <c r="C21" s="366" t="s">
        <v>513</v>
      </c>
    </row>
    <row r="22" spans="1:3" s="330" customFormat="1">
      <c r="A22" s="370"/>
      <c r="B22" s="327"/>
      <c r="C22" s="368"/>
    </row>
    <row r="23" spans="1:3" s="330" customFormat="1" ht="30">
      <c r="A23" s="364" t="s">
        <v>431</v>
      </c>
      <c r="B23" s="436" t="s">
        <v>435</v>
      </c>
      <c r="C23" s="366" t="s">
        <v>510</v>
      </c>
    </row>
    <row r="24" spans="1:3" s="330" customFormat="1">
      <c r="A24" s="370"/>
      <c r="B24" s="327"/>
      <c r="C24" s="368"/>
    </row>
    <row r="25" spans="1:3" s="330" customFormat="1">
      <c r="A25" s="364" t="s">
        <v>433</v>
      </c>
      <c r="B25" s="365" t="s">
        <v>432</v>
      </c>
      <c r="C25" s="366" t="s">
        <v>511</v>
      </c>
    </row>
    <row r="26" spans="1:3" s="330" customFormat="1">
      <c r="A26" s="370"/>
      <c r="B26" s="327"/>
      <c r="C26" s="368"/>
    </row>
    <row r="27" spans="1:3" s="330" customFormat="1">
      <c r="A27" s="364" t="s">
        <v>405</v>
      </c>
      <c r="B27" s="365" t="s">
        <v>430</v>
      </c>
      <c r="C27" s="366"/>
    </row>
    <row r="28" spans="1:3" s="330" customFormat="1">
      <c r="A28" s="370"/>
      <c r="B28" s="327" t="s">
        <v>566</v>
      </c>
      <c r="C28" s="368"/>
    </row>
    <row r="29" spans="1:3" ht="15.75" thickBot="1">
      <c r="A29" s="44"/>
      <c r="B29" s="43"/>
      <c r="C29" s="96"/>
    </row>
    <row r="30" spans="1:3" s="373" customFormat="1" ht="15.75" thickBot="1">
      <c r="A30" s="397" t="s">
        <v>360</v>
      </c>
      <c r="B30" s="398"/>
      <c r="C30" s="399"/>
    </row>
    <row r="31" spans="1:3" s="15" customFormat="1" ht="15.75">
      <c r="A31" s="98"/>
      <c r="B31" s="71"/>
      <c r="C31" s="102"/>
    </row>
    <row r="32" spans="1:3" s="15" customFormat="1">
      <c r="A32" s="103" t="s">
        <v>361</v>
      </c>
      <c r="B32" s="73" t="s">
        <v>363</v>
      </c>
      <c r="C32" s="104"/>
    </row>
    <row r="33" spans="1:3" s="391" customFormat="1">
      <c r="A33" s="388" t="s">
        <v>352</v>
      </c>
      <c r="B33" s="389" t="s">
        <v>364</v>
      </c>
      <c r="C33" s="390"/>
    </row>
    <row r="34" spans="1:3" s="391" customFormat="1">
      <c r="A34" s="392" t="s">
        <v>353</v>
      </c>
      <c r="B34" s="393" t="s">
        <v>354</v>
      </c>
      <c r="C34" s="394"/>
    </row>
    <row r="35" spans="1:3" s="391" customFormat="1">
      <c r="A35" s="395" t="s">
        <v>355</v>
      </c>
      <c r="B35" s="393" t="s">
        <v>356</v>
      </c>
      <c r="C35" s="394"/>
    </row>
    <row r="36" spans="1:3" s="391" customFormat="1">
      <c r="A36" s="396" t="s">
        <v>357</v>
      </c>
      <c r="B36" s="393" t="s">
        <v>358</v>
      </c>
      <c r="C36" s="394"/>
    </row>
    <row r="37" spans="1:3" s="391" customFormat="1" ht="30">
      <c r="A37" s="424" t="s">
        <v>359</v>
      </c>
      <c r="B37" s="393" t="s">
        <v>463</v>
      </c>
      <c r="C37" s="394"/>
    </row>
    <row r="38" spans="1:3" ht="15.75" thickBot="1">
      <c r="A38" s="425"/>
      <c r="B38" s="426"/>
      <c r="C38" s="427"/>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3" customWidth="1"/>
    <col min="2" max="2" width="15" style="443" customWidth="1"/>
    <col min="3" max="3" width="25.140625" style="443" customWidth="1"/>
    <col min="4" max="4" width="15" style="443" customWidth="1"/>
    <col min="5" max="5" width="40.5703125" style="443" customWidth="1"/>
    <col min="6" max="6" width="14.85546875" style="443" customWidth="1"/>
    <col min="7" max="7" width="6.5703125" style="443" bestFit="1" customWidth="1"/>
    <col min="8" max="8" width="8.140625" style="443" bestFit="1"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26.42578125" style="443" bestFit="1" customWidth="1"/>
    <col min="16" max="16" width="43.5703125" style="443" customWidth="1"/>
    <col min="17" max="17" width="9.140625" style="443"/>
    <col min="18" max="18" width="20.42578125" style="443" customWidth="1"/>
    <col min="19" max="16384" width="9.140625" style="443"/>
  </cols>
  <sheetData>
    <row r="1" spans="1:16" ht="15.75" customHeight="1" outlineLevel="1" thickTop="1" thickBot="1">
      <c r="A1" s="1121" t="s">
        <v>375</v>
      </c>
      <c r="B1" s="1122" t="s">
        <v>188</v>
      </c>
      <c r="C1" s="1123"/>
      <c r="D1" s="1123"/>
      <c r="E1" s="1123"/>
      <c r="F1" s="1123"/>
      <c r="G1" s="1123"/>
      <c r="H1" s="1123"/>
      <c r="I1" s="1123"/>
      <c r="J1" s="1123"/>
      <c r="K1" s="1123"/>
      <c r="L1" s="1123"/>
      <c r="M1" s="1123"/>
      <c r="N1" s="1123"/>
      <c r="O1" s="1123"/>
      <c r="P1" s="1123"/>
    </row>
    <row r="2" spans="1:16" ht="15" customHeight="1" outlineLevel="1" thickTop="1">
      <c r="A2" s="1121"/>
      <c r="B2" s="1124" t="s">
        <v>20</v>
      </c>
      <c r="C2" s="1124" t="s">
        <v>189</v>
      </c>
      <c r="D2" s="1125" t="s">
        <v>190</v>
      </c>
      <c r="E2" s="1126"/>
      <c r="F2" s="1126"/>
      <c r="G2" s="1126"/>
      <c r="H2" s="1126"/>
      <c r="I2" s="1126"/>
      <c r="J2" s="1126"/>
      <c r="K2" s="1127"/>
      <c r="L2" s="1125" t="s">
        <v>191</v>
      </c>
      <c r="M2" s="1126"/>
      <c r="N2" s="1126"/>
      <c r="O2" s="1126"/>
      <c r="P2" s="1127"/>
    </row>
    <row r="3" spans="1:16" ht="56.25" customHeight="1" outlineLevel="1">
      <c r="A3" s="1121"/>
      <c r="B3" s="1104"/>
      <c r="C3" s="1104"/>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outlineLevel="1">
      <c r="A4" s="462"/>
      <c r="B4" s="460"/>
      <c r="C4" s="492"/>
      <c r="D4" s="492"/>
      <c r="E4" s="492"/>
      <c r="F4" s="492"/>
      <c r="G4" s="492"/>
      <c r="H4" s="492"/>
      <c r="I4" s="492"/>
      <c r="J4" s="492"/>
      <c r="K4" s="492"/>
      <c r="L4" s="492"/>
      <c r="M4" s="492"/>
      <c r="N4" s="492"/>
      <c r="O4" s="492"/>
      <c r="P4" s="492"/>
    </row>
    <row r="5" spans="1:16" outlineLevel="1">
      <c r="A5" s="462"/>
      <c r="B5" s="460"/>
      <c r="C5" s="492"/>
      <c r="D5" s="492"/>
      <c r="E5" s="492"/>
      <c r="F5" s="492"/>
      <c r="G5" s="492"/>
      <c r="H5" s="492"/>
      <c r="I5" s="492"/>
      <c r="J5" s="492"/>
      <c r="K5" s="492"/>
      <c r="L5" s="492"/>
      <c r="M5" s="492"/>
      <c r="N5" s="492"/>
      <c r="O5" s="492"/>
      <c r="P5" s="492"/>
    </row>
    <row r="6" spans="1:16" outlineLevel="1">
      <c r="A6" s="462"/>
      <c r="B6" s="460"/>
      <c r="C6" s="492"/>
      <c r="D6" s="492"/>
      <c r="E6" s="492"/>
      <c r="F6" s="492"/>
      <c r="G6" s="492"/>
      <c r="H6" s="492"/>
      <c r="I6" s="492"/>
      <c r="J6" s="492"/>
      <c r="K6" s="492"/>
      <c r="L6" s="492"/>
      <c r="M6" s="492"/>
      <c r="N6" s="492"/>
      <c r="O6" s="492"/>
      <c r="P6" s="492"/>
    </row>
    <row r="7" spans="1:16" outlineLevel="1">
      <c r="A7" s="462"/>
      <c r="B7" s="460"/>
      <c r="C7" s="492"/>
      <c r="D7" s="492"/>
      <c r="E7" s="492"/>
      <c r="F7" s="492"/>
      <c r="G7" s="492"/>
      <c r="H7" s="492"/>
      <c r="I7" s="492"/>
      <c r="J7" s="492"/>
      <c r="K7" s="492"/>
      <c r="L7" s="492"/>
      <c r="M7" s="492"/>
      <c r="N7" s="492"/>
      <c r="O7" s="492"/>
      <c r="P7" s="492"/>
    </row>
    <row r="8" spans="1:16" outlineLevel="1">
      <c r="A8" s="631"/>
      <c r="B8" s="460"/>
      <c r="C8" s="492"/>
      <c r="D8" s="492"/>
      <c r="E8" s="492"/>
      <c r="F8" s="492"/>
      <c r="G8" s="492"/>
      <c r="H8" s="492"/>
      <c r="I8" s="492"/>
      <c r="J8" s="492"/>
      <c r="K8" s="492"/>
      <c r="L8" s="492"/>
      <c r="M8" s="492"/>
      <c r="N8" s="492"/>
      <c r="O8" s="492"/>
      <c r="P8" s="492"/>
    </row>
    <row r="9" spans="1:16" outlineLevel="1">
      <c r="A9" s="462"/>
      <c r="B9" s="460"/>
      <c r="C9" s="492"/>
      <c r="D9" s="492"/>
      <c r="E9" s="492"/>
      <c r="F9" s="492"/>
      <c r="G9" s="492"/>
      <c r="H9" s="492"/>
      <c r="I9" s="492"/>
      <c r="J9" s="492"/>
      <c r="K9" s="492"/>
      <c r="L9" s="492"/>
      <c r="M9" s="492"/>
      <c r="N9" s="492"/>
      <c r="O9" s="492"/>
      <c r="P9" s="492"/>
    </row>
    <row r="10" spans="1:16" outlineLevel="1">
      <c r="A10" s="462"/>
      <c r="B10" s="460"/>
      <c r="C10" s="492"/>
      <c r="D10" s="492"/>
      <c r="E10" s="492"/>
      <c r="F10" s="492"/>
      <c r="G10" s="492"/>
      <c r="H10" s="492"/>
      <c r="I10" s="492"/>
      <c r="J10" s="492"/>
      <c r="K10" s="492"/>
      <c r="L10" s="492"/>
      <c r="M10" s="492"/>
      <c r="N10" s="492"/>
      <c r="O10" s="492"/>
      <c r="P10" s="492"/>
    </row>
    <row r="11" spans="1:16" outlineLevel="1">
      <c r="A11" s="462"/>
      <c r="B11" s="460"/>
      <c r="C11" s="492"/>
      <c r="D11" s="492"/>
      <c r="E11" s="492"/>
      <c r="F11" s="492"/>
      <c r="G11" s="492"/>
      <c r="H11" s="492"/>
      <c r="I11" s="492"/>
      <c r="J11" s="492"/>
      <c r="K11" s="492"/>
      <c r="L11" s="492"/>
      <c r="M11" s="492"/>
      <c r="N11" s="492"/>
      <c r="O11" s="492"/>
      <c r="P11" s="492"/>
    </row>
    <row r="12" spans="1:16" ht="15.75" outlineLevel="1" thickBot="1">
      <c r="A12" s="462"/>
      <c r="B12" s="460"/>
      <c r="C12" s="492"/>
      <c r="D12" s="492"/>
      <c r="E12" s="492"/>
      <c r="F12" s="492"/>
      <c r="G12" s="492"/>
      <c r="H12" s="492"/>
      <c r="I12" s="492"/>
      <c r="J12" s="492"/>
      <c r="K12" s="492"/>
      <c r="L12" s="492"/>
      <c r="M12" s="492"/>
      <c r="N12" s="492"/>
      <c r="O12" s="492"/>
      <c r="P12" s="492"/>
    </row>
    <row r="13" spans="1:16" ht="25.5" customHeight="1" outlineLevel="1" thickBot="1">
      <c r="A13" s="463" t="s">
        <v>569</v>
      </c>
      <c r="B13" s="445"/>
      <c r="C13" s="464"/>
      <c r="D13" s="464"/>
      <c r="E13" s="464"/>
      <c r="F13" s="464"/>
      <c r="G13" s="464"/>
      <c r="H13" s="464"/>
      <c r="I13" s="464"/>
      <c r="J13" s="464"/>
      <c r="K13" s="464"/>
      <c r="L13" s="464"/>
      <c r="M13" s="464"/>
      <c r="N13" s="464"/>
      <c r="O13" s="1128"/>
      <c r="P13" s="1128"/>
    </row>
    <row r="14" spans="1:16" outlineLevel="1">
      <c r="A14" s="462"/>
      <c r="B14" s="52"/>
      <c r="C14" s="492"/>
      <c r="D14" s="492"/>
      <c r="E14" s="492"/>
      <c r="F14" s="492"/>
      <c r="G14" s="492"/>
      <c r="H14" s="492"/>
      <c r="I14" s="492"/>
      <c r="J14" s="492"/>
      <c r="K14" s="492"/>
      <c r="L14" s="492"/>
      <c r="M14" s="492"/>
      <c r="N14" s="492"/>
      <c r="O14" s="492"/>
      <c r="P14" s="492"/>
    </row>
    <row r="15" spans="1:16" s="457" customFormat="1" outlineLevel="1">
      <c r="A15" s="465" t="s">
        <v>295</v>
      </c>
      <c r="B15" s="466">
        <f>SUM(B4:B12)</f>
        <v>0</v>
      </c>
      <c r="C15" s="467"/>
      <c r="D15" s="467"/>
      <c r="E15" s="467"/>
      <c r="F15" s="467"/>
      <c r="G15" s="467"/>
      <c r="H15" s="467"/>
      <c r="I15" s="467"/>
      <c r="J15" s="467"/>
      <c r="K15" s="467"/>
      <c r="L15" s="467"/>
      <c r="M15" s="467"/>
      <c r="N15" s="467"/>
      <c r="O15" s="468"/>
      <c r="P15" s="468"/>
    </row>
    <row r="16" spans="1:16" outlineLevel="1">
      <c r="B16" s="469"/>
      <c r="C16" s="469"/>
      <c r="D16" s="469"/>
      <c r="E16" s="469"/>
      <c r="F16" s="469"/>
      <c r="G16" s="469"/>
      <c r="H16" s="469"/>
      <c r="I16" s="469"/>
      <c r="J16" s="469"/>
      <c r="K16" s="469"/>
      <c r="L16" s="469"/>
      <c r="M16" s="469"/>
      <c r="N16" s="469"/>
      <c r="O16" s="469"/>
      <c r="P16" s="469"/>
    </row>
    <row r="17" spans="1:16" outlineLevel="1">
      <c r="A17" s="470" t="s">
        <v>578</v>
      </c>
      <c r="B17" s="494">
        <f ca="1">'EF ele_warmte'!B12</f>
        <v>0.21462657327734241</v>
      </c>
      <c r="C17" s="494">
        <f ca="1">'EF ele_warmte'!B22</f>
        <v>0</v>
      </c>
      <c r="D17" s="494">
        <f>EF_CO2_aardgas</f>
        <v>0.20200000000000001</v>
      </c>
      <c r="E17" s="494">
        <f>EF_VLgas_CO2</f>
        <v>0.22700000000000001</v>
      </c>
      <c r="F17" s="494">
        <f>EF_stookolie_CO2</f>
        <v>0.26700000000000002</v>
      </c>
      <c r="G17" s="494"/>
      <c r="H17" s="494"/>
      <c r="I17" s="494">
        <f>EF_bruinkool_CO2</f>
        <v>0.35099999999999998</v>
      </c>
      <c r="J17" s="494">
        <f>EF_steenkool_CO2</f>
        <v>0.35399999999999998</v>
      </c>
      <c r="K17" s="494">
        <f>EF_anderfossiel_CO2</f>
        <v>0.26400000000000001</v>
      </c>
      <c r="L17" s="494">
        <f>'EF brandstof'!J4</f>
        <v>0</v>
      </c>
      <c r="M17" s="494">
        <f>'EF brandstof'!K4</f>
        <v>0</v>
      </c>
      <c r="N17" s="494">
        <f>'EF brandstof'!L4</f>
        <v>0</v>
      </c>
      <c r="O17" s="494">
        <v>0</v>
      </c>
      <c r="P17" s="494">
        <v>0</v>
      </c>
    </row>
    <row r="18" spans="1:16" outlineLevel="1">
      <c r="B18" s="469"/>
      <c r="C18" s="469"/>
      <c r="D18" s="469"/>
      <c r="E18" s="469"/>
      <c r="F18" s="469"/>
      <c r="G18" s="469"/>
      <c r="H18" s="469"/>
      <c r="I18" s="469"/>
      <c r="J18" s="469"/>
      <c r="K18" s="469"/>
      <c r="L18" s="469"/>
      <c r="M18" s="469"/>
      <c r="N18" s="469"/>
      <c r="O18" s="469"/>
      <c r="P18" s="469"/>
    </row>
    <row r="19" spans="1:16" outlineLevel="1">
      <c r="A19" s="465" t="s">
        <v>206</v>
      </c>
      <c r="B19" s="471">
        <f ca="1">B15*B17</f>
        <v>0</v>
      </c>
      <c r="C19" s="471"/>
      <c r="D19" s="471"/>
      <c r="E19" s="471"/>
      <c r="F19" s="471"/>
      <c r="G19" s="471"/>
      <c r="H19" s="471"/>
      <c r="I19" s="471"/>
      <c r="J19" s="471"/>
      <c r="K19" s="471"/>
      <c r="L19" s="471"/>
      <c r="M19" s="471"/>
      <c r="N19" s="471"/>
      <c r="O19" s="471"/>
      <c r="P19" s="471"/>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3">
    <tabColor theme="8"/>
  </sheetPr>
  <dimension ref="A1:P31"/>
  <sheetViews>
    <sheetView showGridLines="0" workbookViewId="0">
      <selection sqref="A1:A3"/>
    </sheetView>
  </sheetViews>
  <sheetFormatPr defaultColWidth="9.140625" defaultRowHeight="15"/>
  <cols>
    <col min="1" max="1" width="34.7109375" style="443" customWidth="1"/>
    <col min="2" max="2" width="14.140625" style="443" customWidth="1"/>
    <col min="3" max="3" width="16.42578125" style="443" customWidth="1"/>
    <col min="4" max="4" width="15" style="443" customWidth="1"/>
    <col min="5" max="5" width="13.85546875" style="443" customWidth="1"/>
    <col min="6" max="6" width="14.85546875" style="443" customWidth="1"/>
    <col min="7" max="7" width="14.7109375" style="443" customWidth="1"/>
    <col min="8" max="8" width="14.28515625" style="443"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16.140625" style="443" customWidth="1"/>
    <col min="16" max="16" width="17.5703125" style="443" customWidth="1"/>
    <col min="17" max="17" width="9.140625" style="443"/>
    <col min="18" max="18" width="20.42578125" style="443" customWidth="1"/>
    <col min="19" max="16384" width="9.140625" style="443"/>
  </cols>
  <sheetData>
    <row r="1" spans="1:16" ht="15.75" customHeight="1" thickTop="1" thickBot="1">
      <c r="A1" s="1121" t="s">
        <v>316</v>
      </c>
      <c r="B1" s="1122" t="s">
        <v>188</v>
      </c>
      <c r="C1" s="1123"/>
      <c r="D1" s="1123"/>
      <c r="E1" s="1123"/>
      <c r="F1" s="1123"/>
      <c r="G1" s="1123"/>
      <c r="H1" s="1123"/>
      <c r="I1" s="1123"/>
      <c r="J1" s="1123"/>
      <c r="K1" s="1123"/>
      <c r="L1" s="1123"/>
      <c r="M1" s="1123"/>
      <c r="N1" s="1123"/>
      <c r="O1" s="1123"/>
      <c r="P1" s="1123"/>
    </row>
    <row r="2" spans="1:16" ht="15" customHeight="1" thickTop="1">
      <c r="A2" s="1121"/>
      <c r="B2" s="1124" t="s">
        <v>20</v>
      </c>
      <c r="C2" s="1124" t="s">
        <v>189</v>
      </c>
      <c r="D2" s="1125" t="s">
        <v>190</v>
      </c>
      <c r="E2" s="1126"/>
      <c r="F2" s="1126"/>
      <c r="G2" s="1126"/>
      <c r="H2" s="1126"/>
      <c r="I2" s="1126"/>
      <c r="J2" s="1126"/>
      <c r="K2" s="1127"/>
      <c r="L2" s="1125" t="s">
        <v>191</v>
      </c>
      <c r="M2" s="1126"/>
      <c r="N2" s="1126"/>
      <c r="O2" s="1126"/>
      <c r="P2" s="1127"/>
    </row>
    <row r="3" spans="1:16" ht="56.25" customHeight="1">
      <c r="A3" s="1121"/>
      <c r="B3" s="1104"/>
      <c r="C3" s="1104"/>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c r="B4" s="460"/>
      <c r="C4" s="492"/>
      <c r="D4" s="461"/>
      <c r="E4" s="461"/>
      <c r="F4" s="492"/>
      <c r="G4" s="461"/>
      <c r="H4" s="461"/>
      <c r="I4" s="492"/>
      <c r="J4" s="492"/>
      <c r="K4" s="492"/>
      <c r="L4" s="492"/>
      <c r="M4" s="492"/>
      <c r="N4" s="492"/>
      <c r="O4" s="492"/>
      <c r="P4" s="492"/>
    </row>
    <row r="5" spans="1:16">
      <c r="B5" s="460"/>
      <c r="C5" s="52"/>
      <c r="D5" s="460"/>
      <c r="E5" s="460"/>
      <c r="F5" s="52"/>
      <c r="G5" s="460"/>
      <c r="H5" s="460"/>
      <c r="I5" s="52"/>
      <c r="J5" s="52"/>
      <c r="K5" s="52"/>
      <c r="L5" s="52"/>
      <c r="M5" s="52"/>
      <c r="N5" s="52"/>
      <c r="O5" s="52"/>
      <c r="P5" s="52"/>
    </row>
    <row r="6" spans="1:16">
      <c r="B6" s="460"/>
      <c r="C6" s="52"/>
      <c r="D6" s="460"/>
      <c r="E6" s="460"/>
      <c r="F6" s="52"/>
      <c r="G6" s="460"/>
      <c r="H6" s="460"/>
      <c r="I6" s="52"/>
      <c r="J6" s="52"/>
      <c r="K6" s="52"/>
      <c r="L6" s="52"/>
      <c r="M6" s="52"/>
      <c r="N6" s="52"/>
      <c r="O6" s="52"/>
      <c r="P6" s="52"/>
    </row>
    <row r="7" spans="1:16">
      <c r="B7" s="460"/>
      <c r="C7" s="52"/>
      <c r="D7" s="460"/>
      <c r="E7" s="460"/>
      <c r="F7" s="52"/>
      <c r="G7" s="460"/>
      <c r="H7" s="460"/>
      <c r="I7" s="52"/>
      <c r="J7" s="52"/>
      <c r="K7" s="52"/>
      <c r="L7" s="52"/>
      <c r="M7" s="52"/>
      <c r="N7" s="52"/>
      <c r="O7" s="52"/>
      <c r="P7" s="52"/>
    </row>
    <row r="8" spans="1:16">
      <c r="A8" s="457"/>
      <c r="B8" s="460"/>
      <c r="C8" s="52"/>
      <c r="D8" s="460"/>
      <c r="E8" s="460"/>
      <c r="F8" s="52"/>
      <c r="G8" s="460"/>
      <c r="H8" s="460"/>
      <c r="I8" s="52"/>
      <c r="J8" s="52"/>
      <c r="K8" s="52"/>
      <c r="L8" s="52"/>
      <c r="M8" s="52"/>
      <c r="N8" s="52"/>
      <c r="O8" s="52"/>
      <c r="P8" s="52"/>
    </row>
    <row r="9" spans="1:16">
      <c r="B9" s="460"/>
      <c r="C9" s="52"/>
      <c r="D9" s="460"/>
      <c r="E9" s="460"/>
      <c r="F9" s="52"/>
      <c r="G9" s="460"/>
      <c r="H9" s="460"/>
      <c r="I9" s="52"/>
      <c r="J9" s="52"/>
      <c r="K9" s="52"/>
      <c r="L9" s="52"/>
      <c r="M9" s="52"/>
      <c r="N9" s="52"/>
      <c r="O9" s="52"/>
      <c r="P9" s="52"/>
    </row>
    <row r="10" spans="1:16">
      <c r="B10" s="460"/>
      <c r="C10" s="52"/>
      <c r="D10" s="460"/>
      <c r="E10" s="460"/>
      <c r="F10" s="52"/>
      <c r="G10" s="460"/>
      <c r="H10" s="460"/>
      <c r="I10" s="52"/>
      <c r="J10" s="52"/>
      <c r="K10" s="52"/>
      <c r="L10" s="52"/>
      <c r="M10" s="52"/>
      <c r="N10" s="52"/>
      <c r="O10" s="52"/>
      <c r="P10" s="52"/>
    </row>
    <row r="11" spans="1:16">
      <c r="B11" s="460"/>
      <c r="C11" s="52"/>
      <c r="D11" s="460"/>
      <c r="E11" s="460"/>
      <c r="F11" s="52"/>
      <c r="G11" s="460"/>
      <c r="H11" s="460"/>
      <c r="I11" s="52"/>
      <c r="J11" s="52"/>
      <c r="K11" s="52"/>
      <c r="L11" s="52"/>
      <c r="M11" s="52"/>
      <c r="N11" s="52"/>
      <c r="O11" s="52"/>
      <c r="P11" s="52"/>
    </row>
    <row r="12" spans="1:16">
      <c r="B12" s="460"/>
      <c r="C12" s="52"/>
      <c r="D12" s="460"/>
      <c r="E12" s="460"/>
      <c r="F12" s="52"/>
      <c r="G12" s="460"/>
      <c r="H12" s="460"/>
      <c r="I12" s="52"/>
      <c r="J12" s="52"/>
      <c r="K12" s="52"/>
      <c r="L12" s="52"/>
      <c r="M12" s="52"/>
      <c r="N12" s="52"/>
      <c r="O12" s="52"/>
      <c r="P12" s="52"/>
    </row>
    <row r="13" spans="1:16">
      <c r="B13" s="460"/>
      <c r="C13" s="52"/>
      <c r="D13" s="460"/>
      <c r="E13" s="460"/>
      <c r="F13" s="52"/>
      <c r="G13" s="460"/>
      <c r="H13" s="460"/>
      <c r="I13" s="52"/>
      <c r="J13" s="52"/>
      <c r="K13" s="52"/>
      <c r="L13" s="52"/>
      <c r="M13" s="52"/>
      <c r="N13" s="52"/>
      <c r="O13" s="52"/>
      <c r="P13" s="52"/>
    </row>
    <row r="14" spans="1:16">
      <c r="B14" s="460"/>
      <c r="C14" s="52"/>
      <c r="D14" s="460"/>
      <c r="E14" s="460"/>
      <c r="F14" s="52"/>
      <c r="G14" s="460"/>
      <c r="H14" s="460"/>
      <c r="I14" s="52"/>
      <c r="J14" s="52"/>
      <c r="K14" s="52"/>
      <c r="L14" s="52"/>
      <c r="M14" s="52"/>
      <c r="N14" s="52"/>
      <c r="O14" s="52"/>
      <c r="P14" s="52"/>
    </row>
    <row r="15" spans="1:16">
      <c r="B15" s="460"/>
      <c r="C15" s="52"/>
      <c r="D15" s="460"/>
      <c r="E15" s="460"/>
      <c r="F15" s="52"/>
      <c r="G15" s="460"/>
      <c r="H15" s="460"/>
      <c r="I15" s="52"/>
      <c r="J15" s="52"/>
      <c r="K15" s="52"/>
      <c r="L15" s="52"/>
      <c r="M15" s="52"/>
      <c r="N15" s="52"/>
      <c r="O15" s="52"/>
      <c r="P15" s="52"/>
    </row>
    <row r="16" spans="1:16">
      <c r="B16" s="460"/>
      <c r="C16" s="52"/>
      <c r="D16" s="460"/>
      <c r="E16" s="460"/>
      <c r="F16" s="52"/>
      <c r="G16" s="460"/>
      <c r="H16" s="460"/>
      <c r="I16" s="52"/>
      <c r="J16" s="52"/>
      <c r="K16" s="52"/>
      <c r="L16" s="52"/>
      <c r="M16" s="52"/>
      <c r="N16" s="52"/>
      <c r="O16" s="52"/>
      <c r="P16" s="52"/>
    </row>
    <row r="17" spans="1:16">
      <c r="B17" s="460"/>
      <c r="C17" s="52"/>
      <c r="D17" s="460"/>
      <c r="E17" s="460"/>
      <c r="F17" s="52"/>
      <c r="G17" s="460"/>
      <c r="H17" s="460"/>
      <c r="I17" s="52"/>
      <c r="J17" s="52"/>
      <c r="K17" s="52"/>
      <c r="L17" s="52"/>
      <c r="M17" s="52"/>
      <c r="N17" s="52"/>
      <c r="O17" s="52"/>
      <c r="P17" s="52"/>
    </row>
    <row r="18" spans="1:16">
      <c r="B18" s="460"/>
      <c r="C18" s="52"/>
      <c r="D18" s="460"/>
      <c r="E18" s="460"/>
      <c r="F18" s="52"/>
      <c r="G18" s="460"/>
      <c r="H18" s="460"/>
      <c r="I18" s="52"/>
      <c r="J18" s="52"/>
      <c r="K18" s="52"/>
      <c r="L18" s="52"/>
      <c r="M18" s="52"/>
      <c r="N18" s="52"/>
      <c r="O18" s="52"/>
      <c r="P18" s="52"/>
    </row>
    <row r="19" spans="1:16">
      <c r="B19" s="460"/>
      <c r="C19" s="52"/>
      <c r="D19" s="460"/>
      <c r="E19" s="460"/>
      <c r="F19" s="52"/>
      <c r="G19" s="460"/>
      <c r="H19" s="460"/>
      <c r="I19" s="52"/>
      <c r="J19" s="52"/>
      <c r="K19" s="52"/>
      <c r="L19" s="52"/>
      <c r="M19" s="52"/>
      <c r="N19" s="52"/>
      <c r="O19" s="52"/>
      <c r="P19" s="52"/>
    </row>
    <row r="20" spans="1:16">
      <c r="B20" s="460"/>
      <c r="C20" s="52"/>
      <c r="D20" s="460"/>
      <c r="E20" s="460"/>
      <c r="F20" s="52"/>
      <c r="G20" s="460"/>
      <c r="H20" s="460"/>
      <c r="I20" s="52"/>
      <c r="J20" s="52"/>
      <c r="K20" s="52"/>
      <c r="L20" s="52"/>
      <c r="M20" s="52"/>
      <c r="N20" s="52"/>
      <c r="O20" s="52"/>
      <c r="P20" s="52"/>
    </row>
    <row r="21" spans="1:16">
      <c r="B21" s="460"/>
      <c r="C21" s="52"/>
      <c r="D21" s="460"/>
      <c r="E21" s="460"/>
      <c r="F21" s="52"/>
      <c r="G21" s="460"/>
      <c r="H21" s="460"/>
      <c r="I21" s="52"/>
      <c r="J21" s="52"/>
      <c r="K21" s="52"/>
      <c r="L21" s="52"/>
      <c r="M21" s="52"/>
      <c r="N21" s="52"/>
      <c r="O21" s="52"/>
      <c r="P21" s="52"/>
    </row>
    <row r="22" spans="1:16">
      <c r="B22" s="460"/>
      <c r="C22" s="52"/>
      <c r="D22" s="460"/>
      <c r="E22" s="460"/>
      <c r="F22" s="52"/>
      <c r="G22" s="460"/>
      <c r="H22" s="460"/>
      <c r="I22" s="52"/>
      <c r="J22" s="52"/>
      <c r="K22" s="52"/>
      <c r="L22" s="52"/>
      <c r="M22" s="52"/>
      <c r="N22" s="52"/>
      <c r="O22" s="52"/>
      <c r="P22" s="52"/>
    </row>
    <row r="23" spans="1:16" ht="15.75" thickBot="1">
      <c r="B23" s="460"/>
      <c r="C23" s="52"/>
      <c r="D23" s="460"/>
      <c r="E23" s="460"/>
      <c r="F23" s="52"/>
      <c r="G23" s="460"/>
      <c r="H23" s="460"/>
      <c r="I23" s="52"/>
      <c r="J23" s="52"/>
      <c r="K23" s="52"/>
      <c r="L23" s="52"/>
      <c r="M23" s="52"/>
      <c r="N23" s="52"/>
      <c r="O23" s="52"/>
      <c r="P23" s="52"/>
    </row>
    <row r="24" spans="1:16" ht="15.75" thickBot="1">
      <c r="A24" s="463" t="s">
        <v>569</v>
      </c>
    </row>
    <row r="26" spans="1:16" s="457" customFormat="1">
      <c r="A26" s="465" t="s">
        <v>519</v>
      </c>
      <c r="B26" s="465">
        <f t="shared" ref="B26:H26" si="0">SUM(B4:B23)</f>
        <v>0</v>
      </c>
      <c r="C26" s="465"/>
      <c r="D26" s="465">
        <f t="shared" si="0"/>
        <v>0</v>
      </c>
      <c r="E26" s="465">
        <f t="shared" si="0"/>
        <v>0</v>
      </c>
      <c r="F26" s="465"/>
      <c r="G26" s="465">
        <f t="shared" si="0"/>
        <v>0</v>
      </c>
      <c r="H26" s="465">
        <f t="shared" si="0"/>
        <v>0</v>
      </c>
      <c r="I26" s="465"/>
      <c r="J26" s="465"/>
      <c r="K26" s="465"/>
      <c r="L26" s="465"/>
      <c r="M26" s="465"/>
      <c r="N26" s="465"/>
      <c r="O26" s="465"/>
      <c r="P26" s="465"/>
    </row>
    <row r="27" spans="1:16" s="457" customFormat="1">
      <c r="A27" s="465" t="s">
        <v>575</v>
      </c>
      <c r="B27" s="465">
        <f>B26</f>
        <v>0</v>
      </c>
      <c r="C27" s="465"/>
      <c r="D27" s="465">
        <f>D26</f>
        <v>0</v>
      </c>
      <c r="E27" s="465">
        <f>E26</f>
        <v>0</v>
      </c>
      <c r="F27" s="465"/>
      <c r="G27" s="465">
        <f>(1-transport!C35)*'Eigen vloot'!G26</f>
        <v>0</v>
      </c>
      <c r="H27" s="465">
        <f>(1-transport!C42)*'Eigen vloot'!H26</f>
        <v>0</v>
      </c>
      <c r="I27" s="465"/>
      <c r="J27" s="465"/>
      <c r="K27" s="465"/>
      <c r="L27" s="465"/>
      <c r="M27" s="632">
        <f>G26*transport!C35+'Eigen vloot'!H26*transport!C42</f>
        <v>0</v>
      </c>
      <c r="N27" s="465"/>
      <c r="O27" s="465"/>
      <c r="P27" s="465"/>
    </row>
    <row r="29" spans="1:16">
      <c r="A29" s="470" t="s">
        <v>578</v>
      </c>
      <c r="B29" s="495">
        <f ca="1">'EF ele_warmte'!B12</f>
        <v>0.21462657327734241</v>
      </c>
      <c r="C29" s="495">
        <f ca="1">'EF ele_warmte'!B22</f>
        <v>0</v>
      </c>
      <c r="D29" s="495">
        <f>EF_CO2_aardgas</f>
        <v>0.20200000000000001</v>
      </c>
      <c r="E29" s="495">
        <f>EF_VLgas_CO2</f>
        <v>0.22700000000000001</v>
      </c>
      <c r="F29" s="495">
        <f>EF_stookolie_CO2</f>
        <v>0.26700000000000002</v>
      </c>
      <c r="G29" s="495">
        <f>EF_diesel_CO2</f>
        <v>0.26700000000000002</v>
      </c>
      <c r="H29" s="495">
        <f>EF_benzine_CO2</f>
        <v>0.249</v>
      </c>
      <c r="I29" s="495">
        <f>EF_bruinkool_CO2</f>
        <v>0.35099999999999998</v>
      </c>
      <c r="J29" s="495">
        <f>EF_steenkool_CO2</f>
        <v>0.35399999999999998</v>
      </c>
      <c r="K29" s="495">
        <f>EF_anderfossiel_CO2</f>
        <v>0.26400000000000001</v>
      </c>
      <c r="L29" s="495">
        <f>'EF brandstof'!J4</f>
        <v>0</v>
      </c>
      <c r="M29" s="495">
        <f>'EF brandstof'!K4</f>
        <v>0</v>
      </c>
      <c r="N29" s="495">
        <f>'EF brandstof'!L4</f>
        <v>0</v>
      </c>
      <c r="O29" s="495">
        <v>0</v>
      </c>
      <c r="P29" s="495">
        <v>0</v>
      </c>
    </row>
    <row r="31" spans="1:16">
      <c r="A31" s="465" t="s">
        <v>206</v>
      </c>
      <c r="B31" s="633">
        <f ca="1">B27*B29</f>
        <v>0</v>
      </c>
      <c r="C31" s="633"/>
      <c r="D31" s="633">
        <f>D27*D29</f>
        <v>0</v>
      </c>
      <c r="E31" s="633">
        <f>E27*E29</f>
        <v>0</v>
      </c>
      <c r="F31" s="633"/>
      <c r="G31" s="633">
        <f>G27*G29</f>
        <v>0</v>
      </c>
      <c r="H31" s="633">
        <f>H27*H29</f>
        <v>0</v>
      </c>
      <c r="I31" s="633"/>
      <c r="J31" s="633"/>
      <c r="K31" s="633"/>
      <c r="L31" s="633"/>
      <c r="M31" s="633">
        <f>M27*M29</f>
        <v>0</v>
      </c>
      <c r="N31" s="493"/>
      <c r="O31" s="493"/>
      <c r="P31" s="493"/>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2">
    <tabColor theme="8"/>
  </sheetPr>
  <dimension ref="A1:K63"/>
  <sheetViews>
    <sheetView showGridLines="0" workbookViewId="0"/>
  </sheetViews>
  <sheetFormatPr defaultRowHeight="15"/>
  <cols>
    <col min="1" max="1" width="54" bestFit="1" customWidth="1"/>
    <col min="2" max="2" width="26" style="443" bestFit="1" customWidth="1"/>
    <col min="3" max="3" width="26" customWidth="1"/>
    <col min="4" max="4" width="69.42578125" customWidth="1"/>
  </cols>
  <sheetData>
    <row r="1" spans="1:11" s="43" customFormat="1" ht="15.75" thickBot="1">
      <c r="B1" s="445"/>
    </row>
    <row r="2" spans="1:11" s="43" customFormat="1">
      <c r="A2" s="181" t="s">
        <v>516</v>
      </c>
      <c r="B2" s="496"/>
      <c r="C2" s="182"/>
      <c r="D2" s="183"/>
    </row>
    <row r="3" spans="1:11">
      <c r="A3" s="101"/>
      <c r="B3" s="497"/>
      <c r="C3" s="141" t="s">
        <v>175</v>
      </c>
      <c r="D3" s="144" t="s">
        <v>380</v>
      </c>
    </row>
    <row r="4" spans="1:11">
      <c r="A4" s="44" t="s">
        <v>436</v>
      </c>
      <c r="B4" s="47"/>
      <c r="C4" s="32"/>
      <c r="D4" s="143" t="s">
        <v>382</v>
      </c>
    </row>
    <row r="5" spans="1:11">
      <c r="A5" s="44"/>
      <c r="B5" s="48"/>
      <c r="C5" s="32"/>
      <c r="D5" s="143"/>
    </row>
    <row r="6" spans="1:11" s="10" customFormat="1" ht="21.75" thickBot="1">
      <c r="A6" s="186" t="s">
        <v>469</v>
      </c>
      <c r="B6" s="498"/>
      <c r="C6" s="187"/>
      <c r="D6" s="188"/>
    </row>
    <row r="7" spans="1:11" s="43" customFormat="1" ht="15.75" thickBot="1">
      <c r="B7" s="445"/>
    </row>
    <row r="8" spans="1:11" s="43" customFormat="1">
      <c r="A8" s="181" t="s">
        <v>529</v>
      </c>
      <c r="B8" s="496"/>
      <c r="C8" s="182"/>
      <c r="D8" s="183"/>
    </row>
    <row r="9" spans="1:11" s="32" customFormat="1">
      <c r="A9" s="46"/>
      <c r="B9" s="499"/>
      <c r="C9" s="42"/>
      <c r="D9" s="295"/>
    </row>
    <row r="10" spans="1:11">
      <c r="A10" s="296" t="s">
        <v>557</v>
      </c>
      <c r="B10" s="497"/>
      <c r="C10" s="141" t="s">
        <v>175</v>
      </c>
      <c r="D10" s="144" t="s">
        <v>380</v>
      </c>
      <c r="I10" s="1129"/>
      <c r="K10" s="58"/>
    </row>
    <row r="11" spans="1:11" s="43" customFormat="1">
      <c r="A11" s="44" t="s">
        <v>558</v>
      </c>
      <c r="B11" s="47"/>
      <c r="D11" s="142" t="s">
        <v>381</v>
      </c>
      <c r="I11" s="1129"/>
      <c r="K11" s="58"/>
    </row>
    <row r="12" spans="1:11" s="43" customFormat="1">
      <c r="A12" s="44" t="s">
        <v>559</v>
      </c>
      <c r="B12" s="47"/>
      <c r="D12" s="142" t="s">
        <v>381</v>
      </c>
      <c r="I12" s="1129"/>
      <c r="K12" s="58"/>
    </row>
    <row r="13" spans="1:11" s="43" customFormat="1">
      <c r="A13" s="44"/>
      <c r="B13" s="445"/>
      <c r="D13" s="96"/>
      <c r="I13" s="1129"/>
    </row>
    <row r="14" spans="1:11" s="43" customFormat="1">
      <c r="A14" s="296" t="s">
        <v>556</v>
      </c>
      <c r="B14" s="497"/>
      <c r="C14" s="141" t="s">
        <v>175</v>
      </c>
      <c r="D14" s="144" t="s">
        <v>380</v>
      </c>
      <c r="I14" s="1129"/>
    </row>
    <row r="15" spans="1:11" s="43" customFormat="1">
      <c r="A15" s="44" t="s">
        <v>70</v>
      </c>
      <c r="B15" s="47"/>
      <c r="D15" s="142" t="s">
        <v>381</v>
      </c>
      <c r="I15" s="1129"/>
      <c r="J15" s="1129"/>
    </row>
    <row r="16" spans="1:11" s="43" customFormat="1">
      <c r="A16" s="44" t="s">
        <v>521</v>
      </c>
      <c r="B16" s="47"/>
      <c r="D16" s="142" t="s">
        <v>381</v>
      </c>
      <c r="I16" s="1129"/>
      <c r="J16" s="1129"/>
    </row>
    <row r="17" spans="1:11" s="43" customFormat="1">
      <c r="A17" s="44" t="s">
        <v>77</v>
      </c>
      <c r="B17" s="47"/>
      <c r="D17" s="142" t="s">
        <v>381</v>
      </c>
      <c r="I17" s="1129"/>
      <c r="J17" s="1129"/>
    </row>
    <row r="18" spans="1:11" s="43" customFormat="1">
      <c r="A18" s="44" t="s">
        <v>522</v>
      </c>
      <c r="B18" s="47"/>
      <c r="D18" s="142" t="s">
        <v>381</v>
      </c>
      <c r="I18" s="1129"/>
      <c r="J18" s="1129"/>
      <c r="K18" s="58"/>
    </row>
    <row r="19" spans="1:11" s="43" customFormat="1">
      <c r="A19" s="44" t="s">
        <v>76</v>
      </c>
      <c r="B19" s="47"/>
      <c r="D19" s="142" t="s">
        <v>381</v>
      </c>
      <c r="I19" s="1129"/>
      <c r="J19" s="1130"/>
      <c r="K19" s="58"/>
    </row>
    <row r="20" spans="1:11" s="43" customFormat="1">
      <c r="A20" s="32" t="s">
        <v>523</v>
      </c>
      <c r="B20" s="47"/>
      <c r="D20" s="142" t="s">
        <v>381</v>
      </c>
      <c r="I20" s="297"/>
      <c r="J20" s="298"/>
      <c r="K20" s="58"/>
    </row>
    <row r="21" spans="1:11" s="43" customFormat="1">
      <c r="A21" s="32" t="s">
        <v>524</v>
      </c>
      <c r="B21" s="47"/>
      <c r="D21" s="142" t="s">
        <v>381</v>
      </c>
      <c r="I21" s="297"/>
      <c r="J21" s="298"/>
      <c r="K21" s="58"/>
    </row>
    <row r="22" spans="1:11" s="43" customFormat="1">
      <c r="A22" s="32" t="s">
        <v>525</v>
      </c>
      <c r="B22" s="47"/>
      <c r="D22" s="142" t="s">
        <v>381</v>
      </c>
      <c r="I22" s="297"/>
      <c r="J22" s="298"/>
      <c r="K22" s="58"/>
    </row>
    <row r="23" spans="1:11">
      <c r="A23" s="32" t="s">
        <v>526</v>
      </c>
      <c r="B23" s="47"/>
      <c r="C23" s="43"/>
      <c r="D23" s="142" t="s">
        <v>381</v>
      </c>
      <c r="I23" s="58"/>
      <c r="J23" s="58"/>
      <c r="K23" s="58"/>
    </row>
    <row r="24" spans="1:11">
      <c r="A24" s="32" t="s">
        <v>527</v>
      </c>
      <c r="B24" s="47"/>
      <c r="C24" s="43"/>
      <c r="D24" s="142" t="s">
        <v>381</v>
      </c>
      <c r="I24" s="58"/>
      <c r="J24" s="58"/>
      <c r="K24" s="58"/>
    </row>
    <row r="25" spans="1:11">
      <c r="A25" s="58"/>
      <c r="B25" s="48"/>
      <c r="C25" s="43"/>
      <c r="D25" s="142"/>
      <c r="I25" s="58"/>
      <c r="J25" s="58"/>
      <c r="K25" s="58"/>
    </row>
    <row r="26" spans="1:11" ht="21.75" thickBot="1">
      <c r="A26" s="186" t="s">
        <v>567</v>
      </c>
      <c r="B26" s="500"/>
      <c r="C26" s="108"/>
      <c r="D26" s="109"/>
      <c r="I26" s="58"/>
      <c r="J26" s="58"/>
      <c r="K26" s="58"/>
    </row>
    <row r="28" spans="1:11" ht="15.75" thickBot="1"/>
    <row r="29" spans="1:11" s="43" customFormat="1">
      <c r="A29" s="181" t="s">
        <v>517</v>
      </c>
      <c r="B29" s="496"/>
      <c r="C29" s="182"/>
      <c r="D29" s="183"/>
    </row>
    <row r="30" spans="1:11" s="32" customFormat="1">
      <c r="A30" s="46"/>
      <c r="B30" s="499"/>
      <c r="C30" s="42"/>
      <c r="D30" s="295"/>
    </row>
    <row r="31" spans="1:11">
      <c r="A31" s="296" t="s">
        <v>557</v>
      </c>
      <c r="B31" s="497"/>
      <c r="C31" s="141" t="s">
        <v>175</v>
      </c>
      <c r="D31" s="144" t="s">
        <v>380</v>
      </c>
    </row>
    <row r="32" spans="1:11">
      <c r="A32" s="435" t="s">
        <v>558</v>
      </c>
      <c r="B32" s="47"/>
      <c r="C32" s="48"/>
      <c r="D32" s="142" t="s">
        <v>381</v>
      </c>
    </row>
    <row r="33" spans="1:11">
      <c r="A33" s="44"/>
      <c r="B33" s="48"/>
      <c r="C33" s="48"/>
      <c r="D33" s="142"/>
    </row>
    <row r="34" spans="1:11" s="43" customFormat="1">
      <c r="A34" s="296" t="s">
        <v>556</v>
      </c>
      <c r="B34" s="497"/>
      <c r="C34" s="141" t="s">
        <v>175</v>
      </c>
      <c r="D34" s="144" t="s">
        <v>380</v>
      </c>
      <c r="I34"/>
    </row>
    <row r="35" spans="1:11" s="43" customFormat="1">
      <c r="A35" s="434" t="s">
        <v>70</v>
      </c>
      <c r="B35" s="47"/>
      <c r="D35" s="142" t="s">
        <v>381</v>
      </c>
      <c r="I35" s="1129"/>
      <c r="J35" s="1129"/>
    </row>
    <row r="36" spans="1:11" s="43" customFormat="1">
      <c r="A36" s="434" t="s">
        <v>521</v>
      </c>
      <c r="B36" s="47"/>
      <c r="D36" s="142" t="s">
        <v>381</v>
      </c>
      <c r="I36" s="1129"/>
      <c r="J36" s="1129"/>
    </row>
    <row r="37" spans="1:11" s="43" customFormat="1">
      <c r="A37" s="434" t="s">
        <v>77</v>
      </c>
      <c r="B37" s="47"/>
      <c r="D37" s="142" t="s">
        <v>381</v>
      </c>
      <c r="I37" s="1129"/>
      <c r="J37" s="1129"/>
    </row>
    <row r="38" spans="1:11" s="43" customFormat="1">
      <c r="A38" s="434" t="s">
        <v>522</v>
      </c>
      <c r="B38" s="47"/>
      <c r="D38" s="142" t="s">
        <v>381</v>
      </c>
      <c r="I38" s="1129"/>
      <c r="J38" s="1129"/>
      <c r="K38" s="58"/>
    </row>
    <row r="39" spans="1:11" s="43" customFormat="1">
      <c r="A39" s="434" t="s">
        <v>76</v>
      </c>
      <c r="B39" s="47"/>
      <c r="D39" s="142" t="s">
        <v>381</v>
      </c>
      <c r="I39" s="1129"/>
      <c r="J39" s="1130"/>
      <c r="K39" s="58"/>
    </row>
    <row r="40" spans="1:11" s="43" customFormat="1">
      <c r="A40" s="178" t="s">
        <v>523</v>
      </c>
      <c r="B40" s="48"/>
      <c r="D40" s="142" t="s">
        <v>381</v>
      </c>
      <c r="I40" s="297"/>
      <c r="J40" s="298"/>
      <c r="K40" s="58"/>
    </row>
    <row r="41" spans="1:11" s="43" customFormat="1">
      <c r="A41" s="178" t="s">
        <v>524</v>
      </c>
      <c r="B41" s="47"/>
      <c r="D41" s="142" t="s">
        <v>381</v>
      </c>
      <c r="I41" s="297"/>
      <c r="J41" s="298"/>
      <c r="K41" s="58"/>
    </row>
    <row r="42" spans="1:11" s="43" customFormat="1">
      <c r="A42" s="178" t="s">
        <v>525</v>
      </c>
      <c r="B42" s="47"/>
      <c r="D42" s="142" t="s">
        <v>381</v>
      </c>
      <c r="I42" s="297"/>
      <c r="J42" s="298"/>
      <c r="K42" s="58"/>
    </row>
    <row r="43" spans="1:11">
      <c r="A43" s="178" t="s">
        <v>526</v>
      </c>
      <c r="B43" s="47"/>
      <c r="C43" s="43"/>
      <c r="D43" s="142" t="s">
        <v>381</v>
      </c>
      <c r="I43" s="58"/>
      <c r="J43" s="58"/>
      <c r="K43" s="58"/>
    </row>
    <row r="44" spans="1:11">
      <c r="A44" s="178" t="s">
        <v>527</v>
      </c>
      <c r="B44" s="47"/>
      <c r="C44" s="43"/>
      <c r="D44" s="142" t="s">
        <v>381</v>
      </c>
      <c r="I44" s="58"/>
      <c r="J44" s="58"/>
      <c r="K44" s="58"/>
    </row>
    <row r="45" spans="1:11" s="15" customFormat="1" ht="21.75" thickBot="1">
      <c r="A45" s="850"/>
      <c r="B45" s="184"/>
      <c r="C45" s="154"/>
      <c r="D45" s="299"/>
      <c r="I45" s="58"/>
      <c r="J45" s="58"/>
      <c r="K45" s="58"/>
    </row>
    <row r="46" spans="1:11" s="15" customFormat="1">
      <c r="A46" s="58"/>
      <c r="B46" s="48"/>
      <c r="C46" s="32"/>
      <c r="D46" s="32"/>
      <c r="I46" s="58"/>
      <c r="J46" s="58"/>
      <c r="K46" s="58"/>
    </row>
    <row r="47" spans="1:11" ht="15.75" thickBot="1"/>
    <row r="48" spans="1:11" s="43" customFormat="1">
      <c r="A48" s="181" t="s">
        <v>379</v>
      </c>
      <c r="B48" s="496"/>
      <c r="C48" s="182"/>
      <c r="D48" s="183"/>
    </row>
    <row r="49" spans="1:4">
      <c r="A49" s="101"/>
      <c r="B49" s="497"/>
      <c r="C49" s="141" t="s">
        <v>175</v>
      </c>
      <c r="D49" s="144" t="s">
        <v>380</v>
      </c>
    </row>
    <row r="50" spans="1:4">
      <c r="A50" s="44" t="s">
        <v>560</v>
      </c>
      <c r="B50" s="47"/>
      <c r="C50" s="32"/>
      <c r="D50" s="143" t="s">
        <v>382</v>
      </c>
    </row>
    <row r="51" spans="1:4">
      <c r="A51" s="44" t="s">
        <v>561</v>
      </c>
      <c r="B51" s="47"/>
      <c r="C51" s="32"/>
      <c r="D51" s="143" t="s">
        <v>382</v>
      </c>
    </row>
    <row r="52" spans="1:4" ht="15.75" thickBot="1">
      <c r="A52" s="45"/>
      <c r="B52" s="184"/>
      <c r="C52" s="154"/>
      <c r="D52" s="189"/>
    </row>
    <row r="54" spans="1:4" ht="15.75" thickBot="1"/>
    <row r="55" spans="1:4" s="43" customFormat="1">
      <c r="A55" s="181" t="s">
        <v>518</v>
      </c>
      <c r="B55" s="496"/>
      <c r="C55" s="182"/>
      <c r="D55" s="183"/>
    </row>
    <row r="56" spans="1:4">
      <c r="A56" s="101"/>
      <c r="B56" s="497"/>
      <c r="C56" s="141" t="s">
        <v>175</v>
      </c>
      <c r="D56" s="144" t="s">
        <v>380</v>
      </c>
    </row>
    <row r="57" spans="1:4">
      <c r="A57" s="44" t="s">
        <v>562</v>
      </c>
      <c r="B57" s="47"/>
      <c r="C57" s="32"/>
      <c r="D57" s="142" t="s">
        <v>148</v>
      </c>
    </row>
    <row r="58" spans="1:4">
      <c r="A58" s="44" t="s">
        <v>563</v>
      </c>
      <c r="B58" s="47"/>
      <c r="C58" s="32"/>
      <c r="D58" s="142" t="s">
        <v>149</v>
      </c>
    </row>
    <row r="59" spans="1:4">
      <c r="A59" s="44" t="s">
        <v>564</v>
      </c>
      <c r="B59" s="47"/>
      <c r="C59" s="48"/>
      <c r="D59" s="142" t="s">
        <v>378</v>
      </c>
    </row>
    <row r="60" spans="1:4">
      <c r="A60" s="44" t="s">
        <v>565</v>
      </c>
      <c r="B60" s="47"/>
      <c r="C60" s="48"/>
      <c r="D60" s="142" t="s">
        <v>105</v>
      </c>
    </row>
    <row r="61" spans="1:4">
      <c r="A61" s="44"/>
      <c r="B61" s="48"/>
      <c r="C61" s="48"/>
      <c r="D61" s="142"/>
    </row>
    <row r="62" spans="1:4" ht="21.75" thickBot="1">
      <c r="A62" s="186" t="s">
        <v>520</v>
      </c>
      <c r="B62" s="184"/>
      <c r="C62" s="184"/>
      <c r="D62" s="185"/>
    </row>
    <row r="63" spans="1:4" s="43" customFormat="1">
      <c r="B63" s="445"/>
    </row>
  </sheetData>
  <mergeCells count="11">
    <mergeCell ref="I19:J19"/>
    <mergeCell ref="I10:I14"/>
    <mergeCell ref="I15:J15"/>
    <mergeCell ref="I16:J16"/>
    <mergeCell ref="I17:J17"/>
    <mergeCell ref="I18:J18"/>
    <mergeCell ref="I35:J35"/>
    <mergeCell ref="I36:J36"/>
    <mergeCell ref="I37:J37"/>
    <mergeCell ref="I38:J38"/>
    <mergeCell ref="I39:J39"/>
  </mergeCells>
  <hyperlinks>
    <hyperlink ref="D57" location="huishoudens!C5" display="huishoudens" xr:uid="{00000000-0004-0000-0800-000000000000}"/>
    <hyperlink ref="D58" location="tertiair!C5" display="tertiair" xr:uid="{00000000-0004-0000-0800-000001000000}"/>
    <hyperlink ref="D59" location="industrie!C5" display="industrie" xr:uid="{00000000-0004-0000-0800-000002000000}"/>
    <hyperlink ref="D60" location="landbouw!C5" display="landbouw" xr:uid="{00000000-0004-0000-0800-000003000000}"/>
    <hyperlink ref="D32" location="'lokale energieproductie'!B18" display="lokale energieproductie" xr:uid="{00000000-0004-0000-0800-000004000000}"/>
    <hyperlink ref="D50:D51" location="'EF ele_warmte'!B10" display="EF ele_warmte" xr:uid="{00000000-0004-0000-0800-000005000000}"/>
    <hyperlink ref="D50" location="'EF ele_warmte'!B18" display="EF ele_warmte" xr:uid="{00000000-0004-0000-0800-000006000000}"/>
    <hyperlink ref="D51" location="'EF ele_warmte'!B19" display="EF ele_warmte" xr:uid="{00000000-0004-0000-0800-000007000000}"/>
    <hyperlink ref="D4" location="'EF ele_warmte'!B5" display="EF ele_warmte" xr:uid="{00000000-0004-0000-0800-000008000000}"/>
    <hyperlink ref="D11" location="'lokale energieproductie'!B18" display="lokale energieproductie" xr:uid="{00000000-0004-0000-0800-000009000000}"/>
    <hyperlink ref="D12" location="'lokale energieproductie'!B8" display="lokale energieproductie" xr:uid="{00000000-0004-0000-0800-00000A000000}"/>
    <hyperlink ref="D15" location="'lokale energieproductie'!A1" display="lokale energieproductie" xr:uid="{00000000-0004-0000-0800-00000B000000}"/>
    <hyperlink ref="D17" location="'lokale energieproductie'!B18" display="lokale energieproductie" xr:uid="{00000000-0004-0000-0800-00000C000000}"/>
    <hyperlink ref="D19" location="'lokale energieproductie'!B18" display="lokale energieproductie" xr:uid="{00000000-0004-0000-0800-00000D000000}"/>
    <hyperlink ref="D21" location="'lokale energieproductie'!B18" display="lokale energieproductie" xr:uid="{00000000-0004-0000-0800-00000E000000}"/>
    <hyperlink ref="D23" location="'lokale energieproductie'!B18" display="lokale energieproductie" xr:uid="{00000000-0004-0000-0800-00000F000000}"/>
    <hyperlink ref="D16" location="'lokale energieproductie'!B8" display="lokale energieproductie" xr:uid="{00000000-0004-0000-0800-000010000000}"/>
    <hyperlink ref="D18" location="'lokale energieproductie'!B8" display="lokale energieproductie" xr:uid="{00000000-0004-0000-0800-000011000000}"/>
    <hyperlink ref="D20" location="'lokale energieproductie'!B8" display="lokale energieproductie" xr:uid="{00000000-0004-0000-0800-000012000000}"/>
    <hyperlink ref="D22" location="'lokale energieproductie'!B8" display="lokale energieproductie" xr:uid="{00000000-0004-0000-0800-000013000000}"/>
    <hyperlink ref="D24" location="'lokale energieproductie'!B8" display="lokale energieproductie" xr:uid="{00000000-0004-0000-0800-000014000000}"/>
    <hyperlink ref="D35" location="'lokale energieproductie'!C18" display="lokale energieproductie" xr:uid="{00000000-0004-0000-0800-000015000000}"/>
    <hyperlink ref="D37" location="'lokale energieproductie'!E18" display="lokale energieproductie" xr:uid="{00000000-0004-0000-0800-000016000000}"/>
    <hyperlink ref="D39" location="'lokale energieproductie'!G18" display="lokale energieproductie" xr:uid="{00000000-0004-0000-0800-000017000000}"/>
    <hyperlink ref="D41" location="'lokale energieproductie'!I18" display="lokale energieproductie" xr:uid="{00000000-0004-0000-0800-000018000000}"/>
    <hyperlink ref="D43" location="'lokale energieproductie'!K18" display="lokale energieproductie" xr:uid="{00000000-0004-0000-0800-000019000000}"/>
    <hyperlink ref="D36" location="'lokale energieproductie'!D18" display="lokale energieproductie" xr:uid="{00000000-0004-0000-0800-00001A000000}"/>
    <hyperlink ref="D38" location="'lokale energieproductie'!F18" display="lokale energieproductie" xr:uid="{00000000-0004-0000-0800-00001B000000}"/>
    <hyperlink ref="D40" location="'lokale energieproductie'!H18" display="lokale energieproductie" xr:uid="{00000000-0004-0000-0800-00001C000000}"/>
    <hyperlink ref="D42" location="'lokale energieproductie'!J18" display="lokale energieproductie" xr:uid="{00000000-0004-0000-0800-00001D000000}"/>
    <hyperlink ref="D44" location="'lokale energieproductie'!L18" display="lokale energieproductie" xr:uid="{00000000-0004-0000-0800-00001E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5">
    <tabColor theme="0" tint="-0.34998626667073579"/>
  </sheetPr>
  <dimension ref="A1:C29"/>
  <sheetViews>
    <sheetView showGridLines="0" topLeftCell="A4"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434</v>
      </c>
      <c r="B2" s="110"/>
      <c r="C2" s="111"/>
    </row>
    <row r="3" spans="1:3" s="15" customFormat="1" ht="15.75">
      <c r="A3" s="98"/>
      <c r="B3" s="70"/>
      <c r="C3" s="99"/>
    </row>
    <row r="4" spans="1:3">
      <c r="A4" s="95" t="s">
        <v>351</v>
      </c>
      <c r="B4" s="69" t="s">
        <v>363</v>
      </c>
      <c r="C4" s="100" t="s">
        <v>362</v>
      </c>
    </row>
    <row r="5" spans="1:3">
      <c r="A5" s="112"/>
      <c r="B5" s="43"/>
      <c r="C5" s="96"/>
    </row>
    <row r="6" spans="1:3" s="11" customFormat="1">
      <c r="A6" s="113" t="s">
        <v>447</v>
      </c>
      <c r="B6" s="129" t="s">
        <v>448</v>
      </c>
      <c r="C6" s="130" t="s">
        <v>450</v>
      </c>
    </row>
    <row r="7" spans="1:3" s="11" customFormat="1">
      <c r="A7" s="123"/>
      <c r="B7" s="158"/>
      <c r="C7" s="159" t="s">
        <v>579</v>
      </c>
    </row>
    <row r="8" spans="1:3" s="11" customFormat="1">
      <c r="A8" s="131"/>
      <c r="B8" s="132"/>
      <c r="C8" s="133"/>
    </row>
    <row r="9" spans="1:3" s="11" customFormat="1">
      <c r="A9" s="113" t="s">
        <v>449</v>
      </c>
      <c r="B9" s="129" t="s">
        <v>452</v>
      </c>
      <c r="C9" s="130" t="s">
        <v>505</v>
      </c>
    </row>
    <row r="10" spans="1:3" s="11" customFormat="1">
      <c r="A10" s="131"/>
      <c r="B10" s="132"/>
      <c r="C10" s="133"/>
    </row>
    <row r="11" spans="1:3" s="11" customFormat="1" ht="18">
      <c r="A11" s="113" t="s">
        <v>451</v>
      </c>
      <c r="B11" s="129" t="s">
        <v>453</v>
      </c>
      <c r="C11" s="156" t="s">
        <v>503</v>
      </c>
    </row>
    <row r="12" spans="1:3" s="11" customFormat="1">
      <c r="A12" s="131"/>
      <c r="B12" s="132"/>
      <c r="C12" s="133"/>
    </row>
    <row r="13" spans="1:3" s="11" customFormat="1" ht="18">
      <c r="A13" s="113" t="s">
        <v>454</v>
      </c>
      <c r="B13" s="129" t="s">
        <v>455</v>
      </c>
      <c r="C13" s="157" t="s">
        <v>504</v>
      </c>
    </row>
    <row r="14" spans="1:3" s="11" customFormat="1">
      <c r="A14" s="131"/>
      <c r="B14" s="132"/>
      <c r="C14" s="133"/>
    </row>
    <row r="15" spans="1:3" s="11" customFormat="1" ht="18">
      <c r="A15" s="113" t="s">
        <v>456</v>
      </c>
      <c r="B15" t="s">
        <v>460</v>
      </c>
      <c r="C15" s="130" t="s">
        <v>506</v>
      </c>
    </row>
    <row r="16" spans="1:3" s="11" customFormat="1">
      <c r="A16" s="131"/>
      <c r="B16" s="132"/>
      <c r="C16" s="133"/>
    </row>
    <row r="17" spans="1:3" s="11" customFormat="1" ht="30">
      <c r="A17" s="113" t="s">
        <v>382</v>
      </c>
      <c r="B17" s="129" t="s">
        <v>461</v>
      </c>
      <c r="C17" s="130" t="s">
        <v>507</v>
      </c>
    </row>
    <row r="18" spans="1:3" s="11" customFormat="1">
      <c r="A18" s="131"/>
      <c r="B18" s="132"/>
      <c r="C18" s="133" t="s">
        <v>457</v>
      </c>
    </row>
    <row r="19" spans="1:3" s="11" customFormat="1" ht="30">
      <c r="A19" s="113" t="s">
        <v>458</v>
      </c>
      <c r="B19" s="129" t="s">
        <v>462</v>
      </c>
      <c r="C19" s="130" t="s">
        <v>508</v>
      </c>
    </row>
    <row r="20" spans="1:3" s="11" customFormat="1">
      <c r="A20" s="131"/>
      <c r="B20" s="132"/>
      <c r="C20" s="133"/>
    </row>
    <row r="21" spans="1:3" s="11" customFormat="1" ht="30">
      <c r="A21" s="113" t="s">
        <v>459</v>
      </c>
      <c r="B21" s="129" t="s">
        <v>668</v>
      </c>
      <c r="C21" s="130" t="s">
        <v>570</v>
      </c>
    </row>
    <row r="22" spans="1:3" s="11" customFormat="1">
      <c r="A22" s="140"/>
      <c r="B22" s="158"/>
      <c r="C22" s="159"/>
    </row>
    <row r="23" spans="1:3" ht="21">
      <c r="A23" s="125" t="s">
        <v>464</v>
      </c>
      <c r="B23" s="124"/>
      <c r="C23" s="122"/>
    </row>
    <row r="29" spans="1:3">
      <c r="B29" t="s">
        <v>225</v>
      </c>
    </row>
  </sheetData>
  <hyperlinks>
    <hyperlink ref="A6" location="data!A1" display="data" xr:uid="{00000000-0004-0000-0A00-000000000000}"/>
    <hyperlink ref="A9" location="'EF N2O_CH4 landbouw'!A1" display="EF N2O_CH4 landbouw" xr:uid="{00000000-0004-0000-0A00-000001000000}"/>
    <hyperlink ref="A11" location="'ha_N2O bodem landbouw'!A1" display="ha_N2O bodem landbouw" xr:uid="{00000000-0004-0000-0A00-000002000000}"/>
    <hyperlink ref="A13" location="'GWP N2O_CH4'!A1" display="GWP N2O_CH4" xr:uid="{00000000-0004-0000-0A00-000003000000}"/>
    <hyperlink ref="A15" location="'EF brandstof'!A1" display="EF brandstof" xr:uid="{00000000-0004-0000-0A00-000004000000}"/>
    <hyperlink ref="A17" location="'EF ele_warmte'!A1" display="EF ele_warmte" xr:uid="{00000000-0004-0000-0A00-000005000000}"/>
    <hyperlink ref="A19" location="'ECF transport '!A1" display="ECF transport" xr:uid="{00000000-0004-0000-0A00-000006000000}"/>
    <hyperlink ref="A21" location="'E Balans VL '!A1" display="E Balans VL" xr:uid="{00000000-0004-0000-0A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994" bestFit="1" customWidth="1"/>
    <col min="2" max="2" width="59.42578125" style="994" bestFit="1" customWidth="1"/>
    <col min="3" max="4" width="28.7109375" style="994" customWidth="1"/>
    <col min="5" max="5" width="44.28515625" style="994" customWidth="1"/>
    <col min="6" max="6" width="35" style="994" bestFit="1" customWidth="1"/>
    <col min="7" max="16384" width="9.140625" style="994"/>
  </cols>
  <sheetData>
    <row r="1" spans="1:6" ht="62.45" customHeight="1" thickTop="1" thickBot="1">
      <c r="A1" s="135" t="s">
        <v>957</v>
      </c>
      <c r="B1" s="1222">
        <v>2011</v>
      </c>
      <c r="C1" s="1223"/>
      <c r="D1" s="1223"/>
      <c r="E1" s="1223"/>
      <c r="F1" s="1224"/>
    </row>
    <row r="2" spans="1:6">
      <c r="A2" s="324"/>
      <c r="B2" s="324"/>
      <c r="C2" s="324"/>
      <c r="D2" s="324"/>
      <c r="E2" s="324"/>
      <c r="F2" s="324"/>
    </row>
    <row r="3" spans="1:6" ht="19.5">
      <c r="A3" s="1225" t="s">
        <v>0</v>
      </c>
      <c r="B3" s="324"/>
      <c r="C3" s="324"/>
      <c r="D3" s="324"/>
      <c r="E3" s="324"/>
      <c r="F3" s="324"/>
    </row>
    <row r="4" spans="1:6" ht="22.5">
      <c r="A4" s="1226" t="s">
        <v>957</v>
      </c>
      <c r="B4" s="324"/>
      <c r="C4" s="324"/>
      <c r="D4" s="324"/>
      <c r="E4" s="324"/>
      <c r="F4" s="324"/>
    </row>
    <row r="5" spans="1:6" ht="22.5">
      <c r="A5" s="1226" t="s">
        <v>958</v>
      </c>
      <c r="B5" s="324"/>
      <c r="C5" s="324"/>
      <c r="D5" s="324"/>
      <c r="E5" s="324"/>
      <c r="F5" s="324"/>
    </row>
    <row r="6" spans="1:6" ht="15.75" thickBot="1">
      <c r="A6" s="324"/>
      <c r="B6" s="324"/>
      <c r="C6" s="324"/>
      <c r="D6" s="324"/>
      <c r="E6" s="324"/>
      <c r="F6" s="324"/>
    </row>
    <row r="7" spans="1:6" ht="20.25" thickBot="1">
      <c r="A7" s="1227" t="s">
        <v>1</v>
      </c>
      <c r="B7" s="325"/>
      <c r="C7" s="325"/>
      <c r="D7" s="325"/>
      <c r="E7" s="325"/>
      <c r="F7" s="326"/>
    </row>
    <row r="8" spans="1:6" ht="16.5" thickTop="1" thickBot="1">
      <c r="A8" s="1228" t="s">
        <v>4</v>
      </c>
      <c r="B8" s="1229"/>
      <c r="C8" s="1229"/>
      <c r="D8" s="1223"/>
      <c r="E8" s="1223"/>
      <c r="F8" s="1224"/>
    </row>
    <row r="9" spans="1:6">
      <c r="A9" s="1230" t="s">
        <v>2</v>
      </c>
      <c r="B9" s="1231">
        <v>8221</v>
      </c>
      <c r="C9" s="327"/>
      <c r="D9" s="327"/>
      <c r="E9" s="327"/>
      <c r="F9" s="327"/>
    </row>
    <row r="10" spans="1:6">
      <c r="A10" s="328"/>
      <c r="B10" s="324"/>
      <c r="C10" s="324"/>
      <c r="D10" s="324"/>
      <c r="E10" s="324"/>
      <c r="F10" s="324"/>
    </row>
    <row r="11" spans="1:6" ht="15.75" thickBot="1">
      <c r="A11" s="328"/>
      <c r="B11" s="324"/>
      <c r="C11" s="324"/>
      <c r="D11" s="324"/>
      <c r="E11" s="324"/>
      <c r="F11" s="324"/>
    </row>
    <row r="12" spans="1:6" ht="20.25" thickBot="1">
      <c r="A12" s="1227" t="s">
        <v>3</v>
      </c>
      <c r="B12" s="325"/>
      <c r="C12" s="325"/>
      <c r="D12" s="325"/>
      <c r="E12" s="325"/>
      <c r="F12" s="329"/>
    </row>
    <row r="13" spans="1:6" ht="16.5" thickTop="1" thickBot="1">
      <c r="A13" s="1232" t="s">
        <v>4</v>
      </c>
      <c r="B13" s="1233" t="s">
        <v>5</v>
      </c>
      <c r="C13" s="1233"/>
      <c r="D13" s="1233"/>
      <c r="E13" s="1233"/>
      <c r="F13" s="1234"/>
    </row>
    <row r="14" spans="1:6">
      <c r="A14" s="1235" t="s">
        <v>746</v>
      </c>
      <c r="B14" s="1236">
        <v>5117</v>
      </c>
      <c r="C14" s="324"/>
      <c r="D14" s="324"/>
      <c r="E14" s="324"/>
      <c r="F14" s="324"/>
    </row>
    <row r="15" spans="1:6">
      <c r="A15" s="1235" t="s">
        <v>177</v>
      </c>
      <c r="B15" s="1236">
        <v>103</v>
      </c>
      <c r="C15" s="324"/>
      <c r="D15" s="324"/>
      <c r="E15" s="324"/>
      <c r="F15" s="324"/>
    </row>
    <row r="16" spans="1:6">
      <c r="A16" s="1235" t="s">
        <v>6</v>
      </c>
      <c r="B16" s="1236">
        <v>3079</v>
      </c>
      <c r="C16" s="324"/>
      <c r="D16" s="324"/>
      <c r="E16" s="324"/>
      <c r="F16" s="324"/>
    </row>
    <row r="17" spans="1:6">
      <c r="A17" s="1235" t="s">
        <v>7</v>
      </c>
      <c r="B17" s="1236">
        <v>2988</v>
      </c>
      <c r="C17" s="324"/>
      <c r="D17" s="324"/>
      <c r="E17" s="324"/>
      <c r="F17" s="324"/>
    </row>
    <row r="18" spans="1:6">
      <c r="A18" s="1235" t="s">
        <v>8</v>
      </c>
      <c r="B18" s="1236">
        <v>3862</v>
      </c>
      <c r="C18" s="324"/>
      <c r="D18" s="324"/>
      <c r="E18" s="324"/>
      <c r="F18" s="324"/>
    </row>
    <row r="19" spans="1:6">
      <c r="A19" s="1235" t="s">
        <v>9</v>
      </c>
      <c r="B19" s="1236">
        <v>3680</v>
      </c>
      <c r="C19" s="324"/>
      <c r="D19" s="324"/>
      <c r="E19" s="324"/>
      <c r="F19" s="324"/>
    </row>
    <row r="20" spans="1:6">
      <c r="A20" s="1235" t="s">
        <v>10</v>
      </c>
      <c r="B20" s="1236">
        <v>3148</v>
      </c>
      <c r="C20" s="324"/>
      <c r="D20" s="324"/>
      <c r="E20" s="324"/>
      <c r="F20" s="324"/>
    </row>
    <row r="21" spans="1:6">
      <c r="A21" s="1235" t="s">
        <v>11</v>
      </c>
      <c r="B21" s="1236">
        <v>41039</v>
      </c>
      <c r="C21" s="324"/>
      <c r="D21" s="324"/>
      <c r="E21" s="324"/>
      <c r="F21" s="324"/>
    </row>
    <row r="22" spans="1:6">
      <c r="A22" s="1235" t="s">
        <v>12</v>
      </c>
      <c r="B22" s="1236">
        <v>114531</v>
      </c>
      <c r="C22" s="324"/>
      <c r="D22" s="324"/>
      <c r="E22" s="324"/>
      <c r="F22" s="324"/>
    </row>
    <row r="23" spans="1:6">
      <c r="A23" s="1235" t="s">
        <v>13</v>
      </c>
      <c r="B23" s="1236">
        <v>1718</v>
      </c>
      <c r="C23" s="324"/>
      <c r="D23" s="324"/>
      <c r="E23" s="324"/>
      <c r="F23" s="324"/>
    </row>
    <row r="24" spans="1:6">
      <c r="A24" s="1235" t="s">
        <v>14</v>
      </c>
      <c r="B24" s="1236">
        <v>114</v>
      </c>
      <c r="C24" s="324"/>
      <c r="D24" s="324"/>
      <c r="E24" s="324"/>
      <c r="F24" s="324"/>
    </row>
    <row r="25" spans="1:6">
      <c r="A25" s="1235" t="s">
        <v>15</v>
      </c>
      <c r="B25" s="1236">
        <v>10971</v>
      </c>
      <c r="C25" s="324"/>
      <c r="D25" s="324"/>
      <c r="E25" s="324"/>
      <c r="F25" s="324"/>
    </row>
    <row r="26" spans="1:6">
      <c r="A26" s="1235" t="s">
        <v>16</v>
      </c>
      <c r="B26" s="1236">
        <v>244</v>
      </c>
      <c r="C26" s="324"/>
      <c r="D26" s="324"/>
      <c r="E26" s="324"/>
      <c r="F26" s="324"/>
    </row>
    <row r="27" spans="1:6">
      <c r="A27" s="1235" t="s">
        <v>17</v>
      </c>
      <c r="B27" s="1236">
        <v>7</v>
      </c>
      <c r="C27" s="324"/>
      <c r="D27" s="324"/>
      <c r="E27" s="324"/>
      <c r="F27" s="324"/>
    </row>
    <row r="28" spans="1:6">
      <c r="A28" s="1235" t="s">
        <v>18</v>
      </c>
      <c r="B28" s="1237">
        <v>609135</v>
      </c>
      <c r="C28" s="324"/>
      <c r="D28" s="324"/>
      <c r="E28" s="324"/>
      <c r="F28" s="324"/>
    </row>
    <row r="29" spans="1:6">
      <c r="A29" s="1235" t="s">
        <v>959</v>
      </c>
      <c r="B29" s="1237">
        <v>203</v>
      </c>
      <c r="C29" s="324"/>
      <c r="D29" s="324"/>
      <c r="E29" s="324"/>
      <c r="F29" s="324"/>
    </row>
    <row r="30" spans="1:6">
      <c r="A30" s="1230" t="s">
        <v>960</v>
      </c>
      <c r="B30" s="1238">
        <v>17</v>
      </c>
      <c r="C30" s="327"/>
      <c r="D30" s="327"/>
      <c r="E30" s="327"/>
      <c r="F30" s="327"/>
    </row>
    <row r="31" spans="1:6" ht="15.75" thickBot="1">
      <c r="A31" s="328"/>
      <c r="B31" s="324"/>
      <c r="C31" s="324"/>
      <c r="D31" s="324"/>
      <c r="E31" s="324"/>
      <c r="F31" s="324"/>
    </row>
    <row r="32" spans="1:6" ht="20.25" thickBot="1">
      <c r="A32" s="1227" t="s">
        <v>19</v>
      </c>
      <c r="B32" s="325"/>
      <c r="C32" s="325"/>
      <c r="D32" s="325"/>
      <c r="E32" s="325"/>
      <c r="F32" s="329"/>
    </row>
    <row r="33" spans="1:6" ht="16.5" thickTop="1" thickBot="1">
      <c r="A33" s="1239"/>
      <c r="B33" s="1240"/>
      <c r="C33" s="1240"/>
      <c r="D33" s="1240"/>
      <c r="E33" s="1240" t="s">
        <v>20</v>
      </c>
      <c r="F33" s="1241"/>
    </row>
    <row r="34" spans="1:6" ht="16.5" thickTop="1" thickBot="1">
      <c r="A34" s="1242" t="s">
        <v>21</v>
      </c>
      <c r="B34" s="1243" t="s">
        <v>22</v>
      </c>
      <c r="C34" s="1243" t="s">
        <v>5</v>
      </c>
      <c r="D34" s="1243" t="s">
        <v>23</v>
      </c>
      <c r="E34" s="1243" t="s">
        <v>5</v>
      </c>
      <c r="F34" s="1244" t="s">
        <v>23</v>
      </c>
    </row>
    <row r="35" spans="1:6">
      <c r="A35" s="1235" t="s">
        <v>24</v>
      </c>
      <c r="B35" s="1235" t="s">
        <v>25</v>
      </c>
      <c r="C35" s="1236">
        <v>0</v>
      </c>
      <c r="D35" s="1236">
        <v>0</v>
      </c>
      <c r="E35" s="1236">
        <v>0</v>
      </c>
      <c r="F35" s="1236">
        <v>0</v>
      </c>
    </row>
    <row r="36" spans="1:6">
      <c r="A36" s="1235" t="s">
        <v>24</v>
      </c>
      <c r="B36" s="1235" t="s">
        <v>26</v>
      </c>
      <c r="C36" s="1236">
        <v>3</v>
      </c>
      <c r="D36" s="1236">
        <v>24705.3182887406</v>
      </c>
      <c r="E36" s="1236">
        <v>6</v>
      </c>
      <c r="F36" s="1236">
        <v>33259.172557436701</v>
      </c>
    </row>
    <row r="37" spans="1:6">
      <c r="A37" s="1235" t="s">
        <v>24</v>
      </c>
      <c r="B37" s="1235" t="s">
        <v>27</v>
      </c>
      <c r="C37" s="1236">
        <v>0</v>
      </c>
      <c r="D37" s="1236">
        <v>0</v>
      </c>
      <c r="E37" s="1236">
        <v>0</v>
      </c>
      <c r="F37" s="1236">
        <v>0</v>
      </c>
    </row>
    <row r="38" spans="1:6">
      <c r="A38" s="1235" t="s">
        <v>24</v>
      </c>
      <c r="B38" s="1235" t="s">
        <v>28</v>
      </c>
      <c r="C38" s="1236">
        <v>1</v>
      </c>
      <c r="D38" s="1236">
        <v>22264834.687644199</v>
      </c>
      <c r="E38" s="1236">
        <v>1</v>
      </c>
      <c r="F38" s="1236">
        <v>43507.052187920403</v>
      </c>
    </row>
    <row r="39" spans="1:6">
      <c r="A39" s="1235" t="s">
        <v>29</v>
      </c>
      <c r="B39" s="1235" t="s">
        <v>30</v>
      </c>
      <c r="C39" s="1236">
        <v>5064</v>
      </c>
      <c r="D39" s="1236">
        <v>80317490.720726505</v>
      </c>
      <c r="E39" s="1236">
        <v>7547</v>
      </c>
      <c r="F39" s="1236">
        <v>32710729.238810498</v>
      </c>
    </row>
    <row r="40" spans="1:6">
      <c r="A40" s="1235" t="s">
        <v>29</v>
      </c>
      <c r="B40" s="1235" t="s">
        <v>28</v>
      </c>
      <c r="C40" s="1236">
        <v>0</v>
      </c>
      <c r="D40" s="1236">
        <v>0</v>
      </c>
      <c r="E40" s="1236">
        <v>0</v>
      </c>
      <c r="F40" s="1236">
        <v>0</v>
      </c>
    </row>
    <row r="41" spans="1:6">
      <c r="A41" s="1235" t="s">
        <v>31</v>
      </c>
      <c r="B41" s="1235" t="s">
        <v>32</v>
      </c>
      <c r="C41" s="1236">
        <v>90</v>
      </c>
      <c r="D41" s="1236">
        <v>6145463.9433525298</v>
      </c>
      <c r="E41" s="1236">
        <v>231</v>
      </c>
      <c r="F41" s="1236">
        <v>60107966.645444199</v>
      </c>
    </row>
    <row r="42" spans="1:6">
      <c r="A42" s="1235" t="s">
        <v>31</v>
      </c>
      <c r="B42" s="1235" t="s">
        <v>33</v>
      </c>
      <c r="C42" s="1236">
        <v>0</v>
      </c>
      <c r="D42" s="1236">
        <v>0</v>
      </c>
      <c r="E42" s="1236">
        <v>0</v>
      </c>
      <c r="F42" s="1236">
        <v>0</v>
      </c>
    </row>
    <row r="43" spans="1:6">
      <c r="A43" s="1235" t="s">
        <v>31</v>
      </c>
      <c r="B43" s="1235" t="s">
        <v>34</v>
      </c>
      <c r="C43" s="1236">
        <v>0</v>
      </c>
      <c r="D43" s="1236">
        <v>0</v>
      </c>
      <c r="E43" s="1236">
        <v>0</v>
      </c>
      <c r="F43" s="1236">
        <v>0</v>
      </c>
    </row>
    <row r="44" spans="1:6">
      <c r="A44" s="1235" t="s">
        <v>31</v>
      </c>
      <c r="B44" s="1235" t="s">
        <v>35</v>
      </c>
      <c r="C44" s="1236">
        <v>0</v>
      </c>
      <c r="D44" s="1236">
        <v>0</v>
      </c>
      <c r="E44" s="1236">
        <v>29</v>
      </c>
      <c r="F44" s="1236">
        <v>888048.71986131603</v>
      </c>
    </row>
    <row r="45" spans="1:6">
      <c r="A45" s="1235" t="s">
        <v>31</v>
      </c>
      <c r="B45" s="1235" t="s">
        <v>36</v>
      </c>
      <c r="C45" s="1236">
        <v>0</v>
      </c>
      <c r="D45" s="1236">
        <v>0</v>
      </c>
      <c r="E45" s="1236">
        <v>8</v>
      </c>
      <c r="F45" s="1236">
        <v>395925.830460875</v>
      </c>
    </row>
    <row r="46" spans="1:6">
      <c r="A46" s="1235" t="s">
        <v>31</v>
      </c>
      <c r="B46" s="1235" t="s">
        <v>37</v>
      </c>
      <c r="C46" s="1236">
        <v>0</v>
      </c>
      <c r="D46" s="1236">
        <v>0</v>
      </c>
      <c r="E46" s="1236">
        <v>0</v>
      </c>
      <c r="F46" s="1236">
        <v>0</v>
      </c>
    </row>
    <row r="47" spans="1:6">
      <c r="A47" s="1235" t="s">
        <v>31</v>
      </c>
      <c r="B47" s="1235" t="s">
        <v>38</v>
      </c>
      <c r="C47" s="1236">
        <v>7</v>
      </c>
      <c r="D47" s="1236">
        <v>1168479.2964901801</v>
      </c>
      <c r="E47" s="1236">
        <v>7</v>
      </c>
      <c r="F47" s="1236">
        <v>1572583.3448163399</v>
      </c>
    </row>
    <row r="48" spans="1:6">
      <c r="A48" s="1235" t="s">
        <v>31</v>
      </c>
      <c r="B48" s="1235" t="s">
        <v>28</v>
      </c>
      <c r="C48" s="1236">
        <v>32</v>
      </c>
      <c r="D48" s="1236">
        <v>144646479.75269499</v>
      </c>
      <c r="E48" s="1236">
        <v>41</v>
      </c>
      <c r="F48" s="1236">
        <v>48703669.967630602</v>
      </c>
    </row>
    <row r="49" spans="1:6">
      <c r="A49" s="1235" t="s">
        <v>31</v>
      </c>
      <c r="B49" s="1235" t="s">
        <v>39</v>
      </c>
      <c r="C49" s="1236">
        <v>12</v>
      </c>
      <c r="D49" s="1236">
        <v>40077482.5503501</v>
      </c>
      <c r="E49" s="1236">
        <v>17</v>
      </c>
      <c r="F49" s="1236">
        <v>2913802.4542457201</v>
      </c>
    </row>
    <row r="50" spans="1:6">
      <c r="A50" s="1235" t="s">
        <v>31</v>
      </c>
      <c r="B50" s="1235" t="s">
        <v>40</v>
      </c>
      <c r="C50" s="1236">
        <v>14</v>
      </c>
      <c r="D50" s="1236">
        <v>2370173.7150307298</v>
      </c>
      <c r="E50" s="1236">
        <v>20</v>
      </c>
      <c r="F50" s="1236">
        <v>16379492.9795935</v>
      </c>
    </row>
    <row r="51" spans="1:6">
      <c r="A51" s="1235" t="s">
        <v>41</v>
      </c>
      <c r="B51" s="1235" t="s">
        <v>42</v>
      </c>
      <c r="C51" s="1236">
        <v>18</v>
      </c>
      <c r="D51" s="1236">
        <v>436194.12449460302</v>
      </c>
      <c r="E51" s="1236">
        <v>340</v>
      </c>
      <c r="F51" s="1236">
        <v>11620382.366253899</v>
      </c>
    </row>
    <row r="52" spans="1:6">
      <c r="A52" s="1235" t="s">
        <v>41</v>
      </c>
      <c r="B52" s="1235" t="s">
        <v>28</v>
      </c>
      <c r="C52" s="1236">
        <v>7</v>
      </c>
      <c r="D52" s="1236">
        <v>271927.303374457</v>
      </c>
      <c r="E52" s="1236">
        <v>7</v>
      </c>
      <c r="F52" s="1236">
        <v>115555.86832981301</v>
      </c>
    </row>
    <row r="53" spans="1:6">
      <c r="A53" s="1235" t="s">
        <v>43</v>
      </c>
      <c r="B53" s="1235" t="s">
        <v>44</v>
      </c>
      <c r="C53" s="1236">
        <v>213</v>
      </c>
      <c r="D53" s="1236">
        <v>4342358.9707177104</v>
      </c>
      <c r="E53" s="1236">
        <v>377</v>
      </c>
      <c r="F53" s="1236">
        <v>2206622.74127367</v>
      </c>
    </row>
    <row r="54" spans="1:6">
      <c r="A54" s="1235" t="s">
        <v>45</v>
      </c>
      <c r="B54" s="1235" t="s">
        <v>46</v>
      </c>
      <c r="C54" s="1236">
        <v>0</v>
      </c>
      <c r="D54" s="1236">
        <v>0</v>
      </c>
      <c r="E54" s="1236">
        <v>2</v>
      </c>
      <c r="F54" s="1236">
        <v>1733932</v>
      </c>
    </row>
    <row r="55" spans="1:6">
      <c r="A55" s="1235" t="s">
        <v>45</v>
      </c>
      <c r="B55" s="1235" t="s">
        <v>28</v>
      </c>
      <c r="C55" s="1236">
        <v>0</v>
      </c>
      <c r="D55" s="1236">
        <v>0</v>
      </c>
      <c r="E55" s="1236">
        <v>0</v>
      </c>
      <c r="F55" s="1236">
        <v>0</v>
      </c>
    </row>
    <row r="56" spans="1:6">
      <c r="A56" s="1235" t="s">
        <v>47</v>
      </c>
      <c r="B56" s="1235" t="s">
        <v>28</v>
      </c>
      <c r="C56" s="1236">
        <v>0</v>
      </c>
      <c r="D56" s="1236">
        <v>0</v>
      </c>
      <c r="E56" s="1236">
        <v>0</v>
      </c>
      <c r="F56" s="1236">
        <v>0</v>
      </c>
    </row>
    <row r="57" spans="1:6">
      <c r="A57" s="1235" t="s">
        <v>48</v>
      </c>
      <c r="B57" s="1235" t="s">
        <v>49</v>
      </c>
      <c r="C57" s="1236">
        <v>49</v>
      </c>
      <c r="D57" s="1236">
        <v>1915775.9166316299</v>
      </c>
      <c r="E57" s="1236">
        <v>141</v>
      </c>
      <c r="F57" s="1236">
        <v>3178117.2609669999</v>
      </c>
    </row>
    <row r="58" spans="1:6">
      <c r="A58" s="1235" t="s">
        <v>48</v>
      </c>
      <c r="B58" s="1235" t="s">
        <v>50</v>
      </c>
      <c r="C58" s="1236">
        <v>33</v>
      </c>
      <c r="D58" s="1236">
        <v>6959965.8734791502</v>
      </c>
      <c r="E58" s="1236">
        <v>80</v>
      </c>
      <c r="F58" s="1236">
        <v>4872434.2966713402</v>
      </c>
    </row>
    <row r="59" spans="1:6">
      <c r="A59" s="1235" t="s">
        <v>48</v>
      </c>
      <c r="B59" s="1235" t="s">
        <v>51</v>
      </c>
      <c r="C59" s="1236">
        <v>174</v>
      </c>
      <c r="D59" s="1236">
        <v>7891831.7191626597</v>
      </c>
      <c r="E59" s="1236">
        <v>368</v>
      </c>
      <c r="F59" s="1236">
        <v>12489357.5149095</v>
      </c>
    </row>
    <row r="60" spans="1:6">
      <c r="A60" s="1235" t="s">
        <v>48</v>
      </c>
      <c r="B60" s="1235" t="s">
        <v>52</v>
      </c>
      <c r="C60" s="1236">
        <v>55</v>
      </c>
      <c r="D60" s="1236">
        <v>1934164.0577716599</v>
      </c>
      <c r="E60" s="1236">
        <v>70</v>
      </c>
      <c r="F60" s="1236">
        <v>1280076.5551700001</v>
      </c>
    </row>
    <row r="61" spans="1:6">
      <c r="A61" s="1235" t="s">
        <v>48</v>
      </c>
      <c r="B61" s="1235" t="s">
        <v>53</v>
      </c>
      <c r="C61" s="1236">
        <v>218</v>
      </c>
      <c r="D61" s="1236">
        <v>10675744.2775313</v>
      </c>
      <c r="E61" s="1236">
        <v>388</v>
      </c>
      <c r="F61" s="1236">
        <v>7074595.6127076298</v>
      </c>
    </row>
    <row r="62" spans="1:6">
      <c r="A62" s="1235" t="s">
        <v>48</v>
      </c>
      <c r="B62" s="1235" t="s">
        <v>54</v>
      </c>
      <c r="C62" s="1236">
        <v>17</v>
      </c>
      <c r="D62" s="1236">
        <v>5053422.2650221596</v>
      </c>
      <c r="E62" s="1236">
        <v>19</v>
      </c>
      <c r="F62" s="1236">
        <v>1702628.9080165799</v>
      </c>
    </row>
    <row r="63" spans="1:6">
      <c r="A63" s="1235" t="s">
        <v>48</v>
      </c>
      <c r="B63" s="1235" t="s">
        <v>28</v>
      </c>
      <c r="C63" s="1236">
        <v>94</v>
      </c>
      <c r="D63" s="1236">
        <v>6756856.0084882397</v>
      </c>
      <c r="E63" s="1236">
        <v>87</v>
      </c>
      <c r="F63" s="1236">
        <v>2484809.7629219098</v>
      </c>
    </row>
    <row r="64" spans="1:6">
      <c r="A64" s="1235" t="s">
        <v>55</v>
      </c>
      <c r="B64" s="1235" t="s">
        <v>56</v>
      </c>
      <c r="C64" s="1236">
        <v>0</v>
      </c>
      <c r="D64" s="1236">
        <v>0</v>
      </c>
      <c r="E64" s="1236">
        <v>0</v>
      </c>
      <c r="F64" s="1236">
        <v>0</v>
      </c>
    </row>
    <row r="65" spans="1:6">
      <c r="A65" s="1235" t="s">
        <v>55</v>
      </c>
      <c r="B65" s="1235" t="s">
        <v>28</v>
      </c>
      <c r="C65" s="1236">
        <v>1</v>
      </c>
      <c r="D65" s="1236">
        <v>12596.0910640682</v>
      </c>
      <c r="E65" s="1236">
        <v>3</v>
      </c>
      <c r="F65" s="1236">
        <v>42258.692279119598</v>
      </c>
    </row>
    <row r="66" spans="1:6">
      <c r="A66" s="1235" t="s">
        <v>55</v>
      </c>
      <c r="B66" s="1235" t="s">
        <v>57</v>
      </c>
      <c r="C66" s="1236">
        <v>0</v>
      </c>
      <c r="D66" s="1236">
        <v>0</v>
      </c>
      <c r="E66" s="1236">
        <v>0</v>
      </c>
      <c r="F66" s="1236">
        <v>0</v>
      </c>
    </row>
    <row r="67" spans="1:6">
      <c r="A67" s="1235" t="s">
        <v>55</v>
      </c>
      <c r="B67" s="1235" t="s">
        <v>58</v>
      </c>
      <c r="C67" s="1236">
        <v>0</v>
      </c>
      <c r="D67" s="1236">
        <v>0</v>
      </c>
      <c r="E67" s="1236">
        <v>0</v>
      </c>
      <c r="F67" s="1236">
        <v>0</v>
      </c>
    </row>
    <row r="68" spans="1:6">
      <c r="A68" s="1230" t="s">
        <v>55</v>
      </c>
      <c r="B68" s="1230" t="s">
        <v>59</v>
      </c>
      <c r="C68" s="1238">
        <v>3</v>
      </c>
      <c r="D68" s="1238">
        <v>75116.103180345905</v>
      </c>
      <c r="E68" s="1238">
        <v>15</v>
      </c>
      <c r="F68" s="1238">
        <v>386836.22430339601</v>
      </c>
    </row>
    <row r="69" spans="1:6" ht="15.75" thickBot="1">
      <c r="A69" s="328"/>
      <c r="B69" s="324"/>
      <c r="C69" s="324"/>
      <c r="D69" s="324"/>
      <c r="E69" s="324"/>
      <c r="F69" s="324"/>
    </row>
    <row r="70" spans="1:6" ht="19.5">
      <c r="A70" s="1227" t="s">
        <v>60</v>
      </c>
      <c r="B70" s="325"/>
      <c r="C70" s="325"/>
      <c r="D70" s="325"/>
      <c r="E70" s="325"/>
      <c r="F70" s="329"/>
    </row>
    <row r="71" spans="1:6" ht="20.25" thickBot="1">
      <c r="A71" s="1245"/>
      <c r="B71" s="1255"/>
      <c r="C71" s="1255"/>
      <c r="D71" s="1256" t="s">
        <v>437</v>
      </c>
      <c r="E71" s="1255"/>
      <c r="F71" s="331"/>
    </row>
    <row r="72" spans="1:6" ht="16.5" thickTop="1" thickBot="1">
      <c r="A72" s="1232" t="s">
        <v>61</v>
      </c>
      <c r="B72" s="1233" t="s">
        <v>62</v>
      </c>
      <c r="C72" s="1246" t="s">
        <v>727</v>
      </c>
      <c r="D72" s="1247"/>
      <c r="E72" s="1247"/>
      <c r="F72" s="1234"/>
    </row>
    <row r="73" spans="1:6">
      <c r="A73" s="1235" t="s">
        <v>63</v>
      </c>
      <c r="B73" s="1235" t="s">
        <v>728</v>
      </c>
      <c r="C73" s="1248" t="s">
        <v>729</v>
      </c>
      <c r="D73" s="1236">
        <v>78114593</v>
      </c>
      <c r="E73" s="443"/>
      <c r="F73" s="324"/>
    </row>
    <row r="74" spans="1:6">
      <c r="A74" s="1235" t="s">
        <v>63</v>
      </c>
      <c r="B74" s="1235" t="s">
        <v>730</v>
      </c>
      <c r="C74" s="1248" t="s">
        <v>731</v>
      </c>
      <c r="D74" s="1236">
        <v>9586732.1336585935</v>
      </c>
      <c r="E74" s="443"/>
      <c r="F74" s="324"/>
    </row>
    <row r="75" spans="1:6">
      <c r="A75" s="1235" t="s">
        <v>64</v>
      </c>
      <c r="B75" s="1235" t="s">
        <v>728</v>
      </c>
      <c r="C75" s="1248" t="s">
        <v>732</v>
      </c>
      <c r="D75" s="1236">
        <v>18450376</v>
      </c>
      <c r="E75" s="443"/>
      <c r="F75" s="324"/>
    </row>
    <row r="76" spans="1:6">
      <c r="A76" s="1235" t="s">
        <v>64</v>
      </c>
      <c r="B76" s="1235" t="s">
        <v>730</v>
      </c>
      <c r="C76" s="1248" t="s">
        <v>733</v>
      </c>
      <c r="D76" s="1236">
        <v>1326385.1336585933</v>
      </c>
      <c r="E76" s="443"/>
      <c r="F76" s="324"/>
    </row>
    <row r="77" spans="1:6">
      <c r="A77" s="1235" t="s">
        <v>65</v>
      </c>
      <c r="B77" s="1235" t="s">
        <v>728</v>
      </c>
      <c r="C77" s="1248" t="s">
        <v>734</v>
      </c>
      <c r="D77" s="1236">
        <v>0</v>
      </c>
      <c r="E77" s="443"/>
      <c r="F77" s="324"/>
    </row>
    <row r="78" spans="1:6">
      <c r="A78" s="1230" t="s">
        <v>65</v>
      </c>
      <c r="B78" s="1230" t="s">
        <v>730</v>
      </c>
      <c r="C78" s="1230" t="s">
        <v>735</v>
      </c>
      <c r="D78" s="1238">
        <v>0</v>
      </c>
      <c r="E78" s="1249"/>
      <c r="F78" s="327"/>
    </row>
    <row r="79" spans="1:6">
      <c r="A79" s="1250"/>
      <c r="B79" s="1250"/>
      <c r="C79" s="324"/>
      <c r="D79" s="324"/>
      <c r="E79" s="324"/>
      <c r="F79" s="324"/>
    </row>
    <row r="80" spans="1:6" ht="15.75" thickBot="1">
      <c r="A80" s="1250"/>
      <c r="B80" s="1250"/>
      <c r="C80" s="324"/>
      <c r="D80" s="324"/>
      <c r="E80" s="324"/>
      <c r="F80" s="324"/>
    </row>
    <row r="81" spans="1:6" ht="20.25" thickBot="1">
      <c r="A81" s="1227" t="s">
        <v>321</v>
      </c>
      <c r="B81" s="1251"/>
      <c r="C81" s="325"/>
      <c r="D81" s="325"/>
      <c r="E81" s="325"/>
      <c r="F81" s="329"/>
    </row>
    <row r="82" spans="1:6" ht="16.5" thickTop="1" thickBot="1">
      <c r="A82" s="1232" t="s">
        <v>322</v>
      </c>
      <c r="B82" s="1247"/>
      <c r="C82" s="1247"/>
      <c r="D82" s="1233"/>
      <c r="E82" s="1233"/>
      <c r="F82" s="1234"/>
    </row>
    <row r="83" spans="1:6">
      <c r="A83" s="1235" t="s">
        <v>323</v>
      </c>
      <c r="B83" s="1236">
        <v>375511.73268281331</v>
      </c>
      <c r="C83" s="443"/>
      <c r="D83" s="324"/>
      <c r="E83" s="324"/>
      <c r="F83" s="324"/>
    </row>
    <row r="84" spans="1:6">
      <c r="A84" s="1230" t="s">
        <v>324</v>
      </c>
      <c r="B84" s="1238">
        <v>0</v>
      </c>
      <c r="C84" s="1249"/>
      <c r="D84" s="327"/>
      <c r="E84" s="327"/>
      <c r="F84" s="327"/>
    </row>
    <row r="85" spans="1:6">
      <c r="A85" s="1250"/>
      <c r="B85" s="1252"/>
      <c r="C85" s="324"/>
      <c r="D85" s="324"/>
      <c r="E85" s="324"/>
      <c r="F85" s="324"/>
    </row>
    <row r="86" spans="1:6" ht="15.75" thickBot="1">
      <c r="A86" s="328"/>
      <c r="B86" s="324"/>
      <c r="C86" s="324"/>
      <c r="D86" s="324"/>
      <c r="E86" s="324"/>
      <c r="F86" s="324"/>
    </row>
    <row r="87" spans="1:6" ht="20.25" thickBot="1">
      <c r="A87" s="1227" t="s">
        <v>66</v>
      </c>
      <c r="B87" s="325"/>
      <c r="C87" s="325"/>
      <c r="D87" s="325"/>
      <c r="E87" s="325"/>
      <c r="F87" s="329"/>
    </row>
    <row r="88" spans="1:6" ht="16.5" thickTop="1" thickBot="1">
      <c r="A88" s="1232" t="s">
        <v>4</v>
      </c>
      <c r="B88" s="1233" t="s">
        <v>163</v>
      </c>
      <c r="C88" s="1233"/>
      <c r="D88" s="1233"/>
      <c r="E88" s="1233"/>
      <c r="F88" s="1234"/>
    </row>
    <row r="89" spans="1:6">
      <c r="A89" s="1235" t="s">
        <v>542</v>
      </c>
      <c r="B89" s="1236">
        <v>0</v>
      </c>
      <c r="C89" s="324"/>
      <c r="D89" s="324"/>
      <c r="E89" s="324"/>
      <c r="F89" s="324"/>
    </row>
    <row r="90" spans="1:6">
      <c r="A90" s="1235" t="s">
        <v>543</v>
      </c>
      <c r="B90" s="1236">
        <v>0</v>
      </c>
      <c r="C90" s="324"/>
      <c r="D90" s="324"/>
      <c r="E90" s="324"/>
      <c r="F90" s="324"/>
    </row>
    <row r="91" spans="1:6">
      <c r="A91" s="1235" t="s">
        <v>67</v>
      </c>
      <c r="B91" s="1236">
        <v>1728.5609737789027</v>
      </c>
      <c r="C91" s="324"/>
      <c r="D91" s="324"/>
      <c r="E91" s="324"/>
      <c r="F91" s="324"/>
    </row>
    <row r="92" spans="1:6">
      <c r="A92" s="1230" t="s">
        <v>68</v>
      </c>
      <c r="B92" s="1231">
        <v>4447.7995818695126</v>
      </c>
      <c r="C92" s="327"/>
      <c r="D92" s="327"/>
      <c r="E92" s="327"/>
      <c r="F92" s="327"/>
    </row>
    <row r="93" spans="1:6">
      <c r="A93" s="328"/>
      <c r="B93" s="324"/>
      <c r="C93" s="324"/>
      <c r="D93" s="324"/>
      <c r="E93" s="324"/>
      <c r="F93" s="324"/>
    </row>
    <row r="94" spans="1:6" ht="15.75" thickBot="1">
      <c r="A94" s="328"/>
      <c r="B94" s="324"/>
      <c r="C94" s="324"/>
      <c r="D94" s="324"/>
      <c r="E94" s="324"/>
      <c r="F94" s="324"/>
    </row>
    <row r="95" spans="1:6" ht="20.25" thickBot="1">
      <c r="A95" s="1227" t="s">
        <v>69</v>
      </c>
      <c r="B95" s="325"/>
      <c r="C95" s="325"/>
      <c r="D95" s="325"/>
      <c r="E95" s="325"/>
      <c r="F95" s="329"/>
    </row>
    <row r="96" spans="1:6" ht="16.5" thickTop="1" thickBot="1">
      <c r="A96" s="1232" t="s">
        <v>4</v>
      </c>
      <c r="B96" s="1233" t="s">
        <v>5</v>
      </c>
      <c r="C96" s="1233"/>
      <c r="D96" s="1233"/>
      <c r="E96" s="1233"/>
      <c r="F96" s="1234"/>
    </row>
    <row r="97" spans="1:6">
      <c r="A97" s="1235" t="s">
        <v>70</v>
      </c>
      <c r="B97" s="1236">
        <v>3670</v>
      </c>
      <c r="C97" s="324"/>
      <c r="D97" s="324"/>
      <c r="E97" s="324"/>
      <c r="F97" s="324"/>
    </row>
    <row r="98" spans="1:6">
      <c r="A98" s="1235" t="s">
        <v>71</v>
      </c>
      <c r="B98" s="1236">
        <v>1</v>
      </c>
      <c r="C98" s="324"/>
      <c r="D98" s="324"/>
      <c r="E98" s="324"/>
      <c r="F98" s="324"/>
    </row>
    <row r="99" spans="1:6">
      <c r="A99" s="1235" t="s">
        <v>72</v>
      </c>
      <c r="B99" s="1236">
        <v>172</v>
      </c>
      <c r="C99" s="324"/>
      <c r="D99" s="324"/>
      <c r="E99" s="324"/>
      <c r="F99" s="324"/>
    </row>
    <row r="100" spans="1:6">
      <c r="A100" s="1235" t="s">
        <v>73</v>
      </c>
      <c r="B100" s="1236">
        <v>626</v>
      </c>
      <c r="C100" s="324"/>
      <c r="D100" s="324"/>
      <c r="E100" s="324"/>
      <c r="F100" s="324"/>
    </row>
    <row r="101" spans="1:6">
      <c r="A101" s="1235" t="s">
        <v>74</v>
      </c>
      <c r="B101" s="1236">
        <v>138</v>
      </c>
      <c r="C101" s="324"/>
      <c r="D101" s="324"/>
      <c r="E101" s="324"/>
      <c r="F101" s="324"/>
    </row>
    <row r="102" spans="1:6">
      <c r="A102" s="1235" t="s">
        <v>75</v>
      </c>
      <c r="B102" s="1236">
        <v>138</v>
      </c>
      <c r="C102" s="324"/>
      <c r="D102" s="324"/>
      <c r="E102" s="324"/>
      <c r="F102" s="324"/>
    </row>
    <row r="103" spans="1:6">
      <c r="A103" s="1235" t="s">
        <v>76</v>
      </c>
      <c r="B103" s="1236">
        <v>233</v>
      </c>
      <c r="C103" s="324"/>
      <c r="D103" s="324"/>
      <c r="E103" s="324"/>
      <c r="F103" s="324"/>
    </row>
    <row r="104" spans="1:6">
      <c r="A104" s="1235" t="s">
        <v>77</v>
      </c>
      <c r="B104" s="1236">
        <v>2399</v>
      </c>
      <c r="C104" s="324"/>
      <c r="D104" s="324"/>
      <c r="E104" s="324"/>
      <c r="F104" s="324"/>
    </row>
    <row r="105" spans="1:6">
      <c r="A105" s="1230" t="s">
        <v>78</v>
      </c>
      <c r="B105" s="1238">
        <v>3</v>
      </c>
      <c r="C105" s="327"/>
      <c r="D105" s="327"/>
      <c r="E105" s="327"/>
      <c r="F105" s="327"/>
    </row>
    <row r="106" spans="1:6">
      <c r="A106" s="328"/>
      <c r="B106" s="324"/>
      <c r="C106" s="324"/>
      <c r="D106" s="324"/>
      <c r="E106" s="324"/>
      <c r="F106" s="324"/>
    </row>
    <row r="107" spans="1:6" ht="15.75" thickBot="1">
      <c r="A107" s="328"/>
      <c r="B107" s="324"/>
      <c r="C107" s="324"/>
      <c r="D107" s="324"/>
      <c r="E107" s="324"/>
      <c r="F107" s="324"/>
    </row>
    <row r="108" spans="1:6" ht="20.25" thickBot="1">
      <c r="A108" s="1227" t="s">
        <v>626</v>
      </c>
      <c r="B108" s="325"/>
      <c r="C108" s="325"/>
      <c r="D108" s="325"/>
      <c r="E108" s="325"/>
      <c r="F108" s="329"/>
    </row>
    <row r="109" spans="1:6" ht="16.5" thickTop="1" thickBot="1">
      <c r="A109" s="1232" t="s">
        <v>4</v>
      </c>
      <c r="B109" s="1233" t="s">
        <v>5</v>
      </c>
      <c r="C109" s="1233"/>
      <c r="D109" s="1233"/>
      <c r="E109" s="1233"/>
      <c r="F109" s="1234"/>
    </row>
    <row r="110" spans="1:6">
      <c r="A110" s="1235" t="s">
        <v>627</v>
      </c>
      <c r="B110" s="1236">
        <v>0</v>
      </c>
      <c r="C110" s="324"/>
      <c r="D110" s="324"/>
      <c r="E110" s="324"/>
      <c r="F110" s="324"/>
    </row>
    <row r="111" spans="1:6">
      <c r="A111" s="1253" t="s">
        <v>628</v>
      </c>
      <c r="B111" s="1254">
        <v>0</v>
      </c>
      <c r="C111" s="1257"/>
      <c r="D111" s="1257"/>
      <c r="E111" s="1257"/>
      <c r="F111" s="1257"/>
    </row>
    <row r="112" spans="1:6">
      <c r="A112" s="1235"/>
      <c r="B112" s="324"/>
      <c r="C112" s="324"/>
      <c r="D112" s="324"/>
      <c r="E112" s="324"/>
      <c r="F112" s="324"/>
    </row>
    <row r="113" spans="1:6" ht="15.75" thickBot="1">
      <c r="A113" s="1230"/>
      <c r="B113" s="327"/>
      <c r="C113" s="327"/>
      <c r="D113" s="327"/>
      <c r="E113" s="327"/>
      <c r="F113" s="327"/>
    </row>
    <row r="114" spans="1:6" ht="20.25" thickBot="1">
      <c r="A114" s="1227" t="s">
        <v>79</v>
      </c>
      <c r="B114" s="325"/>
      <c r="C114" s="325"/>
      <c r="D114" s="325"/>
      <c r="E114" s="325"/>
      <c r="F114" s="329"/>
    </row>
    <row r="115" spans="1:6" ht="16.5" thickTop="1" thickBot="1">
      <c r="A115" s="332"/>
      <c r="B115" s="333" t="s">
        <v>80</v>
      </c>
      <c r="C115" s="333" t="s">
        <v>81</v>
      </c>
      <c r="D115" s="333"/>
      <c r="E115" s="333"/>
      <c r="F115" s="334"/>
    </row>
    <row r="116" spans="1:6" ht="16.5" thickTop="1" thickBot="1">
      <c r="A116" s="1232" t="s">
        <v>4</v>
      </c>
      <c r="B116" s="1233" t="s">
        <v>5</v>
      </c>
      <c r="C116" s="1233" t="s">
        <v>5</v>
      </c>
      <c r="D116" s="1233"/>
      <c r="E116" s="1233"/>
      <c r="F116" s="1234"/>
    </row>
    <row r="117" spans="1:6">
      <c r="A117" s="1235" t="s">
        <v>82</v>
      </c>
      <c r="B117" s="1236">
        <v>0</v>
      </c>
      <c r="C117" s="1236">
        <v>0</v>
      </c>
      <c r="D117" s="324"/>
      <c r="E117" s="324"/>
      <c r="F117" s="324"/>
    </row>
    <row r="118" spans="1:6">
      <c r="A118" s="1235" t="s">
        <v>83</v>
      </c>
      <c r="B118" s="1236">
        <v>0</v>
      </c>
      <c r="C118" s="1236">
        <v>0</v>
      </c>
      <c r="D118" s="324"/>
      <c r="E118" s="324"/>
      <c r="F118" s="324"/>
    </row>
    <row r="119" spans="1:6">
      <c r="A119" s="1235" t="s">
        <v>31</v>
      </c>
      <c r="B119" s="1236">
        <v>0</v>
      </c>
      <c r="C119" s="1236">
        <v>0</v>
      </c>
      <c r="D119" s="324"/>
      <c r="E119" s="324"/>
      <c r="F119" s="324"/>
    </row>
    <row r="120" spans="1:6">
      <c r="A120" s="1235" t="s">
        <v>84</v>
      </c>
      <c r="B120" s="1236">
        <v>0</v>
      </c>
      <c r="C120" s="1236">
        <v>0</v>
      </c>
      <c r="D120" s="324"/>
      <c r="E120" s="324"/>
      <c r="F120" s="324"/>
    </row>
    <row r="121" spans="1:6">
      <c r="A121" s="1235" t="s">
        <v>85</v>
      </c>
      <c r="B121" s="1236">
        <v>0</v>
      </c>
      <c r="C121" s="1236">
        <v>0</v>
      </c>
      <c r="D121" s="324"/>
      <c r="E121" s="324"/>
      <c r="F121" s="324"/>
    </row>
    <row r="122" spans="1:6">
      <c r="A122" s="1235" t="s">
        <v>86</v>
      </c>
      <c r="B122" s="1236">
        <v>0</v>
      </c>
      <c r="C122" s="1236">
        <v>0</v>
      </c>
      <c r="D122" s="324"/>
      <c r="E122" s="324"/>
      <c r="F122" s="324"/>
    </row>
    <row r="123" spans="1:6">
      <c r="A123" s="1235" t="s">
        <v>87</v>
      </c>
      <c r="B123" s="1236">
        <v>9</v>
      </c>
      <c r="C123" s="1236">
        <v>5</v>
      </c>
      <c r="D123" s="324"/>
      <c r="E123" s="324"/>
      <c r="F123" s="324"/>
    </row>
    <row r="124" spans="1:6">
      <c r="A124" s="1235" t="s">
        <v>88</v>
      </c>
      <c r="B124" s="1236">
        <v>1</v>
      </c>
      <c r="C124" s="1236">
        <v>0</v>
      </c>
      <c r="D124" s="324"/>
      <c r="E124" s="324"/>
      <c r="F124" s="324"/>
    </row>
    <row r="125" spans="1:6">
      <c r="A125" s="1230" t="s">
        <v>904</v>
      </c>
      <c r="B125" s="1236">
        <v>0</v>
      </c>
      <c r="C125" s="1236">
        <v>0</v>
      </c>
      <c r="D125" s="324"/>
      <c r="E125" s="324"/>
      <c r="F125" s="324"/>
    </row>
    <row r="126" spans="1:6" ht="15.75" thickBot="1">
      <c r="A126" s="1250"/>
      <c r="B126" s="324"/>
      <c r="C126" s="324"/>
      <c r="D126" s="324"/>
      <c r="E126" s="324"/>
      <c r="F126" s="324"/>
    </row>
    <row r="127" spans="1:6" ht="20.25" thickBot="1">
      <c r="A127" s="1227" t="s">
        <v>282</v>
      </c>
      <c r="B127" s="325"/>
      <c r="C127" s="325"/>
      <c r="D127" s="325"/>
      <c r="E127" s="325"/>
      <c r="F127" s="329"/>
    </row>
    <row r="128" spans="1:6" ht="16.5" thickTop="1" thickBot="1">
      <c r="A128" s="1232" t="s">
        <v>4</v>
      </c>
      <c r="B128" s="1233" t="s">
        <v>5</v>
      </c>
      <c r="C128" s="1233"/>
      <c r="D128" s="1233"/>
      <c r="E128" s="1233"/>
      <c r="F128" s="1234"/>
    </row>
    <row r="129" spans="1:6">
      <c r="A129" s="1235" t="s">
        <v>283</v>
      </c>
      <c r="B129" s="1236">
        <v>67</v>
      </c>
      <c r="C129" s="324"/>
      <c r="D129" s="324"/>
      <c r="E129" s="324"/>
      <c r="F129" s="324"/>
    </row>
    <row r="130" spans="1:6">
      <c r="A130" s="1235" t="s">
        <v>284</v>
      </c>
      <c r="B130" s="1236">
        <v>2</v>
      </c>
      <c r="C130" s="324"/>
      <c r="D130" s="324"/>
      <c r="E130" s="324"/>
      <c r="F130" s="324"/>
    </row>
    <row r="131" spans="1:6">
      <c r="A131" s="1235" t="s">
        <v>285</v>
      </c>
      <c r="B131" s="1236">
        <v>1</v>
      </c>
      <c r="C131" s="324"/>
      <c r="D131" s="324"/>
      <c r="E131" s="324"/>
      <c r="F131" s="324"/>
    </row>
    <row r="132" spans="1:6">
      <c r="A132" s="1230" t="s">
        <v>286</v>
      </c>
      <c r="B132" s="1231">
        <v>4</v>
      </c>
      <c r="C132" s="327"/>
      <c r="D132" s="327"/>
      <c r="E132" s="327"/>
      <c r="F132" s="327"/>
    </row>
    <row r="133" spans="1:6">
      <c r="A133" s="324"/>
      <c r="B133" s="324"/>
      <c r="C133" s="324"/>
      <c r="D133" s="324"/>
      <c r="E133" s="324"/>
      <c r="F133" s="324"/>
    </row>
    <row r="134" spans="1:6">
      <c r="A134" s="1252"/>
      <c r="B134" s="324"/>
      <c r="C134" s="324"/>
      <c r="D134" s="324"/>
      <c r="E134" s="324"/>
      <c r="F134" s="324"/>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tabColor theme="0" tint="-0.34998626667073579"/>
  </sheetPr>
  <dimension ref="A1:K53"/>
  <sheetViews>
    <sheetView showGridLines="0" workbookViewId="0"/>
  </sheetViews>
  <sheetFormatPr defaultRowHeight="15"/>
  <cols>
    <col min="1" max="1" width="46.7109375" bestFit="1" customWidth="1"/>
    <col min="2" max="2" width="38.5703125" style="515" customWidth="1"/>
  </cols>
  <sheetData>
    <row r="1" spans="1:9" ht="18.75" thickBot="1">
      <c r="A1" s="121" t="s">
        <v>173</v>
      </c>
      <c r="B1" s="501"/>
    </row>
    <row r="2" spans="1:9">
      <c r="A2" s="44" t="s">
        <v>907</v>
      </c>
      <c r="B2" s="502"/>
    </row>
    <row r="3" spans="1:9">
      <c r="A3" s="44"/>
      <c r="B3" s="502"/>
    </row>
    <row r="4" spans="1:9" ht="18">
      <c r="A4" s="136" t="s">
        <v>174</v>
      </c>
      <c r="B4" s="503" t="s">
        <v>377</v>
      </c>
    </row>
    <row r="5" spans="1:9" ht="21">
      <c r="A5" s="116" t="s">
        <v>176</v>
      </c>
      <c r="B5" s="504"/>
      <c r="E5" s="9"/>
      <c r="F5" s="9"/>
      <c r="G5" s="9"/>
    </row>
    <row r="6" spans="1:9">
      <c r="A6" s="117" t="s">
        <v>177</v>
      </c>
      <c r="B6" s="505">
        <v>4.0513950503279288</v>
      </c>
      <c r="E6" s="10"/>
      <c r="F6" s="10"/>
      <c r="G6" s="10"/>
      <c r="H6" s="10"/>
      <c r="I6" s="10"/>
    </row>
    <row r="7" spans="1:9">
      <c r="A7" s="117" t="s">
        <v>6</v>
      </c>
      <c r="B7" s="505">
        <v>123.2550295208157</v>
      </c>
      <c r="H7" s="10"/>
      <c r="I7" s="10"/>
    </row>
    <row r="8" spans="1:9">
      <c r="A8" s="117" t="s">
        <v>7</v>
      </c>
      <c r="B8" s="505">
        <v>68.872016048768984</v>
      </c>
      <c r="H8" s="10"/>
      <c r="I8" s="10"/>
    </row>
    <row r="9" spans="1:9">
      <c r="A9" s="117" t="s">
        <v>8</v>
      </c>
      <c r="B9" s="505">
        <v>31.909886478760502</v>
      </c>
      <c r="E9" s="10"/>
      <c r="F9" s="10"/>
      <c r="G9" s="10"/>
      <c r="H9" s="10"/>
      <c r="I9" s="10"/>
    </row>
    <row r="10" spans="1:9">
      <c r="A10" s="117" t="s">
        <v>9</v>
      </c>
      <c r="B10" s="505">
        <v>47.849994776441498</v>
      </c>
      <c r="E10" s="11"/>
      <c r="F10" s="11"/>
      <c r="G10" s="11"/>
      <c r="H10" s="10"/>
      <c r="I10" s="10"/>
    </row>
    <row r="11" spans="1:9">
      <c r="A11" s="117" t="s">
        <v>10</v>
      </c>
      <c r="B11" s="505">
        <v>41.361552447157969</v>
      </c>
      <c r="E11" s="11"/>
      <c r="F11" s="11"/>
      <c r="G11" s="11"/>
      <c r="H11" s="10"/>
      <c r="I11" s="10"/>
    </row>
    <row r="12" spans="1:9">
      <c r="A12" s="118" t="s">
        <v>16</v>
      </c>
      <c r="B12" s="505">
        <v>8</v>
      </c>
      <c r="E12" s="10"/>
      <c r="F12" s="10"/>
      <c r="G12" s="10"/>
      <c r="H12" s="10"/>
      <c r="I12" s="10"/>
    </row>
    <row r="13" spans="1:9">
      <c r="A13" s="118" t="s">
        <v>17</v>
      </c>
      <c r="B13" s="505">
        <v>5</v>
      </c>
      <c r="E13" s="10"/>
      <c r="F13" s="10"/>
      <c r="G13" s="10"/>
      <c r="H13" s="10"/>
      <c r="I13" s="10"/>
    </row>
    <row r="14" spans="1:9">
      <c r="A14" s="118" t="s">
        <v>178</v>
      </c>
      <c r="B14" s="505">
        <v>1.5</v>
      </c>
      <c r="E14" s="10"/>
      <c r="F14" s="10"/>
      <c r="G14" s="10"/>
      <c r="H14" s="10"/>
      <c r="I14" s="10"/>
    </row>
    <row r="15" spans="1:9">
      <c r="A15" s="118" t="s">
        <v>179</v>
      </c>
      <c r="B15" s="505">
        <v>18</v>
      </c>
      <c r="E15" s="10"/>
      <c r="F15" s="10"/>
      <c r="G15" s="10"/>
      <c r="H15" s="10"/>
      <c r="I15" s="10"/>
    </row>
    <row r="16" spans="1:9">
      <c r="A16" s="118" t="s">
        <v>180</v>
      </c>
      <c r="B16" s="506">
        <v>10</v>
      </c>
      <c r="E16" s="10"/>
      <c r="F16" s="10"/>
      <c r="G16" s="10"/>
      <c r="H16" s="10"/>
      <c r="I16" s="10"/>
    </row>
    <row r="17" spans="1:9" s="43" customFormat="1" ht="15.75" thickBot="1">
      <c r="A17" s="119"/>
      <c r="B17" s="507"/>
      <c r="E17" s="155"/>
      <c r="F17" s="155"/>
      <c r="G17" s="155"/>
      <c r="H17" s="155"/>
      <c r="I17" s="155"/>
    </row>
    <row r="18" spans="1:9" s="43" customFormat="1" ht="15.75" thickBot="1">
      <c r="A18" s="192"/>
      <c r="B18" s="508"/>
      <c r="E18" s="155"/>
      <c r="F18" s="155"/>
      <c r="G18" s="155"/>
      <c r="H18" s="155"/>
      <c r="I18" s="155"/>
    </row>
    <row r="19" spans="1:9" ht="18.75" thickBot="1">
      <c r="A19" s="121" t="s">
        <v>181</v>
      </c>
      <c r="B19" s="501"/>
      <c r="E19" s="10"/>
      <c r="F19" s="10"/>
      <c r="G19" s="10"/>
      <c r="H19" s="10"/>
      <c r="I19" s="10"/>
    </row>
    <row r="20" spans="1:9">
      <c r="A20" s="44" t="s">
        <v>907</v>
      </c>
      <c r="B20" s="502"/>
      <c r="E20" s="10"/>
      <c r="F20" s="10"/>
      <c r="G20" s="10"/>
      <c r="H20" s="10"/>
      <c r="I20" s="10"/>
    </row>
    <row r="21" spans="1:9">
      <c r="A21" s="44"/>
      <c r="B21" s="502"/>
      <c r="E21" s="10"/>
      <c r="F21" s="10"/>
      <c r="G21" s="10"/>
      <c r="H21" s="10"/>
      <c r="I21" s="10"/>
    </row>
    <row r="22" spans="1:9" ht="18">
      <c r="A22" s="137" t="s">
        <v>174</v>
      </c>
      <c r="B22" s="509" t="s">
        <v>377</v>
      </c>
      <c r="E22" s="10"/>
      <c r="F22" s="10"/>
      <c r="G22" s="10"/>
      <c r="H22" s="10"/>
      <c r="I22" s="10"/>
    </row>
    <row r="23" spans="1:9" s="72" customFormat="1">
      <c r="A23" s="118" t="s">
        <v>176</v>
      </c>
      <c r="B23" s="505">
        <v>8.2447569212488219</v>
      </c>
    </row>
    <row r="24" spans="1:9">
      <c r="A24" s="117" t="s">
        <v>177</v>
      </c>
      <c r="B24" s="505">
        <v>4.2231090152811745</v>
      </c>
      <c r="E24" s="10"/>
      <c r="F24" s="10"/>
      <c r="G24" s="10"/>
      <c r="H24" s="10"/>
      <c r="I24" s="10"/>
    </row>
    <row r="25" spans="1:9">
      <c r="A25" s="117" t="s">
        <v>6</v>
      </c>
      <c r="B25" s="505">
        <v>30.648801397177166</v>
      </c>
      <c r="E25" s="10"/>
      <c r="F25" s="10"/>
      <c r="G25" s="10"/>
      <c r="H25" s="10"/>
      <c r="I25" s="10"/>
    </row>
    <row r="26" spans="1:9">
      <c r="A26" s="117" t="s">
        <v>7</v>
      </c>
      <c r="B26" s="505">
        <v>1.9394927414205594</v>
      </c>
      <c r="E26" s="10"/>
      <c r="F26" s="10"/>
      <c r="G26" s="10"/>
      <c r="H26" s="10"/>
      <c r="I26" s="10"/>
    </row>
    <row r="27" spans="1:9">
      <c r="A27" s="117" t="s">
        <v>8</v>
      </c>
      <c r="B27" s="505">
        <v>1.1850645797210961</v>
      </c>
      <c r="E27" s="10"/>
      <c r="F27" s="10"/>
      <c r="G27" s="10"/>
      <c r="H27" s="10"/>
      <c r="I27" s="10"/>
    </row>
    <row r="28" spans="1:9">
      <c r="A28" s="117" t="s">
        <v>9</v>
      </c>
      <c r="B28" s="505">
        <v>4.7542988509326838</v>
      </c>
      <c r="E28" s="10"/>
      <c r="F28" s="10"/>
      <c r="G28" s="10"/>
      <c r="H28" s="10"/>
      <c r="I28" s="10"/>
    </row>
    <row r="29" spans="1:9">
      <c r="A29" s="117" t="s">
        <v>10</v>
      </c>
      <c r="B29" s="505">
        <v>3.3232292777158943</v>
      </c>
      <c r="E29" s="10"/>
      <c r="F29" s="10"/>
      <c r="G29" s="10"/>
      <c r="H29" s="10"/>
      <c r="I29" s="10"/>
    </row>
    <row r="30" spans="1:9">
      <c r="A30" s="118" t="s">
        <v>178</v>
      </c>
      <c r="B30" s="505">
        <v>4.5146961512215507</v>
      </c>
      <c r="E30" s="10"/>
      <c r="F30" s="10"/>
      <c r="G30" s="10"/>
      <c r="H30" s="10"/>
      <c r="I30" s="10"/>
    </row>
    <row r="31" spans="1:9">
      <c r="A31" s="117" t="s">
        <v>11</v>
      </c>
      <c r="B31" s="505">
        <v>1.6075002802320004</v>
      </c>
      <c r="E31" s="10"/>
      <c r="F31" s="10"/>
      <c r="G31" s="10"/>
      <c r="H31" s="10"/>
      <c r="I31" s="10"/>
    </row>
    <row r="32" spans="1:9">
      <c r="A32" s="117" t="s">
        <v>12</v>
      </c>
      <c r="B32" s="505">
        <v>4.8225008406960006</v>
      </c>
      <c r="E32" s="10"/>
      <c r="F32" s="10"/>
      <c r="G32" s="10"/>
      <c r="H32" s="10"/>
      <c r="I32" s="10"/>
    </row>
    <row r="33" spans="1:11">
      <c r="A33" s="117" t="s">
        <v>13</v>
      </c>
      <c r="B33" s="505">
        <v>6.3685027042560023</v>
      </c>
      <c r="E33" s="10"/>
      <c r="F33" s="10"/>
      <c r="G33" s="10"/>
      <c r="H33" s="10"/>
      <c r="I33" s="10"/>
    </row>
    <row r="34" spans="1:11">
      <c r="A34" s="117" t="s">
        <v>14</v>
      </c>
      <c r="B34" s="505">
        <v>4.6362973013280016</v>
      </c>
      <c r="E34" s="10"/>
      <c r="F34" s="10"/>
      <c r="G34" s="10"/>
      <c r="H34" s="10"/>
      <c r="I34" s="10"/>
    </row>
    <row r="35" spans="1:11">
      <c r="A35" s="117" t="s">
        <v>15</v>
      </c>
      <c r="B35" s="505">
        <v>12.338973989496003</v>
      </c>
      <c r="E35" s="10"/>
      <c r="F35" s="10"/>
      <c r="G35" s="10"/>
      <c r="H35" s="10"/>
      <c r="I35" s="10"/>
    </row>
    <row r="36" spans="1:11">
      <c r="A36" s="118" t="s">
        <v>16</v>
      </c>
      <c r="B36" s="505">
        <v>0.19</v>
      </c>
      <c r="E36" s="10"/>
      <c r="F36" s="10"/>
      <c r="G36" s="10"/>
      <c r="H36" s="10"/>
      <c r="I36" s="10"/>
    </row>
    <row r="37" spans="1:11">
      <c r="A37" s="118" t="s">
        <v>17</v>
      </c>
      <c r="B37" s="505">
        <v>0.13</v>
      </c>
    </row>
    <row r="38" spans="1:11">
      <c r="A38" s="118" t="s">
        <v>179</v>
      </c>
      <c r="B38" s="505">
        <v>1.56</v>
      </c>
    </row>
    <row r="39" spans="1:11">
      <c r="A39" s="118" t="s">
        <v>180</v>
      </c>
      <c r="B39" s="505">
        <v>0.76</v>
      </c>
    </row>
    <row r="40" spans="1:11">
      <c r="A40" s="118" t="s">
        <v>18</v>
      </c>
      <c r="B40" s="506">
        <v>2.3645904920866174E-2</v>
      </c>
    </row>
    <row r="41" spans="1:11" ht="15.75" thickBot="1">
      <c r="A41" s="119"/>
      <c r="B41" s="510"/>
    </row>
    <row r="42" spans="1:11" s="43" customFormat="1" ht="15.75" thickBot="1">
      <c r="A42" s="193"/>
      <c r="B42" s="508"/>
      <c r="E42" s="194"/>
      <c r="F42" s="194"/>
      <c r="G42" s="194"/>
      <c r="H42" s="194"/>
      <c r="I42" s="194"/>
      <c r="J42" s="194"/>
      <c r="K42" s="194"/>
    </row>
    <row r="43" spans="1:11" ht="15.75" thickBot="1">
      <c r="A43" s="121" t="s">
        <v>182</v>
      </c>
      <c r="B43" s="511"/>
    </row>
    <row r="44" spans="1:11">
      <c r="A44" s="44" t="s">
        <v>669</v>
      </c>
      <c r="B44" s="502"/>
    </row>
    <row r="45" spans="1:11">
      <c r="A45" s="44"/>
      <c r="B45" s="502"/>
    </row>
    <row r="46" spans="1:11" ht="18">
      <c r="A46" s="136" t="s">
        <v>183</v>
      </c>
      <c r="B46" s="503" t="s">
        <v>568</v>
      </c>
    </row>
    <row r="47" spans="1:11">
      <c r="A47" s="116" t="s">
        <v>184</v>
      </c>
      <c r="B47" s="512">
        <v>0.91078472402969768</v>
      </c>
    </row>
    <row r="48" spans="1:11">
      <c r="A48" s="118" t="s">
        <v>185</v>
      </c>
      <c r="B48" s="505">
        <v>0.91081736334237906</v>
      </c>
    </row>
    <row r="49" spans="1:9">
      <c r="A49" s="118" t="s">
        <v>178</v>
      </c>
      <c r="B49" s="505">
        <v>3.3927234279543167E-2</v>
      </c>
    </row>
    <row r="50" spans="1:9">
      <c r="A50" s="118" t="s">
        <v>18</v>
      </c>
      <c r="B50" s="505">
        <v>9.8456821733816993E-4</v>
      </c>
      <c r="E50" s="10"/>
      <c r="F50" s="10"/>
      <c r="G50" s="10"/>
      <c r="H50" s="10"/>
      <c r="I50" s="10"/>
    </row>
    <row r="51" spans="1:9">
      <c r="A51" s="118" t="s">
        <v>16</v>
      </c>
      <c r="B51" s="505">
        <v>6.354064672145299E-3</v>
      </c>
      <c r="E51" s="10"/>
      <c r="F51" s="10"/>
      <c r="G51" s="10"/>
      <c r="H51" s="10"/>
      <c r="I51" s="10"/>
    </row>
    <row r="52" spans="1:9" ht="15.75" thickBot="1">
      <c r="A52" s="119" t="s">
        <v>120</v>
      </c>
      <c r="B52" s="513">
        <v>0.10414436253376488</v>
      </c>
    </row>
    <row r="53" spans="1:9">
      <c r="B53" s="514"/>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6">
    <tabColor theme="0" tint="-0.34998626667073579"/>
  </sheetPr>
  <dimension ref="A1:D19"/>
  <sheetViews>
    <sheetView showGridLines="0" workbookViewId="0">
      <selection activeCell="B15" sqref="B15"/>
    </sheetView>
  </sheetViews>
  <sheetFormatPr defaultRowHeight="15"/>
  <cols>
    <col min="1" max="1" width="80" customWidth="1"/>
    <col min="2" max="2" width="36" style="443" customWidth="1"/>
    <col min="3" max="3" width="70.28515625" style="518" customWidth="1"/>
  </cols>
  <sheetData>
    <row r="1" spans="1:3" s="324" customFormat="1" ht="15.75" thickBot="1">
      <c r="A1" s="358" t="s">
        <v>597</v>
      </c>
      <c r="B1" s="516"/>
      <c r="C1" s="517"/>
    </row>
    <row r="2" spans="1:3" s="324" customFormat="1">
      <c r="A2" s="362"/>
      <c r="B2" s="482"/>
      <c r="C2" s="519"/>
    </row>
    <row r="3" spans="1:3" s="324" customFormat="1">
      <c r="A3" s="360"/>
      <c r="B3" s="520">
        <v>2011</v>
      </c>
      <c r="C3" s="363" t="s">
        <v>175</v>
      </c>
    </row>
    <row r="4" spans="1:3">
      <c r="A4" s="120" t="s">
        <v>290</v>
      </c>
      <c r="B4" s="521">
        <v>3851.6199769999998</v>
      </c>
      <c r="C4" s="138" t="s">
        <v>664</v>
      </c>
    </row>
    <row r="5" spans="1:3" ht="15.75" thickBot="1">
      <c r="A5" s="115" t="s">
        <v>596</v>
      </c>
      <c r="B5" s="522">
        <v>672548</v>
      </c>
      <c r="C5" s="139" t="s">
        <v>594</v>
      </c>
    </row>
    <row r="11" spans="1:3">
      <c r="B11" s="738"/>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4" customFormat="1" ht="15.75" thickBot="1">
      <c r="A1" s="358" t="s">
        <v>438</v>
      </c>
      <c r="B1" s="359"/>
    </row>
    <row r="2" spans="1:2" s="324" customFormat="1">
      <c r="A2" s="350"/>
      <c r="B2" s="357"/>
    </row>
    <row r="3" spans="1:2" s="324" customFormat="1" ht="18">
      <c r="A3" s="360"/>
      <c r="B3" s="361" t="s">
        <v>441</v>
      </c>
    </row>
    <row r="4" spans="1:2" ht="18">
      <c r="A4" s="120" t="s">
        <v>439</v>
      </c>
      <c r="B4" s="523">
        <v>310</v>
      </c>
    </row>
    <row r="5" spans="1:2" ht="18.75" thickBot="1">
      <c r="A5" s="115" t="s">
        <v>440</v>
      </c>
      <c r="B5" s="524">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4" customFormat="1" ht="22.7" customHeight="1" thickBot="1">
      <c r="A1" s="354"/>
      <c r="B1" s="355" t="s">
        <v>192</v>
      </c>
      <c r="C1" s="355" t="s">
        <v>193</v>
      </c>
      <c r="D1" s="355" t="s">
        <v>194</v>
      </c>
      <c r="E1" s="355" t="s">
        <v>195</v>
      </c>
      <c r="F1" s="355" t="s">
        <v>113</v>
      </c>
      <c r="G1" s="355" t="s">
        <v>196</v>
      </c>
      <c r="H1" s="355" t="s">
        <v>197</v>
      </c>
      <c r="I1" s="355" t="s">
        <v>198</v>
      </c>
      <c r="J1" s="355" t="s">
        <v>199</v>
      </c>
      <c r="K1" s="355" t="s">
        <v>200</v>
      </c>
      <c r="L1" s="355" t="s">
        <v>201</v>
      </c>
      <c r="M1" s="356" t="s">
        <v>280</v>
      </c>
    </row>
    <row r="2" spans="1:13" s="324" customFormat="1">
      <c r="A2" s="350" t="s">
        <v>428</v>
      </c>
      <c r="B2" s="330"/>
      <c r="C2" s="330"/>
      <c r="D2" s="330"/>
      <c r="E2" s="330"/>
      <c r="F2" s="330"/>
      <c r="G2" s="330"/>
      <c r="H2" s="330"/>
      <c r="I2" s="330"/>
      <c r="J2" s="330"/>
      <c r="K2" s="330"/>
      <c r="L2" s="330"/>
      <c r="M2" s="357"/>
    </row>
    <row r="3" spans="1:13">
      <c r="A3" s="44"/>
      <c r="B3" s="43"/>
      <c r="C3" s="43"/>
      <c r="D3" s="43"/>
      <c r="E3" s="43"/>
      <c r="F3" s="43"/>
      <c r="G3" s="43"/>
      <c r="H3" s="43"/>
      <c r="I3" s="43"/>
      <c r="J3" s="43"/>
      <c r="K3" s="43"/>
      <c r="L3" s="43"/>
      <c r="M3" s="96"/>
    </row>
    <row r="4" spans="1:13" ht="15.75" thickBot="1">
      <c r="A4" s="207" t="s">
        <v>429</v>
      </c>
      <c r="B4" s="309">
        <v>0.20200000000000001</v>
      </c>
      <c r="C4" s="309">
        <v>0.22700000000000001</v>
      </c>
      <c r="D4" s="309">
        <v>0.26700000000000002</v>
      </c>
      <c r="E4" s="309">
        <v>0.26700000000000002</v>
      </c>
      <c r="F4" s="309">
        <v>0.249</v>
      </c>
      <c r="G4" s="309">
        <v>0.35099999999999998</v>
      </c>
      <c r="H4" s="309">
        <v>0.35399999999999998</v>
      </c>
      <c r="I4" s="309">
        <v>0.26400000000000001</v>
      </c>
      <c r="J4" s="309">
        <v>0</v>
      </c>
      <c r="K4" s="309">
        <v>0</v>
      </c>
      <c r="L4" s="309">
        <v>0</v>
      </c>
      <c r="M4" s="310">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2">
    <tabColor theme="0" tint="-0.34998626667073579"/>
  </sheetPr>
  <dimension ref="A1:K34"/>
  <sheetViews>
    <sheetView showGridLines="0" workbookViewId="0"/>
  </sheetViews>
  <sheetFormatPr defaultRowHeight="15"/>
  <cols>
    <col min="1" max="1" width="82.7109375" style="324" customWidth="1"/>
    <col min="2" max="2" width="30.28515625" customWidth="1"/>
    <col min="3" max="3" width="12" customWidth="1"/>
    <col min="5" max="5" width="50.42578125" customWidth="1"/>
    <col min="6" max="6" width="19.28515625" customWidth="1"/>
    <col min="8" max="8" width="23.42578125" customWidth="1"/>
    <col min="11" max="11" width="80.140625" customWidth="1"/>
  </cols>
  <sheetData>
    <row r="1" spans="1:11">
      <c r="A1" s="349" t="s">
        <v>480</v>
      </c>
      <c r="B1" s="195"/>
      <c r="C1" s="195"/>
      <c r="D1" s="195"/>
      <c r="E1" s="195"/>
      <c r="F1" s="195"/>
      <c r="G1" s="195"/>
      <c r="H1" s="195"/>
      <c r="I1" s="195"/>
      <c r="J1" s="195"/>
      <c r="K1" s="196"/>
    </row>
    <row r="2" spans="1:11">
      <c r="A2" s="350"/>
      <c r="B2" s="43"/>
      <c r="C2" s="43"/>
      <c r="D2" s="43"/>
      <c r="E2" s="43"/>
      <c r="F2" s="43"/>
      <c r="G2" s="43"/>
      <c r="H2" s="43"/>
      <c r="I2" s="43"/>
      <c r="J2" s="43"/>
      <c r="K2" s="96"/>
    </row>
    <row r="3" spans="1:11">
      <c r="A3" s="350" t="s">
        <v>498</v>
      </c>
      <c r="B3" s="49">
        <f ca="1">IF(ISERROR('SEAP template'!C27),0,'SEAP template'!C27)</f>
        <v>214166.68649312292</v>
      </c>
      <c r="C3" s="43" t="s">
        <v>163</v>
      </c>
      <c r="D3" s="43"/>
      <c r="E3" s="155"/>
      <c r="F3" s="43"/>
      <c r="G3" s="43"/>
      <c r="H3" s="43"/>
      <c r="I3" s="43"/>
      <c r="J3" s="43"/>
      <c r="K3" s="96"/>
    </row>
    <row r="4" spans="1:11">
      <c r="A4" s="350" t="s">
        <v>164</v>
      </c>
      <c r="B4" s="49">
        <f>IF(ISERROR('SEAP template'!B78+'SEAP template'!C78),0,'SEAP template'!B78+'SEAP template'!C78)</f>
        <v>6176.3605556484154</v>
      </c>
      <c r="C4" s="43" t="s">
        <v>163</v>
      </c>
      <c r="D4" s="43"/>
      <c r="E4" s="43"/>
      <c r="F4" s="43"/>
      <c r="G4" s="43"/>
      <c r="H4" s="43"/>
      <c r="I4" s="43"/>
      <c r="J4" s="43"/>
      <c r="K4" s="96"/>
    </row>
    <row r="5" spans="1:11">
      <c r="A5" s="350" t="s">
        <v>530</v>
      </c>
      <c r="B5" s="49">
        <f>IF(ISERROR('Eigen informatie GS &amp; warmtenet'!B4),0,'Eigen informatie GS &amp; warmtenet'!B4)</f>
        <v>0</v>
      </c>
      <c r="C5" s="43" t="s">
        <v>163</v>
      </c>
      <c r="D5" s="43"/>
      <c r="E5" s="43"/>
      <c r="F5" s="43"/>
      <c r="G5" s="43"/>
      <c r="H5" s="43"/>
      <c r="I5" s="43"/>
      <c r="J5" s="43"/>
      <c r="K5" s="96"/>
    </row>
    <row r="6" spans="1:11">
      <c r="A6" s="350" t="s">
        <v>165</v>
      </c>
      <c r="B6" s="526">
        <f>E6</f>
        <v>0.221</v>
      </c>
      <c r="C6" s="43" t="s">
        <v>166</v>
      </c>
      <c r="D6" s="43"/>
      <c r="E6" s="946">
        <v>0.221</v>
      </c>
      <c r="F6" s="43" t="s">
        <v>788</v>
      </c>
      <c r="G6" s="43" t="s">
        <v>792</v>
      </c>
      <c r="H6" s="43"/>
      <c r="I6" s="43"/>
      <c r="J6" s="43"/>
      <c r="K6" s="96"/>
    </row>
    <row r="7" spans="1:11">
      <c r="A7" s="350"/>
      <c r="B7" s="445"/>
      <c r="C7" s="43"/>
      <c r="D7" s="43"/>
      <c r="E7" s="43"/>
      <c r="F7" s="48"/>
      <c r="G7" s="43"/>
      <c r="H7" s="43"/>
      <c r="I7" s="43"/>
      <c r="J7" s="43"/>
      <c r="K7" s="96"/>
    </row>
    <row r="8" spans="1:11">
      <c r="A8" s="350"/>
      <c r="B8" s="445"/>
      <c r="C8" s="43"/>
      <c r="D8" s="43"/>
      <c r="E8" s="43"/>
      <c r="F8" s="48"/>
      <c r="G8" s="43"/>
      <c r="H8" s="947"/>
      <c r="I8" s="948"/>
      <c r="J8" s="43"/>
      <c r="K8" s="96"/>
    </row>
    <row r="9" spans="1:11">
      <c r="A9" s="350" t="s">
        <v>168</v>
      </c>
      <c r="B9" s="49">
        <f>IF(ISERROR('SEAP template'!Q78),0,'SEAP template'!Q78)</f>
        <v>0</v>
      </c>
      <c r="C9" s="43" t="s">
        <v>167</v>
      </c>
      <c r="D9" s="43"/>
      <c r="E9" s="43"/>
      <c r="F9" s="43"/>
      <c r="G9" s="43"/>
      <c r="H9" s="43"/>
      <c r="I9" s="43"/>
      <c r="J9" s="43"/>
      <c r="K9" s="96"/>
    </row>
    <row r="10" spans="1:11">
      <c r="A10" s="350" t="s">
        <v>403</v>
      </c>
      <c r="B10" s="48">
        <v>0</v>
      </c>
      <c r="C10" s="43" t="s">
        <v>167</v>
      </c>
      <c r="D10" s="155"/>
      <c r="E10" s="43"/>
      <c r="F10" s="43"/>
      <c r="G10" s="43"/>
      <c r="H10" s="43"/>
      <c r="I10" s="43"/>
      <c r="J10" s="43"/>
      <c r="K10" s="96"/>
    </row>
    <row r="11" spans="1:11">
      <c r="A11" s="350"/>
      <c r="B11" s="445"/>
      <c r="C11" s="43"/>
      <c r="D11" s="43"/>
      <c r="E11" s="43"/>
      <c r="F11" s="43"/>
      <c r="G11" s="43"/>
      <c r="H11" s="43"/>
      <c r="I11" s="43"/>
      <c r="J11" s="43"/>
      <c r="K11" s="96"/>
    </row>
    <row r="12" spans="1:11">
      <c r="A12" s="351" t="s">
        <v>169</v>
      </c>
      <c r="B12" s="525">
        <f ca="1">IF((B4+B5)&gt;B3,(B9+B10)/(B4+B5),((B3-B4-B5)*B6+B9+B10)/B3)</f>
        <v>0.21462657327734241</v>
      </c>
      <c r="C12" s="43" t="s">
        <v>166</v>
      </c>
      <c r="D12" s="43"/>
      <c r="E12" s="155"/>
      <c r="F12" s="43"/>
      <c r="G12" s="43"/>
      <c r="H12" s="43"/>
      <c r="I12" s="43"/>
      <c r="J12" s="43"/>
      <c r="K12" s="96"/>
    </row>
    <row r="13" spans="1:11" ht="15.75" thickBot="1">
      <c r="A13" s="352"/>
      <c r="B13" s="108"/>
      <c r="C13" s="108"/>
      <c r="D13" s="108"/>
      <c r="E13" s="108"/>
      <c r="F13" s="108"/>
      <c r="G13" s="108"/>
      <c r="H13" s="108"/>
      <c r="I13" s="108"/>
      <c r="J13" s="108"/>
      <c r="K13" s="109"/>
    </row>
    <row r="14" spans="1:11" s="43" customFormat="1" ht="15.75" thickBot="1">
      <c r="A14" s="330"/>
    </row>
    <row r="15" spans="1:11">
      <c r="A15" s="353" t="s">
        <v>481</v>
      </c>
      <c r="B15" s="197"/>
      <c r="C15" s="197"/>
      <c r="D15" s="197"/>
      <c r="E15" s="197"/>
      <c r="F15" s="197"/>
      <c r="G15" s="197"/>
      <c r="H15" s="197"/>
      <c r="I15" s="197"/>
      <c r="J15" s="197"/>
      <c r="K15" s="198"/>
    </row>
    <row r="16" spans="1:11">
      <c r="A16" s="350"/>
      <c r="B16" s="43"/>
      <c r="C16" s="43"/>
      <c r="D16" s="43"/>
      <c r="E16" s="43"/>
      <c r="F16" s="43"/>
      <c r="G16" s="43"/>
      <c r="H16" s="43"/>
      <c r="I16" s="43"/>
      <c r="J16" s="43"/>
      <c r="K16" s="96"/>
    </row>
    <row r="17" spans="1:11">
      <c r="A17" s="350" t="s">
        <v>170</v>
      </c>
      <c r="B17" s="49">
        <f>IF(ISERROR('SEAP template'!Q90),0,'SEAP template'!Q90)</f>
        <v>0</v>
      </c>
      <c r="C17" s="43" t="s">
        <v>167</v>
      </c>
      <c r="D17" s="43"/>
      <c r="E17" s="43"/>
      <c r="F17" s="43"/>
      <c r="G17" s="43"/>
      <c r="H17" s="43"/>
      <c r="I17" s="43"/>
      <c r="J17" s="43"/>
      <c r="K17" s="96"/>
    </row>
    <row r="18" spans="1:11">
      <c r="A18" s="350" t="s">
        <v>171</v>
      </c>
      <c r="B18" s="49">
        <f>IF(ISERROR('Eigen informatie GS &amp; warmtenet'!B52),0,'Eigen informatie GS &amp; warmtenet'!B52)</f>
        <v>0</v>
      </c>
      <c r="C18" s="43" t="s">
        <v>167</v>
      </c>
      <c r="D18" s="43"/>
      <c r="E18" s="43"/>
      <c r="F18" s="43"/>
      <c r="G18" s="43"/>
      <c r="H18" s="43"/>
      <c r="I18" s="43"/>
      <c r="J18" s="43"/>
      <c r="K18" s="96"/>
    </row>
    <row r="19" spans="1:11">
      <c r="A19" s="350" t="s">
        <v>291</v>
      </c>
      <c r="B19" s="49">
        <f>IF(ISERROR('Eigen informatie GS &amp; warmtenet'!B53),0,'Eigen informatie GS &amp; warmtenet'!B53)</f>
        <v>0</v>
      </c>
      <c r="C19" s="43" t="s">
        <v>167</v>
      </c>
      <c r="D19" s="43"/>
      <c r="E19" s="43"/>
      <c r="F19" s="43"/>
      <c r="G19" s="43"/>
      <c r="H19" s="43"/>
      <c r="I19" s="43"/>
      <c r="J19" s="43"/>
      <c r="K19" s="96"/>
    </row>
    <row r="20" spans="1:11">
      <c r="A20" s="350" t="s">
        <v>499</v>
      </c>
      <c r="B20" s="49">
        <f ca="1">IF(ISERROR('SEAP template'!D27),0,('SEAP template'!D27))</f>
        <v>0</v>
      </c>
      <c r="C20" s="43" t="s">
        <v>163</v>
      </c>
      <c r="D20" s="43"/>
      <c r="E20" s="155"/>
      <c r="F20" s="155"/>
      <c r="G20" s="43"/>
      <c r="H20" s="43"/>
      <c r="I20" s="43"/>
      <c r="J20" s="43"/>
      <c r="K20" s="96"/>
    </row>
    <row r="21" spans="1:11">
      <c r="A21" s="350"/>
      <c r="B21" s="43"/>
      <c r="C21" s="43"/>
      <c r="D21" s="43"/>
      <c r="E21" s="43"/>
      <c r="F21" s="43"/>
      <c r="G21" s="43"/>
      <c r="H21" s="43"/>
      <c r="I21" s="43"/>
      <c r="J21" s="43"/>
      <c r="K21" s="96"/>
    </row>
    <row r="22" spans="1:11" s="43" customFormat="1">
      <c r="A22" s="351" t="s">
        <v>172</v>
      </c>
      <c r="B22" s="527">
        <f ca="1">IF(B20=0,0,(B17+B18-B19)/B20)</f>
        <v>0</v>
      </c>
      <c r="C22" s="43" t="s">
        <v>166</v>
      </c>
      <c r="K22" s="96"/>
    </row>
    <row r="23" spans="1:11" ht="15.75" thickBot="1">
      <c r="A23" s="352"/>
      <c r="B23" s="108"/>
      <c r="C23" s="108"/>
      <c r="D23" s="108"/>
      <c r="E23" s="108"/>
      <c r="F23" s="108"/>
      <c r="G23" s="108"/>
      <c r="H23" s="108"/>
      <c r="I23" s="108"/>
      <c r="J23" s="108"/>
      <c r="K23" s="109"/>
    </row>
    <row r="34" spans="1:1">
      <c r="A34" s="324"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3" customFormat="1" ht="55.5" customHeight="1" thickBot="1">
      <c r="A2" s="402" t="s">
        <v>373</v>
      </c>
      <c r="B2" s="737"/>
      <c r="C2" s="401"/>
    </row>
    <row r="3" spans="1:3" s="15" customFormat="1" ht="15.75">
      <c r="A3" s="98"/>
      <c r="B3" s="70"/>
      <c r="C3" s="99"/>
    </row>
    <row r="4" spans="1:3" s="324" customFormat="1">
      <c r="A4" s="381" t="s">
        <v>351</v>
      </c>
      <c r="B4" s="403" t="s">
        <v>363</v>
      </c>
      <c r="C4" s="404" t="s">
        <v>362</v>
      </c>
    </row>
    <row r="5" spans="1:3" s="324" customFormat="1">
      <c r="A5" s="405"/>
      <c r="B5" s="330"/>
      <c r="C5" s="357"/>
    </row>
    <row r="6" spans="1:3" s="324" customFormat="1">
      <c r="A6" s="406" t="s">
        <v>346</v>
      </c>
      <c r="B6" s="407" t="s">
        <v>667</v>
      </c>
      <c r="C6" s="408" t="s">
        <v>345</v>
      </c>
    </row>
    <row r="7" spans="1:3" s="324" customFormat="1">
      <c r="A7" s="409" t="s">
        <v>666</v>
      </c>
      <c r="B7" s="410" t="s">
        <v>577</v>
      </c>
      <c r="C7" s="411" t="s">
        <v>576</v>
      </c>
    </row>
    <row r="8" spans="1:3" s="324" customFormat="1">
      <c r="A8" s="438"/>
      <c r="B8" s="410"/>
      <c r="C8" s="411"/>
    </row>
    <row r="9" spans="1:3" ht="21">
      <c r="A9" s="125" t="s">
        <v>464</v>
      </c>
      <c r="B9" s="124"/>
      <c r="C9" s="122"/>
    </row>
  </sheetData>
  <hyperlinks>
    <hyperlink ref="A6" location="'SEAP template'!A1" display="SEAP Nulmeting" xr:uid="{00000000-0004-0000-0100-000000000000}"/>
    <hyperlink ref="A7" location="'Nulmeting 2011'!A1" display="Nulmeting 2011"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15" bestFit="1" customWidth="1"/>
    <col min="2" max="2" width="22.7109375" style="308" customWidth="1"/>
    <col min="3" max="3" width="31.42578125" style="308" customWidth="1"/>
    <col min="4" max="4" width="22.28515625" style="308" customWidth="1"/>
    <col min="5" max="5" width="12.140625" style="308" customWidth="1"/>
    <col min="6" max="6" width="37.28515625" style="229" bestFit="1" customWidth="1"/>
    <col min="7" max="16384" width="9.140625" style="15"/>
  </cols>
  <sheetData>
    <row r="1" spans="1:8" s="308" customFormat="1">
      <c r="A1" s="15" t="s">
        <v>727</v>
      </c>
      <c r="B1" s="15" t="s">
        <v>297</v>
      </c>
      <c r="C1" s="15" t="s">
        <v>301</v>
      </c>
      <c r="D1" s="15" t="s">
        <v>302</v>
      </c>
      <c r="E1" s="15" t="s">
        <v>303</v>
      </c>
      <c r="F1" s="15" t="s">
        <v>304</v>
      </c>
      <c r="H1" s="992" t="s">
        <v>953</v>
      </c>
    </row>
    <row r="2" spans="1:8">
      <c r="A2" s="308" t="str">
        <f>CONCATENATE(TableECFTransport[[#This Row],[Voertuigtype]],"_",TableECFTransport[[#This Row],[Wegtype]],"_",TableECFTransport[[#This Row],[Brandstoftechnologie]],"_",TableECFTransport[[#This Row],[Brandstof]])</f>
        <v>Tram_gemiddeld_Electric_Electric</v>
      </c>
      <c r="B2" s="991" t="s">
        <v>318</v>
      </c>
      <c r="C2" s="991" t="s">
        <v>329</v>
      </c>
      <c r="D2" s="991" t="s">
        <v>299</v>
      </c>
      <c r="E2" s="991" t="s">
        <v>299</v>
      </c>
      <c r="F2" s="984">
        <v>1.269E-8</v>
      </c>
    </row>
    <row r="3" spans="1:8">
      <c r="A3" s="308" t="str">
        <f>CONCATENATE(TableECFTransport[[#This Row],[Voertuigtype]],"_",TableECFTransport[[#This Row],[Wegtype]],"_",TableECFTransport[[#This Row],[Brandstoftechnologie]],"_",TableECFTransport[[#This Row],[Brandstof]])</f>
        <v>Lichte voertuigen_Niet-genummerde wegen_Fuel Cell H2_H2</v>
      </c>
      <c r="B3" s="991" t="s">
        <v>728</v>
      </c>
      <c r="C3" s="991" t="s">
        <v>64</v>
      </c>
      <c r="D3" s="991" t="s">
        <v>909</v>
      </c>
      <c r="E3" s="991" t="s">
        <v>910</v>
      </c>
      <c r="F3" s="984">
        <v>1.5973299999999999E-9</v>
      </c>
    </row>
    <row r="4" spans="1:8">
      <c r="A4" s="308" t="str">
        <f>CONCATENATE(TableECFTransport[[#This Row],[Voertuigtype]],"_",TableECFTransport[[#This Row],[Wegtype]],"_",TableECFTransport[[#This Row],[Brandstoftechnologie]],"_",TableECFTransport[[#This Row],[Brandstof]])</f>
        <v>Lichte voertuigen_Genummerde wegen_Fuel Cell H2_H2</v>
      </c>
      <c r="B4" s="991" t="s">
        <v>728</v>
      </c>
      <c r="C4" s="991" t="s">
        <v>63</v>
      </c>
      <c r="D4" s="991" t="s">
        <v>909</v>
      </c>
      <c r="E4" s="991" t="s">
        <v>910</v>
      </c>
      <c r="F4" s="984">
        <v>1.5973299999999999E-9</v>
      </c>
    </row>
    <row r="5" spans="1:8">
      <c r="A5" s="308" t="str">
        <f>CONCATENATE(TableECFTransport[[#This Row],[Voertuigtype]],"_",TableECFTransport[[#This Row],[Wegtype]],"_",TableECFTransport[[#This Row],[Brandstoftechnologie]],"_",TableECFTransport[[#This Row],[Brandstof]])</f>
        <v>Lichte voertuigen_Snelwegen_Fuel Cell H2_H2</v>
      </c>
      <c r="B5" s="991" t="s">
        <v>728</v>
      </c>
      <c r="C5" s="991" t="s">
        <v>65</v>
      </c>
      <c r="D5" s="991" t="s">
        <v>909</v>
      </c>
      <c r="E5" s="991" t="s">
        <v>910</v>
      </c>
      <c r="F5" s="984">
        <v>1.5973299999999999E-9</v>
      </c>
    </row>
    <row r="6" spans="1:8">
      <c r="A6" s="308" t="str">
        <f>CONCATENATE(TableECFTransport[[#This Row],[Voertuigtype]],"_",TableECFTransport[[#This Row],[Wegtype]],"_",TableECFTransport[[#This Row],[Brandstoftechnologie]],"_",TableECFTransport[[#This Row],[Brandstof]])</f>
        <v>Lichte voertuigen_Niet-genummerde wegen_Electric_Electric</v>
      </c>
      <c r="B6" s="991" t="s">
        <v>728</v>
      </c>
      <c r="C6" s="991" t="s">
        <v>64</v>
      </c>
      <c r="D6" s="991" t="s">
        <v>299</v>
      </c>
      <c r="E6" s="991" t="s">
        <v>299</v>
      </c>
      <c r="F6" s="984">
        <v>6.560549017612544E-10</v>
      </c>
    </row>
    <row r="7" spans="1:8">
      <c r="A7" s="308" t="str">
        <f>CONCATENATE(TableECFTransport[[#This Row],[Voertuigtype]],"_",TableECFTransport[[#This Row],[Wegtype]],"_",TableECFTransport[[#This Row],[Brandstoftechnologie]],"_",TableECFTransport[[#This Row],[Brandstof]])</f>
        <v>Lichte voertuigen_Genummerde wegen_Electric_Electric</v>
      </c>
      <c r="B7" s="991" t="s">
        <v>728</v>
      </c>
      <c r="C7" s="991" t="s">
        <v>63</v>
      </c>
      <c r="D7" s="991" t="s">
        <v>299</v>
      </c>
      <c r="E7" s="991" t="s">
        <v>299</v>
      </c>
      <c r="F7" s="984">
        <v>6.560549017612544E-10</v>
      </c>
    </row>
    <row r="8" spans="1:8">
      <c r="A8" s="308" t="str">
        <f>CONCATENATE(TableECFTransport[[#This Row],[Voertuigtype]],"_",TableECFTransport[[#This Row],[Wegtype]],"_",TableECFTransport[[#This Row],[Brandstoftechnologie]],"_",TableECFTransport[[#This Row],[Brandstof]])</f>
        <v>Lichte voertuigen_Snelwegen_Electric_Electric</v>
      </c>
      <c r="B8" s="991" t="s">
        <v>728</v>
      </c>
      <c r="C8" s="991" t="s">
        <v>65</v>
      </c>
      <c r="D8" s="991" t="s">
        <v>299</v>
      </c>
      <c r="E8" s="991" t="s">
        <v>299</v>
      </c>
      <c r="F8" s="984">
        <v>6.560549017612544E-10</v>
      </c>
    </row>
    <row r="9" spans="1:8">
      <c r="A9" s="308" t="str">
        <f>CONCATENATE(TableECFTransport[[#This Row],[Voertuigtype]],"_",TableECFTransport[[#This Row],[Wegtype]],"_",TableECFTransport[[#This Row],[Brandstoftechnologie]],"_",TableECFTransport[[#This Row],[Brandstof]])</f>
        <v>Zware voertuigen_Niet-genummerde wegen_Electric_Electric</v>
      </c>
      <c r="B9" s="991" t="s">
        <v>730</v>
      </c>
      <c r="C9" s="991" t="s">
        <v>64</v>
      </c>
      <c r="D9" s="991" t="s">
        <v>299</v>
      </c>
      <c r="E9" s="991" t="s">
        <v>299</v>
      </c>
      <c r="F9" s="984">
        <v>4.4640000000000003E-9</v>
      </c>
    </row>
    <row r="10" spans="1:8">
      <c r="A10" s="308" t="str">
        <f>CONCATENATE(TableECFTransport[[#This Row],[Voertuigtype]],"_",TableECFTransport[[#This Row],[Wegtype]],"_",TableECFTransport[[#This Row],[Brandstoftechnologie]],"_",TableECFTransport[[#This Row],[Brandstof]])</f>
        <v>Zware voertuigen_Genummerde wegen_Electric_Electric</v>
      </c>
      <c r="B10" s="991" t="s">
        <v>730</v>
      </c>
      <c r="C10" s="991" t="s">
        <v>63</v>
      </c>
      <c r="D10" s="991" t="s">
        <v>299</v>
      </c>
      <c r="E10" s="991" t="s">
        <v>299</v>
      </c>
      <c r="F10" s="984">
        <v>4.4640000000000003E-9</v>
      </c>
    </row>
    <row r="11" spans="1:8">
      <c r="A11" s="308" t="str">
        <f>CONCATENATE(TableECFTransport[[#This Row],[Voertuigtype]],"_",TableECFTransport[[#This Row],[Wegtype]],"_",TableECFTransport[[#This Row],[Brandstoftechnologie]],"_",TableECFTransport[[#This Row],[Brandstof]])</f>
        <v>Zware voertuigen_Snelwegen_Electric_Electric</v>
      </c>
      <c r="B11" s="991" t="s">
        <v>730</v>
      </c>
      <c r="C11" s="991" t="s">
        <v>65</v>
      </c>
      <c r="D11" s="991" t="s">
        <v>299</v>
      </c>
      <c r="E11" s="991" t="s">
        <v>299</v>
      </c>
      <c r="F11" s="984">
        <v>4.4640000000000003E-9</v>
      </c>
    </row>
    <row r="12" spans="1:8">
      <c r="A12" s="308" t="str">
        <f>CONCATENATE(TableECFTransport[[#This Row],[Voertuigtype]],"_",TableECFTransport[[#This Row],[Wegtype]],"_",TableECFTransport[[#This Row],[Brandstoftechnologie]],"_",TableECFTransport[[#This Row],[Brandstof]])</f>
        <v>BUS_Niet-genummerde wegen_Electric_Electric</v>
      </c>
      <c r="B12" s="991" t="s">
        <v>736</v>
      </c>
      <c r="C12" s="991" t="s">
        <v>64</v>
      </c>
      <c r="D12" s="991" t="s">
        <v>299</v>
      </c>
      <c r="E12" s="991" t="s">
        <v>299</v>
      </c>
      <c r="F12" s="984">
        <v>4.6800000000000004E-9</v>
      </c>
    </row>
    <row r="13" spans="1:8">
      <c r="A13" s="308" t="str">
        <f>CONCATENATE(TableECFTransport[[#This Row],[Voertuigtype]],"_",TableECFTransport[[#This Row],[Wegtype]],"_",TableECFTransport[[#This Row],[Brandstoftechnologie]],"_",TableECFTransport[[#This Row],[Brandstof]])</f>
        <v>BUS_Genummerde wegen_Electric_Electric</v>
      </c>
      <c r="B13" s="991" t="s">
        <v>736</v>
      </c>
      <c r="C13" s="991" t="s">
        <v>63</v>
      </c>
      <c r="D13" s="991" t="s">
        <v>299</v>
      </c>
      <c r="E13" s="991" t="s">
        <v>299</v>
      </c>
      <c r="F13" s="984">
        <v>4.6800000000000004E-9</v>
      </c>
    </row>
    <row r="14" spans="1:8">
      <c r="A14" s="308" t="str">
        <f>CONCATENATE(TableECFTransport[[#This Row],[Voertuigtype]],"_",TableECFTransport[[#This Row],[Wegtype]],"_",TableECFTransport[[#This Row],[Brandstoftechnologie]],"_",TableECFTransport[[#This Row],[Brandstof]])</f>
        <v>BUS_Snelwegen_Electric_Electric</v>
      </c>
      <c r="B14" s="991" t="s">
        <v>736</v>
      </c>
      <c r="C14" s="991" t="s">
        <v>65</v>
      </c>
      <c r="D14" s="991" t="s">
        <v>299</v>
      </c>
      <c r="E14" s="991" t="s">
        <v>299</v>
      </c>
      <c r="F14" s="984">
        <v>4.6800000000000004E-9</v>
      </c>
    </row>
    <row r="15" spans="1:8">
      <c r="A15" s="308" t="str">
        <f>CONCATENATE(TableECFTransport[[#This Row],[Voertuigtype]],"_",TableECFTransport[[#This Row],[Wegtype]],"_",TableECFTransport[[#This Row],[Brandstoftechnologie]],"_",TableECFTransport[[#This Row],[Brandstof]])</f>
        <v>Lichte voertuigen_Niet-genummerde wegen_CNG_CNG</v>
      </c>
      <c r="B15" s="991" t="s">
        <v>728</v>
      </c>
      <c r="C15" s="991" t="s">
        <v>64</v>
      </c>
      <c r="D15" s="991" t="s">
        <v>298</v>
      </c>
      <c r="E15" s="991" t="s">
        <v>298</v>
      </c>
      <c r="F15" s="984">
        <v>4.3671650207911805E-9</v>
      </c>
    </row>
    <row r="16" spans="1:8">
      <c r="A16" s="308" t="str">
        <f>CONCATENATE(TableECFTransport[[#This Row],[Voertuigtype]],"_",TableECFTransport[[#This Row],[Wegtype]],"_",TableECFTransport[[#This Row],[Brandstoftechnologie]],"_",TableECFTransport[[#This Row],[Brandstof]])</f>
        <v>Lichte voertuigen_Genummerde wegen_CNG_CNG</v>
      </c>
      <c r="B16" s="991" t="s">
        <v>728</v>
      </c>
      <c r="C16" s="991" t="s">
        <v>63</v>
      </c>
      <c r="D16" s="991" t="s">
        <v>298</v>
      </c>
      <c r="E16" s="991" t="s">
        <v>298</v>
      </c>
      <c r="F16" s="984">
        <v>2.5748538462893691E-9</v>
      </c>
    </row>
    <row r="17" spans="1:6">
      <c r="A17" s="308" t="str">
        <f>CONCATENATE(TableECFTransport[[#This Row],[Voertuigtype]],"_",TableECFTransport[[#This Row],[Wegtype]],"_",TableECFTransport[[#This Row],[Brandstoftechnologie]],"_",TableECFTransport[[#This Row],[Brandstof]])</f>
        <v>Lichte voertuigen_Snelwegen_CNG_CNG</v>
      </c>
      <c r="B17" s="991" t="s">
        <v>728</v>
      </c>
      <c r="C17" s="991" t="s">
        <v>65</v>
      </c>
      <c r="D17" s="991" t="s">
        <v>298</v>
      </c>
      <c r="E17" s="991" t="s">
        <v>298</v>
      </c>
      <c r="F17" s="984">
        <v>2.5438390186423356E-9</v>
      </c>
    </row>
    <row r="18" spans="1:6">
      <c r="A18" s="308" t="str">
        <f>CONCATENATE(TableECFTransport[[#This Row],[Voertuigtype]],"_",TableECFTransport[[#This Row],[Wegtype]],"_",TableECFTransport[[#This Row],[Brandstoftechnologie]],"_",TableECFTransport[[#This Row],[Brandstof]])</f>
        <v>Lichte voertuigen_Niet-genummerde wegen_Diesel_Diesel</v>
      </c>
      <c r="B18" s="991" t="s">
        <v>728</v>
      </c>
      <c r="C18" s="991" t="s">
        <v>64</v>
      </c>
      <c r="D18" s="991" t="s">
        <v>195</v>
      </c>
      <c r="E18" s="991" t="s">
        <v>195</v>
      </c>
      <c r="F18" s="984">
        <v>3.3111930930999238E-9</v>
      </c>
    </row>
    <row r="19" spans="1:6">
      <c r="A19" s="308" t="str">
        <f>CONCATENATE(TableECFTransport[[#This Row],[Voertuigtype]],"_",TableECFTransport[[#This Row],[Wegtype]],"_",TableECFTransport[[#This Row],[Brandstoftechnologie]],"_",TableECFTransport[[#This Row],[Brandstof]])</f>
        <v>Lichte voertuigen_Genummerde wegen_Diesel_Diesel</v>
      </c>
      <c r="B19" s="991" t="s">
        <v>728</v>
      </c>
      <c r="C19" s="991" t="s">
        <v>63</v>
      </c>
      <c r="D19" s="991" t="s">
        <v>195</v>
      </c>
      <c r="E19" s="991" t="s">
        <v>195</v>
      </c>
      <c r="F19" s="984">
        <v>2.1804767059440451E-9</v>
      </c>
    </row>
    <row r="20" spans="1:6">
      <c r="A20" s="308" t="str">
        <f>CONCATENATE(TableECFTransport[[#This Row],[Voertuigtype]],"_",TableECFTransport[[#This Row],[Wegtype]],"_",TableECFTransport[[#This Row],[Brandstoftechnologie]],"_",TableECFTransport[[#This Row],[Brandstof]])</f>
        <v>Lichte voertuigen_Snelwegen_Diesel_Diesel</v>
      </c>
      <c r="B20" s="991" t="s">
        <v>728</v>
      </c>
      <c r="C20" s="991" t="s">
        <v>65</v>
      </c>
      <c r="D20" s="991" t="s">
        <v>195</v>
      </c>
      <c r="E20" s="991" t="s">
        <v>195</v>
      </c>
      <c r="F20" s="984">
        <v>2.4794292189089788E-9</v>
      </c>
    </row>
    <row r="21" spans="1:6">
      <c r="A21" s="308" t="str">
        <f>CONCATENATE(TableECFTransport[[#This Row],[Voertuigtype]],"_",TableECFTransport[[#This Row],[Wegtype]],"_",TableECFTransport[[#This Row],[Brandstoftechnologie]],"_",TableECFTransport[[#This Row],[Brandstof]])</f>
        <v>Lichte voertuigen_Niet-genummerde wegen_Diesel Hybrid PHEV_Diesel</v>
      </c>
      <c r="B21" s="991" t="s">
        <v>728</v>
      </c>
      <c r="C21" s="991" t="s">
        <v>64</v>
      </c>
      <c r="D21" s="991" t="s">
        <v>911</v>
      </c>
      <c r="E21" s="991" t="s">
        <v>195</v>
      </c>
      <c r="F21" s="984">
        <v>1.9142227073441033E-9</v>
      </c>
    </row>
    <row r="22" spans="1:6">
      <c r="A22" s="308" t="str">
        <f>CONCATENATE(TableECFTransport[[#This Row],[Voertuigtype]],"_",TableECFTransport[[#This Row],[Wegtype]],"_",TableECFTransport[[#This Row],[Brandstoftechnologie]],"_",TableECFTransport[[#This Row],[Brandstof]])</f>
        <v>Lichte voertuigen_Niet-genummerde wegen_Diesel Hybrid PHEV_Electric</v>
      </c>
      <c r="B22" s="991" t="s">
        <v>728</v>
      </c>
      <c r="C22" s="991" t="s">
        <v>64</v>
      </c>
      <c r="D22" s="991" t="s">
        <v>911</v>
      </c>
      <c r="E22" s="991" t="s">
        <v>299</v>
      </c>
      <c r="F22" s="984">
        <v>6.3807423578136783E-10</v>
      </c>
    </row>
    <row r="23" spans="1:6">
      <c r="A23" s="308" t="str">
        <f>CONCATENATE(TableECFTransport[[#This Row],[Voertuigtype]],"_",TableECFTransport[[#This Row],[Wegtype]],"_",TableECFTransport[[#This Row],[Brandstoftechnologie]],"_",TableECFTransport[[#This Row],[Brandstof]])</f>
        <v>Lichte voertuigen_Genummerde wegen_Diesel Hybrid PHEV_Diesel</v>
      </c>
      <c r="B23" s="991" t="s">
        <v>728</v>
      </c>
      <c r="C23" s="991" t="s">
        <v>63</v>
      </c>
      <c r="D23" s="991" t="s">
        <v>911</v>
      </c>
      <c r="E23" s="991" t="s">
        <v>195</v>
      </c>
      <c r="F23" s="984">
        <v>1.1855157427822169E-9</v>
      </c>
    </row>
    <row r="24" spans="1:6">
      <c r="A24" s="308" t="str">
        <f>CONCATENATE(TableECFTransport[[#This Row],[Voertuigtype]],"_",TableECFTransport[[#This Row],[Wegtype]],"_",TableECFTransport[[#This Row],[Brandstoftechnologie]],"_",TableECFTransport[[#This Row],[Brandstof]])</f>
        <v>Lichte voertuigen_Genummerde wegen_Diesel Hybrid PHEV_Electric</v>
      </c>
      <c r="B24" s="991" t="s">
        <v>728</v>
      </c>
      <c r="C24" s="991" t="s">
        <v>63</v>
      </c>
      <c r="D24" s="991" t="s">
        <v>911</v>
      </c>
      <c r="E24" s="991" t="s">
        <v>299</v>
      </c>
      <c r="F24" s="984">
        <v>3.9517191426073901E-10</v>
      </c>
    </row>
    <row r="25" spans="1:6">
      <c r="A25" s="308" t="str">
        <f>CONCATENATE(TableECFTransport[[#This Row],[Voertuigtype]],"_",TableECFTransport[[#This Row],[Wegtype]],"_",TableECFTransport[[#This Row],[Brandstoftechnologie]],"_",TableECFTransport[[#This Row],[Brandstof]])</f>
        <v>Lichte voertuigen_Snelwegen_Diesel Hybrid PHEV_Diesel</v>
      </c>
      <c r="B25" s="991" t="s">
        <v>728</v>
      </c>
      <c r="C25" s="991" t="s">
        <v>65</v>
      </c>
      <c r="D25" s="991" t="s">
        <v>911</v>
      </c>
      <c r="E25" s="991" t="s">
        <v>195</v>
      </c>
      <c r="F25" s="984">
        <v>1.8695903807456471E-9</v>
      </c>
    </row>
    <row r="26" spans="1:6">
      <c r="A26" s="308" t="str">
        <f>CONCATENATE(TableECFTransport[[#This Row],[Voertuigtype]],"_",TableECFTransport[[#This Row],[Wegtype]],"_",TableECFTransport[[#This Row],[Brandstoftechnologie]],"_",TableECFTransport[[#This Row],[Brandstof]])</f>
        <v>Lichte voertuigen_Snelwegen_Diesel Hybrid PHEV_Electric</v>
      </c>
      <c r="B26" s="991" t="s">
        <v>728</v>
      </c>
      <c r="C26" s="991" t="s">
        <v>65</v>
      </c>
      <c r="D26" s="991" t="s">
        <v>911</v>
      </c>
      <c r="E26" s="991" t="s">
        <v>299</v>
      </c>
      <c r="F26" s="984">
        <v>6.2319679358188246E-10</v>
      </c>
    </row>
    <row r="27" spans="1:6">
      <c r="A27" s="308" t="str">
        <f>CONCATENATE(TableECFTransport[[#This Row],[Voertuigtype]],"_",TableECFTransport[[#This Row],[Wegtype]],"_",TableECFTransport[[#This Row],[Brandstoftechnologie]],"_",TableECFTransport[[#This Row],[Brandstof]])</f>
        <v>Lichte voertuigen_Niet-genummerde wegen_LPG_LPG</v>
      </c>
      <c r="B27" s="991" t="s">
        <v>728</v>
      </c>
      <c r="C27" s="991" t="s">
        <v>64</v>
      </c>
      <c r="D27" s="991" t="s">
        <v>112</v>
      </c>
      <c r="E27" s="991" t="s">
        <v>112</v>
      </c>
      <c r="F27" s="984">
        <v>3.6243146552538369E-9</v>
      </c>
    </row>
    <row r="28" spans="1:6">
      <c r="A28" s="308" t="str">
        <f>CONCATENATE(TableECFTransport[[#This Row],[Voertuigtype]],"_",TableECFTransport[[#This Row],[Wegtype]],"_",TableECFTransport[[#This Row],[Brandstoftechnologie]],"_",TableECFTransport[[#This Row],[Brandstof]])</f>
        <v>Lichte voertuigen_Genummerde wegen_LPG_LPG</v>
      </c>
      <c r="B28" s="991" t="s">
        <v>728</v>
      </c>
      <c r="C28" s="991" t="s">
        <v>63</v>
      </c>
      <c r="D28" s="991" t="s">
        <v>112</v>
      </c>
      <c r="E28" s="991" t="s">
        <v>112</v>
      </c>
      <c r="F28" s="984">
        <v>2.2704051796597494E-9</v>
      </c>
    </row>
    <row r="29" spans="1:6">
      <c r="A29" s="308" t="str">
        <f>CONCATENATE(TableECFTransport[[#This Row],[Voertuigtype]],"_",TableECFTransport[[#This Row],[Wegtype]],"_",TableECFTransport[[#This Row],[Brandstoftechnologie]],"_",TableECFTransport[[#This Row],[Brandstof]])</f>
        <v>Lichte voertuigen_Snelwegen_LPG_LPG</v>
      </c>
      <c r="B29" s="991" t="s">
        <v>728</v>
      </c>
      <c r="C29" s="991" t="s">
        <v>65</v>
      </c>
      <c r="D29" s="991" t="s">
        <v>112</v>
      </c>
      <c r="E29" s="991" t="s">
        <v>112</v>
      </c>
      <c r="F29" s="984">
        <v>2.7794488029886064E-9</v>
      </c>
    </row>
    <row r="30" spans="1:6">
      <c r="A30" s="308" t="str">
        <f>CONCATENATE(TableECFTransport[[#This Row],[Voertuigtype]],"_",TableECFTransport[[#This Row],[Wegtype]],"_",TableECFTransport[[#This Row],[Brandstoftechnologie]],"_",TableECFTransport[[#This Row],[Brandstof]])</f>
        <v>Lichte voertuigen_Niet-genummerde wegen_Petrol_Petrol</v>
      </c>
      <c r="B30" s="991" t="s">
        <v>728</v>
      </c>
      <c r="C30" s="991" t="s">
        <v>64</v>
      </c>
      <c r="D30" s="991" t="s">
        <v>300</v>
      </c>
      <c r="E30" s="991" t="s">
        <v>300</v>
      </c>
      <c r="F30" s="984">
        <v>3.5221798845966689E-9</v>
      </c>
    </row>
    <row r="31" spans="1:6">
      <c r="A31" s="308" t="str">
        <f>CONCATENATE(TableECFTransport[[#This Row],[Voertuigtype]],"_",TableECFTransport[[#This Row],[Wegtype]],"_",TableECFTransport[[#This Row],[Brandstoftechnologie]],"_",TableECFTransport[[#This Row],[Brandstof]])</f>
        <v>Lichte voertuigen_Genummerde wegen_Petrol_Petrol</v>
      </c>
      <c r="B31" s="991" t="s">
        <v>728</v>
      </c>
      <c r="C31" s="991" t="s">
        <v>63</v>
      </c>
      <c r="D31" s="991" t="s">
        <v>300</v>
      </c>
      <c r="E31" s="991" t="s">
        <v>300</v>
      </c>
      <c r="F31" s="984">
        <v>2.1996580632690516E-9</v>
      </c>
    </row>
    <row r="32" spans="1:6">
      <c r="A32" s="308" t="str">
        <f>CONCATENATE(TableECFTransport[[#This Row],[Voertuigtype]],"_",TableECFTransport[[#This Row],[Wegtype]],"_",TableECFTransport[[#This Row],[Brandstoftechnologie]],"_",TableECFTransport[[#This Row],[Brandstof]])</f>
        <v>Lichte voertuigen_Snelwegen_Petrol_Petrol</v>
      </c>
      <c r="B32" s="991" t="s">
        <v>728</v>
      </c>
      <c r="C32" s="991" t="s">
        <v>65</v>
      </c>
      <c r="D32" s="991" t="s">
        <v>300</v>
      </c>
      <c r="E32" s="991" t="s">
        <v>300</v>
      </c>
      <c r="F32" s="984">
        <v>2.3177755545632623E-9</v>
      </c>
    </row>
    <row r="33" spans="1:6">
      <c r="A33" s="308" t="str">
        <f>CONCATENATE(TableECFTransport[[#This Row],[Voertuigtype]],"_",TableECFTransport[[#This Row],[Wegtype]],"_",TableECFTransport[[#This Row],[Brandstoftechnologie]],"_",TableECFTransport[[#This Row],[Brandstof]])</f>
        <v>Lichte voertuigen_Niet-genummerde wegen_Petrol Hybrid CS_Petrol</v>
      </c>
      <c r="B33" s="991" t="s">
        <v>728</v>
      </c>
      <c r="C33" s="991" t="s">
        <v>64</v>
      </c>
      <c r="D33" s="991" t="s">
        <v>912</v>
      </c>
      <c r="E33" s="991" t="s">
        <v>300</v>
      </c>
      <c r="F33" s="984">
        <v>2.7255927068596706E-9</v>
      </c>
    </row>
    <row r="34" spans="1:6">
      <c r="A34" s="991" t="str">
        <f>CONCATENATE(TableECFTransport[[#This Row],[Voertuigtype]],"_",TableECFTransport[[#This Row],[Wegtype]],"_",TableECFTransport[[#This Row],[Brandstoftechnologie]],"_",TableECFTransport[[#This Row],[Brandstof]])</f>
        <v>Lichte voertuigen_Genummerde wegen_Petrol Hybrid CS_Petrol</v>
      </c>
      <c r="B34" s="991" t="s">
        <v>728</v>
      </c>
      <c r="C34" s="991" t="s">
        <v>63</v>
      </c>
      <c r="D34" s="991" t="s">
        <v>912</v>
      </c>
      <c r="E34" s="991" t="s">
        <v>300</v>
      </c>
      <c r="F34" s="984">
        <v>1.5286225700912466E-9</v>
      </c>
    </row>
    <row r="35" spans="1:6">
      <c r="A35" s="991" t="str">
        <f>CONCATENATE(TableECFTransport[[#This Row],[Voertuigtype]],"_",TableECFTransport[[#This Row],[Wegtype]],"_",TableECFTransport[[#This Row],[Brandstoftechnologie]],"_",TableECFTransport[[#This Row],[Brandstof]])</f>
        <v>Lichte voertuigen_Snelwegen_Petrol Hybrid CS_Petrol</v>
      </c>
      <c r="B35" s="991" t="s">
        <v>728</v>
      </c>
      <c r="C35" s="991" t="s">
        <v>65</v>
      </c>
      <c r="D35" s="991" t="s">
        <v>912</v>
      </c>
      <c r="E35" s="991" t="s">
        <v>300</v>
      </c>
      <c r="F35" s="984">
        <v>1.8430285644448176E-9</v>
      </c>
    </row>
    <row r="36" spans="1:6">
      <c r="A36" s="991" t="str">
        <f>CONCATENATE(TableECFTransport[[#This Row],[Voertuigtype]],"_",TableECFTransport[[#This Row],[Wegtype]],"_",TableECFTransport[[#This Row],[Brandstoftechnologie]],"_",TableECFTransport[[#This Row],[Brandstof]])</f>
        <v>Lichte voertuigen_Niet-genummerde wegen_Petrol Hybrid PHEV_Electric</v>
      </c>
      <c r="B36" s="991" t="s">
        <v>728</v>
      </c>
      <c r="C36" s="991" t="s">
        <v>64</v>
      </c>
      <c r="D36" s="991" t="s">
        <v>913</v>
      </c>
      <c r="E36" s="991" t="s">
        <v>299</v>
      </c>
      <c r="F36" s="984">
        <v>6.1932111357707429E-10</v>
      </c>
    </row>
    <row r="37" spans="1:6">
      <c r="A37" s="991" t="str">
        <f>CONCATENATE(TableECFTransport[[#This Row],[Voertuigtype]],"_",TableECFTransport[[#This Row],[Wegtype]],"_",TableECFTransport[[#This Row],[Brandstoftechnologie]],"_",TableECFTransport[[#This Row],[Brandstof]])</f>
        <v>Lichte voertuigen_Niet-genummerde wegen_Petrol Hybrid PHEV_Petrol</v>
      </c>
      <c r="B37" s="991" t="s">
        <v>728</v>
      </c>
      <c r="C37" s="991" t="s">
        <v>64</v>
      </c>
      <c r="D37" s="991" t="s">
        <v>913</v>
      </c>
      <c r="E37" s="991" t="s">
        <v>300</v>
      </c>
      <c r="F37" s="984">
        <v>1.8579633407312228E-9</v>
      </c>
    </row>
    <row r="38" spans="1:6">
      <c r="A38" s="991" t="str">
        <f>CONCATENATE(TableECFTransport[[#This Row],[Voertuigtype]],"_",TableECFTransport[[#This Row],[Wegtype]],"_",TableECFTransport[[#This Row],[Brandstoftechnologie]],"_",TableECFTransport[[#This Row],[Brandstof]])</f>
        <v>Lichte voertuigen_Genummerde wegen_Petrol Hybrid PHEV_Electric</v>
      </c>
      <c r="B38" s="991" t="s">
        <v>728</v>
      </c>
      <c r="C38" s="991" t="s">
        <v>63</v>
      </c>
      <c r="D38" s="991" t="s">
        <v>913</v>
      </c>
      <c r="E38" s="991" t="s">
        <v>299</v>
      </c>
      <c r="F38" s="984">
        <v>3.477717815432733E-10</v>
      </c>
    </row>
    <row r="39" spans="1:6">
      <c r="A39" s="991" t="str">
        <f>CONCATENATE(TableECFTransport[[#This Row],[Voertuigtype]],"_",TableECFTransport[[#This Row],[Wegtype]],"_",TableECFTransport[[#This Row],[Brandstoftechnologie]],"_",TableECFTransport[[#This Row],[Brandstof]])</f>
        <v>Lichte voertuigen_Genummerde wegen_Petrol Hybrid PHEV_Petrol</v>
      </c>
      <c r="B39" s="991" t="s">
        <v>728</v>
      </c>
      <c r="C39" s="991" t="s">
        <v>63</v>
      </c>
      <c r="D39" s="991" t="s">
        <v>913</v>
      </c>
      <c r="E39" s="991" t="s">
        <v>300</v>
      </c>
      <c r="F39" s="984">
        <v>1.0433153446298198E-9</v>
      </c>
    </row>
    <row r="40" spans="1:6">
      <c r="A40" s="991" t="str">
        <f>CONCATENATE(TableECFTransport[[#This Row],[Voertuigtype]],"_",TableECFTransport[[#This Row],[Wegtype]],"_",TableECFTransport[[#This Row],[Brandstoftechnologie]],"_",TableECFTransport[[#This Row],[Brandstof]])</f>
        <v>Lichte voertuigen_Snelwegen_Petrol Hybrid PHEV_Electric</v>
      </c>
      <c r="B40" s="991" t="s">
        <v>728</v>
      </c>
      <c r="C40" s="991" t="s">
        <v>65</v>
      </c>
      <c r="D40" s="991" t="s">
        <v>913</v>
      </c>
      <c r="E40" s="991" t="s">
        <v>299</v>
      </c>
      <c r="F40" s="984">
        <v>5.3360614188174661E-10</v>
      </c>
    </row>
    <row r="41" spans="1:6">
      <c r="A41" s="991" t="str">
        <f>CONCATENATE(TableECFTransport[[#This Row],[Voertuigtype]],"_",TableECFTransport[[#This Row],[Wegtype]],"_",TableECFTransport[[#This Row],[Brandstoftechnologie]],"_",TableECFTransport[[#This Row],[Brandstof]])</f>
        <v>Lichte voertuigen_Snelwegen_Petrol Hybrid PHEV_Petrol</v>
      </c>
      <c r="B41" s="991" t="s">
        <v>728</v>
      </c>
      <c r="C41" s="991" t="s">
        <v>65</v>
      </c>
      <c r="D41" s="991" t="s">
        <v>913</v>
      </c>
      <c r="E41" s="991" t="s">
        <v>300</v>
      </c>
      <c r="F41" s="984">
        <v>1.6008184256452401E-9</v>
      </c>
    </row>
    <row r="42" spans="1:6">
      <c r="A42" s="991" t="str">
        <f>CONCATENATE(TableECFTransport[[#This Row],[Voertuigtype]],"_",TableECFTransport[[#This Row],[Wegtype]],"_",TableECFTransport[[#This Row],[Brandstoftechnologie]],"_",TableECFTransport[[#This Row],[Brandstof]])</f>
        <v>Zware voertuigen_Niet-genummerde wegen_Diesel_Diesel</v>
      </c>
      <c r="B42" s="991" t="s">
        <v>730</v>
      </c>
      <c r="C42" s="991" t="s">
        <v>64</v>
      </c>
      <c r="D42" s="991" t="s">
        <v>195</v>
      </c>
      <c r="E42" s="991" t="s">
        <v>195</v>
      </c>
      <c r="F42" s="984">
        <v>1.3544688778201673E-8</v>
      </c>
    </row>
    <row r="43" spans="1:6">
      <c r="A43" s="991" t="str">
        <f>CONCATENATE(TableECFTransport[[#This Row],[Voertuigtype]],"_",TableECFTransport[[#This Row],[Wegtype]],"_",TableECFTransport[[#This Row],[Brandstoftechnologie]],"_",TableECFTransport[[#This Row],[Brandstof]])</f>
        <v>Zware voertuigen_Genummerde wegen_Diesel_Diesel</v>
      </c>
      <c r="B43" s="991" t="s">
        <v>730</v>
      </c>
      <c r="C43" s="991" t="s">
        <v>63</v>
      </c>
      <c r="D43" s="991" t="s">
        <v>195</v>
      </c>
      <c r="E43" s="991" t="s">
        <v>195</v>
      </c>
      <c r="F43" s="984">
        <v>9.7784498833859478E-9</v>
      </c>
    </row>
    <row r="44" spans="1:6">
      <c r="A44" s="991" t="str">
        <f>CONCATENATE(TableECFTransport[[#This Row],[Voertuigtype]],"_",TableECFTransport[[#This Row],[Wegtype]],"_",TableECFTransport[[#This Row],[Brandstoftechnologie]],"_",TableECFTransport[[#This Row],[Brandstof]])</f>
        <v>Zware voertuigen_Snelwegen_Diesel_Diesel</v>
      </c>
      <c r="B44" s="991" t="s">
        <v>730</v>
      </c>
      <c r="C44" s="991" t="s">
        <v>65</v>
      </c>
      <c r="D44" s="991" t="s">
        <v>195</v>
      </c>
      <c r="E44" s="991" t="s">
        <v>195</v>
      </c>
      <c r="F44" s="984">
        <v>9.4353889064506204E-9</v>
      </c>
    </row>
    <row r="45" spans="1:6">
      <c r="A45" s="991" t="str">
        <f>CONCATENATE(TableECFTransport[[#This Row],[Voertuigtype]],"_",TableECFTransport[[#This Row],[Wegtype]],"_",TableECFTransport[[#This Row],[Brandstoftechnologie]],"_",TableECFTransport[[#This Row],[Brandstof]])</f>
        <v>Zware voertuigen_Niet-genummerde wegen_Petrol_Petrol</v>
      </c>
      <c r="B45" s="991" t="s">
        <v>730</v>
      </c>
      <c r="C45" s="991" t="s">
        <v>64</v>
      </c>
      <c r="D45" s="991" t="s">
        <v>300</v>
      </c>
      <c r="E45" s="991" t="s">
        <v>300</v>
      </c>
      <c r="F45" s="984">
        <v>7.6653519389191315E-9</v>
      </c>
    </row>
    <row r="46" spans="1:6">
      <c r="A46" s="991" t="str">
        <f>CONCATENATE(TableECFTransport[[#This Row],[Voertuigtype]],"_",TableECFTransport[[#This Row],[Wegtype]],"_",TableECFTransport[[#This Row],[Brandstoftechnologie]],"_",TableECFTransport[[#This Row],[Brandstof]])</f>
        <v>Zware voertuigen_Genummerde wegen_Petrol_Petrol</v>
      </c>
      <c r="B46" s="991" t="s">
        <v>730</v>
      </c>
      <c r="C46" s="991" t="s">
        <v>63</v>
      </c>
      <c r="D46" s="991" t="s">
        <v>300</v>
      </c>
      <c r="E46" s="991" t="s">
        <v>300</v>
      </c>
      <c r="F46" s="984">
        <v>6.3506130742713411E-9</v>
      </c>
    </row>
    <row r="47" spans="1:6">
      <c r="A47" s="991" t="str">
        <f>CONCATENATE(TableECFTransport[[#This Row],[Voertuigtype]],"_",TableECFTransport[[#This Row],[Wegtype]],"_",TableECFTransport[[#This Row],[Brandstoftechnologie]],"_",TableECFTransport[[#This Row],[Brandstof]])</f>
        <v>Zware voertuigen_Snelwegen_Petrol_Petrol</v>
      </c>
      <c r="B47" s="991" t="s">
        <v>730</v>
      </c>
      <c r="C47" s="991" t="s">
        <v>65</v>
      </c>
      <c r="D47" s="991" t="s">
        <v>300</v>
      </c>
      <c r="E47" s="991" t="s">
        <v>300</v>
      </c>
      <c r="F47" s="984">
        <v>6.5365124469575579E-9</v>
      </c>
    </row>
    <row r="48" spans="1:6">
      <c r="A48" s="991" t="str">
        <f>CONCATENATE(TableECFTransport[[#This Row],[Voertuigtype]],"_",TableECFTransport[[#This Row],[Wegtype]],"_",TableECFTransport[[#This Row],[Brandstoftechnologie]],"_",TableECFTransport[[#This Row],[Brandstof]])</f>
        <v>BUS_Niet-genummerde wegen_CNG_CNG</v>
      </c>
      <c r="B48" s="991" t="s">
        <v>736</v>
      </c>
      <c r="C48" s="991" t="s">
        <v>64</v>
      </c>
      <c r="D48" s="991" t="s">
        <v>298</v>
      </c>
      <c r="E48" s="991" t="s">
        <v>298</v>
      </c>
      <c r="F48" s="984">
        <v>2.3303083752649972E-8</v>
      </c>
    </row>
    <row r="49" spans="1:6">
      <c r="A49" s="991" t="str">
        <f>CONCATENATE(TableECFTransport[[#This Row],[Voertuigtype]],"_",TableECFTransport[[#This Row],[Wegtype]],"_",TableECFTransport[[#This Row],[Brandstoftechnologie]],"_",TableECFTransport[[#This Row],[Brandstof]])</f>
        <v>BUS_Genummerde wegen_CNG_CNG</v>
      </c>
      <c r="B49" s="991" t="s">
        <v>736</v>
      </c>
      <c r="C49" s="991" t="s">
        <v>63</v>
      </c>
      <c r="D49" s="991" t="s">
        <v>298</v>
      </c>
      <c r="E49" s="991" t="s">
        <v>298</v>
      </c>
      <c r="F49" s="984">
        <v>1.2452720009185941E-8</v>
      </c>
    </row>
    <row r="50" spans="1:6">
      <c r="A50" s="991" t="str">
        <f>CONCATENATE(TableECFTransport[[#This Row],[Voertuigtype]],"_",TableECFTransport[[#This Row],[Wegtype]],"_",TableECFTransport[[#This Row],[Brandstoftechnologie]],"_",TableECFTransport[[#This Row],[Brandstof]])</f>
        <v>BUS_Niet-genummerde wegen_Diesel_Diesel</v>
      </c>
      <c r="B50" s="991" t="s">
        <v>736</v>
      </c>
      <c r="C50" s="991" t="s">
        <v>64</v>
      </c>
      <c r="D50" s="991" t="s">
        <v>195</v>
      </c>
      <c r="E50" s="991" t="s">
        <v>195</v>
      </c>
      <c r="F50" s="984">
        <v>1.7778346093046629E-8</v>
      </c>
    </row>
    <row r="51" spans="1:6">
      <c r="A51" s="991" t="str">
        <f>CONCATENATE(TableECFTransport[[#This Row],[Voertuigtype]],"_",TableECFTransport[[#This Row],[Wegtype]],"_",TableECFTransport[[#This Row],[Brandstoftechnologie]],"_",TableECFTransport[[#This Row],[Brandstof]])</f>
        <v>BUS_Genummerde wegen_Diesel_Diesel</v>
      </c>
      <c r="B51" s="991" t="s">
        <v>736</v>
      </c>
      <c r="C51" s="991" t="s">
        <v>63</v>
      </c>
      <c r="D51" s="991" t="s">
        <v>195</v>
      </c>
      <c r="E51" s="991" t="s">
        <v>195</v>
      </c>
      <c r="F51" s="984">
        <v>9.7922915217600791E-9</v>
      </c>
    </row>
    <row r="52" spans="1:6">
      <c r="A52" s="991" t="str">
        <f>CONCATENATE(TableECFTransport[[#This Row],[Voertuigtype]],"_",TableECFTransport[[#This Row],[Wegtype]],"_",TableECFTransport[[#This Row],[Brandstoftechnologie]],"_",TableECFTransport[[#This Row],[Brandstof]])</f>
        <v>BUS_Niet-genummerde wegen_Diesel Hybrid PHEV_Diesel</v>
      </c>
      <c r="B52" s="991" t="s">
        <v>736</v>
      </c>
      <c r="C52" s="991" t="s">
        <v>64</v>
      </c>
      <c r="D52" s="991" t="s">
        <v>911</v>
      </c>
      <c r="E52" s="991" t="s">
        <v>195</v>
      </c>
      <c r="F52" s="984">
        <v>1.2122949179999998E-8</v>
      </c>
    </row>
    <row r="53" spans="1:6">
      <c r="A53" s="991" t="str">
        <f>CONCATENATE(TableECFTransport[[#This Row],[Voertuigtype]],"_",TableECFTransport[[#This Row],[Wegtype]],"_",TableECFTransport[[#This Row],[Brandstoftechnologie]],"_",TableECFTransport[[#This Row],[Brandstof]])</f>
        <v>BUS_Niet-genummerde wegen_Diesel Hybrid PHEV_Electric</v>
      </c>
      <c r="B53" s="991" t="s">
        <v>736</v>
      </c>
      <c r="C53" s="991" t="s">
        <v>64</v>
      </c>
      <c r="D53" s="991" t="s">
        <v>911</v>
      </c>
      <c r="E53" s="991" t="s">
        <v>299</v>
      </c>
      <c r="F53" s="984">
        <v>4.040983059999999E-9</v>
      </c>
    </row>
    <row r="54" spans="1:6">
      <c r="A54" s="991" t="str">
        <f>CONCATENATE(TableECFTransport[[#This Row],[Voertuigtype]],"_",TableECFTransport[[#This Row],[Wegtype]],"_",TableECFTransport[[#This Row],[Brandstoftechnologie]],"_",TableECFTransport[[#This Row],[Brandstof]])</f>
        <v>BUS_Genummerde wegen_Diesel Hybrid PHEV_Diesel</v>
      </c>
      <c r="B54" s="991" t="s">
        <v>736</v>
      </c>
      <c r="C54" s="991" t="s">
        <v>63</v>
      </c>
      <c r="D54" s="991" t="s">
        <v>911</v>
      </c>
      <c r="E54" s="991" t="s">
        <v>195</v>
      </c>
      <c r="F54" s="984">
        <v>6.0281746424999986E-9</v>
      </c>
    </row>
    <row r="55" spans="1:6">
      <c r="A55" s="991" t="str">
        <f>CONCATENATE(TableECFTransport[[#This Row],[Voertuigtype]],"_",TableECFTransport[[#This Row],[Wegtype]],"_",TableECFTransport[[#This Row],[Brandstoftechnologie]],"_",TableECFTransport[[#This Row],[Brandstof]])</f>
        <v>BUS_Genummerde wegen_Diesel Hybrid PHEV_Electric</v>
      </c>
      <c r="B55" s="991" t="s">
        <v>736</v>
      </c>
      <c r="C55" s="991" t="s">
        <v>63</v>
      </c>
      <c r="D55" s="991" t="s">
        <v>911</v>
      </c>
      <c r="E55" s="991" t="s">
        <v>299</v>
      </c>
      <c r="F55" s="984">
        <v>2.0093915474999999E-9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1">
    <tabColor theme="0" tint="-0.34998626667073579"/>
  </sheetPr>
  <dimension ref="A1:AE32"/>
  <sheetViews>
    <sheetView showGridLines="0" zoomScale="80" zoomScaleNormal="80" workbookViewId="0">
      <pane xSplit="2" ySplit="4" topLeftCell="M5" activePane="bottomRight" state="frozen"/>
      <selection activeCell="B35" sqref="B35"/>
      <selection pane="topRight" activeCell="B35" sqref="B35"/>
      <selection pane="bottomLeft" activeCell="B35" sqref="B35"/>
      <selection pane="bottomRight" activeCell="AC26" sqref="AC26"/>
    </sheetView>
  </sheetViews>
  <sheetFormatPr defaultRowHeight="15"/>
  <cols>
    <col min="1" max="1" width="22.28515625" style="43" customWidth="1"/>
    <col min="2" max="2" width="69" style="43" customWidth="1"/>
    <col min="25" max="25" width="11.85546875" customWidth="1"/>
    <col min="27" max="28" width="9.140625" style="7"/>
  </cols>
  <sheetData>
    <row r="1" spans="1:29" s="2" customFormat="1" ht="11.25">
      <c r="A1" s="1131">
        <v>2011</v>
      </c>
      <c r="B1" s="1132"/>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33"/>
      <c r="B2" s="1134"/>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33"/>
      <c r="B3" s="1134"/>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35"/>
      <c r="B4" s="1136"/>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3" t="s">
        <v>383</v>
      </c>
      <c r="B5" s="149" t="s">
        <v>941</v>
      </c>
      <c r="C5" s="145"/>
      <c r="D5" s="145"/>
      <c r="E5" s="145"/>
      <c r="F5" s="145"/>
      <c r="G5" s="146"/>
      <c r="H5" s="145"/>
      <c r="I5" s="145"/>
      <c r="J5" s="145"/>
      <c r="K5" s="146"/>
      <c r="L5" s="145"/>
      <c r="M5" s="145"/>
      <c r="N5" s="145"/>
      <c r="O5" s="145"/>
      <c r="P5" s="145"/>
      <c r="Q5" s="146"/>
      <c r="R5" s="146"/>
      <c r="S5" s="145"/>
      <c r="T5" s="145"/>
      <c r="U5" s="145"/>
      <c r="V5" s="145"/>
      <c r="W5" s="145"/>
      <c r="X5" s="145"/>
      <c r="Y5" s="145"/>
      <c r="Z5" s="145"/>
      <c r="AA5" s="147"/>
      <c r="AB5" s="147"/>
      <c r="AC5" s="148"/>
    </row>
    <row r="6" spans="1:29" s="2" customFormat="1">
      <c r="A6" s="208"/>
      <c r="B6" s="209"/>
      <c r="C6" s="151"/>
      <c r="D6" s="151"/>
      <c r="E6" s="151"/>
      <c r="F6" s="151"/>
      <c r="G6" s="150"/>
      <c r="H6" s="151"/>
      <c r="I6" s="151"/>
      <c r="J6" s="151"/>
      <c r="K6" s="150"/>
      <c r="L6" s="151"/>
      <c r="M6" s="151"/>
      <c r="N6" s="151"/>
      <c r="O6" s="151"/>
      <c r="P6" s="151"/>
      <c r="Q6" s="150"/>
      <c r="R6" s="150"/>
      <c r="S6" s="151"/>
      <c r="T6" s="151"/>
      <c r="U6" s="151"/>
      <c r="V6" s="151"/>
      <c r="W6" s="151"/>
      <c r="X6" s="151"/>
      <c r="Y6" s="151"/>
      <c r="Z6" s="151"/>
      <c r="AA6" s="152"/>
      <c r="AB6" s="152"/>
      <c r="AC6" s="210"/>
    </row>
    <row r="7" spans="1:29">
      <c r="A7" s="211" t="s">
        <v>148</v>
      </c>
      <c r="B7" s="212"/>
      <c r="C7" s="801">
        <v>0</v>
      </c>
      <c r="D7" s="801">
        <v>1.4650660623995182</v>
      </c>
      <c r="E7" s="801">
        <v>0</v>
      </c>
      <c r="F7" s="802">
        <v>1.4650660623995182</v>
      </c>
      <c r="G7" s="801">
        <v>0</v>
      </c>
      <c r="H7" s="801">
        <v>0</v>
      </c>
      <c r="I7" s="801">
        <v>2.0235400000000001</v>
      </c>
      <c r="J7" s="801">
        <v>0.62542261293449875</v>
      </c>
      <c r="K7" s="801">
        <v>0</v>
      </c>
      <c r="L7" s="801">
        <v>65.063544279281032</v>
      </c>
      <c r="M7" s="801">
        <v>0</v>
      </c>
      <c r="N7" s="801">
        <v>0</v>
      </c>
      <c r="O7" s="801">
        <v>0</v>
      </c>
      <c r="P7" s="801">
        <v>0</v>
      </c>
      <c r="Q7" s="801">
        <v>0</v>
      </c>
      <c r="R7" s="802">
        <v>67.712506892215529</v>
      </c>
      <c r="S7" s="801">
        <v>81.020451572490572</v>
      </c>
      <c r="T7" s="801">
        <v>0</v>
      </c>
      <c r="U7" s="801">
        <v>0</v>
      </c>
      <c r="V7" s="802">
        <v>81.020451572490572</v>
      </c>
      <c r="W7" s="802">
        <v>150.19802452710562</v>
      </c>
      <c r="X7" s="801">
        <v>0</v>
      </c>
      <c r="Y7" s="801">
        <v>11.597073821038368</v>
      </c>
      <c r="Z7" s="801">
        <v>40.431095546363998</v>
      </c>
      <c r="AA7" s="803">
        <v>1.4356467233097441</v>
      </c>
      <c r="AB7" s="803">
        <v>0</v>
      </c>
      <c r="AC7" s="802">
        <v>203.66184061781775</v>
      </c>
    </row>
    <row r="8" spans="1:29">
      <c r="A8" s="213" t="s">
        <v>149</v>
      </c>
      <c r="B8" s="214"/>
      <c r="C8" s="804">
        <v>0</v>
      </c>
      <c r="D8" s="804">
        <v>0</v>
      </c>
      <c r="E8" s="804">
        <v>0</v>
      </c>
      <c r="F8" s="805">
        <v>0</v>
      </c>
      <c r="G8" s="804">
        <v>0</v>
      </c>
      <c r="H8" s="804">
        <v>0</v>
      </c>
      <c r="I8" s="804">
        <v>0.93539191091156837</v>
      </c>
      <c r="J8" s="804">
        <v>2.6753471661064613E-3</v>
      </c>
      <c r="K8" s="804">
        <v>0</v>
      </c>
      <c r="L8" s="804">
        <v>8.2342144930908372</v>
      </c>
      <c r="M8" s="804">
        <v>0</v>
      </c>
      <c r="N8" s="804">
        <v>0.4005120828874203</v>
      </c>
      <c r="O8" s="804">
        <v>0</v>
      </c>
      <c r="P8" s="804">
        <v>0</v>
      </c>
      <c r="Q8" s="804">
        <v>0</v>
      </c>
      <c r="R8" s="805">
        <v>9.5727938340559326</v>
      </c>
      <c r="S8" s="804">
        <v>42.673134049162229</v>
      </c>
      <c r="T8" s="804">
        <v>0</v>
      </c>
      <c r="U8" s="804">
        <v>0</v>
      </c>
      <c r="V8" s="805">
        <v>42.673134049162229</v>
      </c>
      <c r="W8" s="805">
        <v>52.245927883218158</v>
      </c>
      <c r="X8" s="804">
        <v>1.1285989999999999</v>
      </c>
      <c r="Y8" s="804">
        <v>1.271106782445357</v>
      </c>
      <c r="Z8" s="804">
        <v>43.657108963579603</v>
      </c>
      <c r="AA8" s="806">
        <v>0.59043218354829652</v>
      </c>
      <c r="AB8" s="806">
        <v>0</v>
      </c>
      <c r="AC8" s="805">
        <v>98.893174812791415</v>
      </c>
    </row>
    <row r="9" spans="1:29">
      <c r="A9" s="3"/>
      <c r="B9" s="6" t="s">
        <v>150</v>
      </c>
      <c r="C9" s="807">
        <v>0</v>
      </c>
      <c r="D9" s="807">
        <v>0</v>
      </c>
      <c r="E9" s="807">
        <v>0</v>
      </c>
      <c r="F9" s="808">
        <v>0</v>
      </c>
      <c r="G9" s="807">
        <v>0</v>
      </c>
      <c r="H9" s="807">
        <v>0</v>
      </c>
      <c r="I9" s="807">
        <v>0.23986594197038361</v>
      </c>
      <c r="J9" s="807">
        <v>0</v>
      </c>
      <c r="K9" s="807">
        <v>0</v>
      </c>
      <c r="L9" s="807">
        <v>0.74071144437677905</v>
      </c>
      <c r="M9" s="807">
        <v>0</v>
      </c>
      <c r="N9" s="807">
        <v>0</v>
      </c>
      <c r="O9" s="807">
        <v>0</v>
      </c>
      <c r="P9" s="807">
        <v>0</v>
      </c>
      <c r="Q9" s="807">
        <v>0</v>
      </c>
      <c r="R9" s="808">
        <v>0.98057738634716263</v>
      </c>
      <c r="S9" s="807">
        <v>4.8069369150770882</v>
      </c>
      <c r="T9" s="807">
        <v>0</v>
      </c>
      <c r="U9" s="807">
        <v>0</v>
      </c>
      <c r="V9" s="808">
        <v>4.8069369150770882</v>
      </c>
      <c r="W9" s="808">
        <v>5.7875143014242507</v>
      </c>
      <c r="X9" s="807">
        <v>0</v>
      </c>
      <c r="Y9" s="807">
        <v>0</v>
      </c>
      <c r="Z9" s="807">
        <v>4.3768619326489491</v>
      </c>
      <c r="AA9" s="809">
        <v>0</v>
      </c>
      <c r="AB9" s="809">
        <v>0</v>
      </c>
      <c r="AC9" s="808">
        <v>10.164376234073199</v>
      </c>
    </row>
    <row r="10" spans="1:29">
      <c r="A10" s="3"/>
      <c r="B10" s="6" t="s">
        <v>151</v>
      </c>
      <c r="C10" s="807">
        <v>0</v>
      </c>
      <c r="D10" s="807">
        <v>0</v>
      </c>
      <c r="E10" s="807">
        <v>0</v>
      </c>
      <c r="F10" s="808">
        <v>0</v>
      </c>
      <c r="G10" s="807">
        <v>0</v>
      </c>
      <c r="H10" s="807">
        <v>0</v>
      </c>
      <c r="I10" s="807">
        <v>1.1479243261291476E-3</v>
      </c>
      <c r="J10" s="807">
        <v>0</v>
      </c>
      <c r="K10" s="807">
        <v>0</v>
      </c>
      <c r="L10" s="807">
        <v>0.67500914773328857</v>
      </c>
      <c r="M10" s="807">
        <v>0</v>
      </c>
      <c r="N10" s="807">
        <v>7.070841878929539E-3</v>
      </c>
      <c r="O10" s="807">
        <v>0</v>
      </c>
      <c r="P10" s="807">
        <v>0</v>
      </c>
      <c r="Q10" s="807">
        <v>0</v>
      </c>
      <c r="R10" s="808">
        <v>0.68322791393834736</v>
      </c>
      <c r="S10" s="807">
        <v>4.5959470811234651</v>
      </c>
      <c r="T10" s="807">
        <v>0</v>
      </c>
      <c r="U10" s="807">
        <v>0</v>
      </c>
      <c r="V10" s="808">
        <v>4.5959470811234651</v>
      </c>
      <c r="W10" s="808">
        <v>5.2791749950618128</v>
      </c>
      <c r="X10" s="807">
        <v>0</v>
      </c>
      <c r="Y10" s="807">
        <v>2.3935049200000003E-2</v>
      </c>
      <c r="Z10" s="807">
        <v>3.1567112020160595</v>
      </c>
      <c r="AA10" s="809">
        <v>0</v>
      </c>
      <c r="AB10" s="809">
        <v>0</v>
      </c>
      <c r="AC10" s="808">
        <v>8.4598212462778726</v>
      </c>
    </row>
    <row r="11" spans="1:29">
      <c r="A11" s="3"/>
      <c r="B11" s="6" t="s">
        <v>152</v>
      </c>
      <c r="C11" s="807">
        <v>0</v>
      </c>
      <c r="D11" s="807">
        <v>0</v>
      </c>
      <c r="E11" s="807">
        <v>0</v>
      </c>
      <c r="F11" s="808">
        <v>0</v>
      </c>
      <c r="G11" s="807">
        <v>0</v>
      </c>
      <c r="H11" s="807">
        <v>0</v>
      </c>
      <c r="I11" s="807">
        <v>1.4339483086039156E-3</v>
      </c>
      <c r="J11" s="807">
        <v>0</v>
      </c>
      <c r="K11" s="807">
        <v>0</v>
      </c>
      <c r="L11" s="807">
        <v>1.3616964244893957</v>
      </c>
      <c r="M11" s="807">
        <v>0</v>
      </c>
      <c r="N11" s="807">
        <v>0</v>
      </c>
      <c r="O11" s="807">
        <v>0</v>
      </c>
      <c r="P11" s="807">
        <v>0</v>
      </c>
      <c r="Q11" s="807">
        <v>0</v>
      </c>
      <c r="R11" s="808">
        <v>1.3631303727979995</v>
      </c>
      <c r="S11" s="807">
        <v>3.2372712731834645</v>
      </c>
      <c r="T11" s="807">
        <v>0</v>
      </c>
      <c r="U11" s="807">
        <v>0</v>
      </c>
      <c r="V11" s="808">
        <v>3.2372712731834645</v>
      </c>
      <c r="W11" s="808">
        <v>4.6004016459814636</v>
      </c>
      <c r="X11" s="807">
        <v>0</v>
      </c>
      <c r="Y11" s="807">
        <v>5.5458E-3</v>
      </c>
      <c r="Z11" s="807">
        <v>1.1553974813253276</v>
      </c>
      <c r="AA11" s="809">
        <v>0</v>
      </c>
      <c r="AB11" s="809">
        <v>0</v>
      </c>
      <c r="AC11" s="808">
        <v>5.7613449273067916</v>
      </c>
    </row>
    <row r="12" spans="1:29">
      <c r="A12" s="3"/>
      <c r="B12" s="6" t="s">
        <v>153</v>
      </c>
      <c r="C12" s="807">
        <v>0</v>
      </c>
      <c r="D12" s="807">
        <v>0</v>
      </c>
      <c r="E12" s="807">
        <v>0</v>
      </c>
      <c r="F12" s="808">
        <v>0</v>
      </c>
      <c r="G12" s="807">
        <v>0</v>
      </c>
      <c r="H12" s="807">
        <v>0</v>
      </c>
      <c r="I12" s="807">
        <v>0.59883151513920008</v>
      </c>
      <c r="J12" s="807">
        <v>2.6753471661064613E-3</v>
      </c>
      <c r="K12" s="807">
        <v>0</v>
      </c>
      <c r="L12" s="807">
        <v>2.642748627418309</v>
      </c>
      <c r="M12" s="807">
        <v>0</v>
      </c>
      <c r="N12" s="807">
        <v>0</v>
      </c>
      <c r="O12" s="807">
        <v>0</v>
      </c>
      <c r="P12" s="807">
        <v>0</v>
      </c>
      <c r="Q12" s="807">
        <v>0</v>
      </c>
      <c r="R12" s="808">
        <v>3.2442554897236153</v>
      </c>
      <c r="S12" s="807">
        <v>16.490034604121142</v>
      </c>
      <c r="T12" s="807">
        <v>0</v>
      </c>
      <c r="U12" s="807">
        <v>0</v>
      </c>
      <c r="V12" s="808">
        <v>16.490034604121142</v>
      </c>
      <c r="W12" s="808">
        <v>19.734290093844756</v>
      </c>
      <c r="X12" s="807">
        <v>0</v>
      </c>
      <c r="Y12" s="807">
        <v>0.26686140000000003</v>
      </c>
      <c r="Z12" s="807">
        <v>17.311266350711634</v>
      </c>
      <c r="AA12" s="809">
        <v>0</v>
      </c>
      <c r="AB12" s="809">
        <v>0</v>
      </c>
      <c r="AC12" s="808">
        <v>37.312417844556393</v>
      </c>
    </row>
    <row r="13" spans="1:29">
      <c r="A13" s="3"/>
      <c r="B13" s="6" t="s">
        <v>154</v>
      </c>
      <c r="C13" s="807">
        <v>0</v>
      </c>
      <c r="D13" s="807">
        <v>0</v>
      </c>
      <c r="E13" s="807">
        <v>0</v>
      </c>
      <c r="F13" s="808">
        <v>0</v>
      </c>
      <c r="G13" s="807">
        <v>0</v>
      </c>
      <c r="H13" s="807">
        <v>0</v>
      </c>
      <c r="I13" s="807">
        <v>6.5798928220573871E-2</v>
      </c>
      <c r="J13" s="807">
        <v>0</v>
      </c>
      <c r="K13" s="807">
        <v>0</v>
      </c>
      <c r="L13" s="807">
        <v>1.9744221352276887</v>
      </c>
      <c r="M13" s="807">
        <v>0</v>
      </c>
      <c r="N13" s="807">
        <v>1.7184242162E-3</v>
      </c>
      <c r="O13" s="807">
        <v>0</v>
      </c>
      <c r="P13" s="807">
        <v>0</v>
      </c>
      <c r="Q13" s="807">
        <v>0</v>
      </c>
      <c r="R13" s="808">
        <v>2.0419394876644623</v>
      </c>
      <c r="S13" s="807">
        <v>9.1476132403225687</v>
      </c>
      <c r="T13" s="807">
        <v>0</v>
      </c>
      <c r="U13" s="807">
        <v>0</v>
      </c>
      <c r="V13" s="808">
        <v>9.1476132403225687</v>
      </c>
      <c r="W13" s="808">
        <v>11.189552727987031</v>
      </c>
      <c r="X13" s="807">
        <v>0</v>
      </c>
      <c r="Y13" s="807">
        <v>6.081894E-3</v>
      </c>
      <c r="Z13" s="807">
        <v>13.005872203028927</v>
      </c>
      <c r="AA13" s="809">
        <v>0</v>
      </c>
      <c r="AB13" s="809">
        <v>0</v>
      </c>
      <c r="AC13" s="808">
        <v>24.201506825015958</v>
      </c>
    </row>
    <row r="14" spans="1:29">
      <c r="A14" s="215"/>
      <c r="B14" s="216" t="s">
        <v>155</v>
      </c>
      <c r="C14" s="810">
        <v>0</v>
      </c>
      <c r="D14" s="810">
        <v>0</v>
      </c>
      <c r="E14" s="810">
        <v>0</v>
      </c>
      <c r="F14" s="811">
        <v>0</v>
      </c>
      <c r="G14" s="807">
        <v>0</v>
      </c>
      <c r="H14" s="807">
        <v>0</v>
      </c>
      <c r="I14" s="807">
        <v>2.8313652946677776E-2</v>
      </c>
      <c r="J14" s="807">
        <v>0</v>
      </c>
      <c r="K14" s="807">
        <v>0</v>
      </c>
      <c r="L14" s="807">
        <v>0.83962671384537646</v>
      </c>
      <c r="M14" s="807">
        <v>0</v>
      </c>
      <c r="N14" s="807">
        <v>0.39172281679229076</v>
      </c>
      <c r="O14" s="807">
        <v>0</v>
      </c>
      <c r="P14" s="807">
        <v>0</v>
      </c>
      <c r="Q14" s="807">
        <v>0</v>
      </c>
      <c r="R14" s="811">
        <v>1.259663183584345</v>
      </c>
      <c r="S14" s="807">
        <v>4.3953309353345045</v>
      </c>
      <c r="T14" s="810">
        <v>0</v>
      </c>
      <c r="U14" s="810">
        <v>0</v>
      </c>
      <c r="V14" s="811">
        <v>4.3953309353345045</v>
      </c>
      <c r="W14" s="811">
        <v>5.6549941189188493</v>
      </c>
      <c r="X14" s="807">
        <v>1.1285989999999999</v>
      </c>
      <c r="Y14" s="807">
        <v>0.96868263924535702</v>
      </c>
      <c r="Z14" s="807">
        <v>4.6509997938487055</v>
      </c>
      <c r="AA14" s="812">
        <v>0</v>
      </c>
      <c r="AB14" s="812">
        <v>0</v>
      </c>
      <c r="AC14" s="811">
        <v>12.403275552012913</v>
      </c>
    </row>
    <row r="15" spans="1:29">
      <c r="A15" s="213" t="s">
        <v>156</v>
      </c>
      <c r="B15" s="217"/>
      <c r="C15" s="813">
        <v>0</v>
      </c>
      <c r="D15" s="813">
        <v>4.6294683399999897E-2</v>
      </c>
      <c r="E15" s="813">
        <v>0.27958403999999998</v>
      </c>
      <c r="F15" s="814">
        <v>0.3258787233999999</v>
      </c>
      <c r="G15" s="813">
        <v>0</v>
      </c>
      <c r="H15" s="813">
        <v>0</v>
      </c>
      <c r="I15" s="813">
        <v>0.43677774631650601</v>
      </c>
      <c r="J15" s="813">
        <v>0.177079042996164</v>
      </c>
      <c r="K15" s="813">
        <v>0</v>
      </c>
      <c r="L15" s="813">
        <v>8.152548427772965</v>
      </c>
      <c r="M15" s="813">
        <v>0</v>
      </c>
      <c r="N15" s="813">
        <v>1.5225393158196623</v>
      </c>
      <c r="O15" s="813">
        <v>0</v>
      </c>
      <c r="P15" s="813">
        <v>0.73553042499999999</v>
      </c>
      <c r="Q15" s="813">
        <v>0</v>
      </c>
      <c r="R15" s="814">
        <v>11.024474957905298</v>
      </c>
      <c r="S15" s="813">
        <v>34.11080161185599</v>
      </c>
      <c r="T15" s="813">
        <v>0</v>
      </c>
      <c r="U15" s="813">
        <v>0</v>
      </c>
      <c r="V15" s="814">
        <v>34.11080161185599</v>
      </c>
      <c r="W15" s="814">
        <v>45.461155293161291</v>
      </c>
      <c r="X15" s="813">
        <v>4.3920904048954288</v>
      </c>
      <c r="Y15" s="813">
        <v>0.87095798458799956</v>
      </c>
      <c r="Z15" s="813">
        <v>48.397694433966471</v>
      </c>
      <c r="AA15" s="815">
        <v>0</v>
      </c>
      <c r="AB15" s="815">
        <v>0</v>
      </c>
      <c r="AC15" s="814">
        <v>99.121898116611206</v>
      </c>
    </row>
    <row r="16" spans="1:29">
      <c r="A16" s="5"/>
      <c r="B16" s="6" t="s">
        <v>34</v>
      </c>
      <c r="C16" s="816">
        <v>0</v>
      </c>
      <c r="D16" s="816">
        <v>0</v>
      </c>
      <c r="E16" s="816">
        <v>0</v>
      </c>
      <c r="F16" s="808">
        <v>0</v>
      </c>
      <c r="G16" s="816">
        <v>0</v>
      </c>
      <c r="H16" s="816">
        <v>0</v>
      </c>
      <c r="I16" s="816">
        <v>2.24482776E-3</v>
      </c>
      <c r="J16" s="816">
        <v>0</v>
      </c>
      <c r="K16" s="816">
        <v>0</v>
      </c>
      <c r="L16" s="816">
        <v>0</v>
      </c>
      <c r="M16" s="816">
        <v>0</v>
      </c>
      <c r="N16" s="816">
        <v>3.8862360000000012E-3</v>
      </c>
      <c r="O16" s="816">
        <v>0</v>
      </c>
      <c r="P16" s="816">
        <v>0</v>
      </c>
      <c r="Q16" s="816">
        <v>0</v>
      </c>
      <c r="R16" s="808">
        <v>6.1310637600000013E-3</v>
      </c>
      <c r="S16" s="816">
        <v>6.3671612045999026E-2</v>
      </c>
      <c r="T16" s="816">
        <v>0</v>
      </c>
      <c r="U16" s="816">
        <v>0</v>
      </c>
      <c r="V16" s="817">
        <v>6.3671612045999026E-2</v>
      </c>
      <c r="W16" s="808">
        <v>6.9802675805999026E-2</v>
      </c>
      <c r="X16" s="816">
        <v>0</v>
      </c>
      <c r="Y16" s="816">
        <v>0</v>
      </c>
      <c r="Z16" s="816">
        <v>0</v>
      </c>
      <c r="AA16" s="809">
        <v>0</v>
      </c>
      <c r="AB16" s="809">
        <v>0</v>
      </c>
      <c r="AC16" s="808">
        <v>6.9802675805999026E-2</v>
      </c>
    </row>
    <row r="17" spans="1:31">
      <c r="A17" s="5"/>
      <c r="B17" s="6" t="s">
        <v>37</v>
      </c>
      <c r="C17" s="816">
        <v>0</v>
      </c>
      <c r="D17" s="816">
        <v>0</v>
      </c>
      <c r="E17" s="816">
        <v>0.15866815000000001</v>
      </c>
      <c r="F17" s="808">
        <v>0.15866815000000001</v>
      </c>
      <c r="G17" s="816">
        <v>0</v>
      </c>
      <c r="H17" s="816">
        <v>0</v>
      </c>
      <c r="I17" s="816">
        <v>7.1204537699999992E-4</v>
      </c>
      <c r="J17" s="816">
        <v>0</v>
      </c>
      <c r="K17" s="816">
        <v>0</v>
      </c>
      <c r="L17" s="816">
        <v>6.9550615690955997E-2</v>
      </c>
      <c r="M17" s="816">
        <v>0</v>
      </c>
      <c r="N17" s="816">
        <v>0.22275191983999998</v>
      </c>
      <c r="O17" s="816">
        <v>0</v>
      </c>
      <c r="P17" s="816">
        <v>5.9200250000000024E-3</v>
      </c>
      <c r="Q17" s="816">
        <v>0</v>
      </c>
      <c r="R17" s="808">
        <v>0.29893460590795595</v>
      </c>
      <c r="S17" s="816">
        <v>0.45487571287393358</v>
      </c>
      <c r="T17" s="816">
        <v>0</v>
      </c>
      <c r="U17" s="816">
        <v>0</v>
      </c>
      <c r="V17" s="817">
        <v>0.45487571287393358</v>
      </c>
      <c r="W17" s="808">
        <v>0.91247846878188954</v>
      </c>
      <c r="X17" s="816">
        <v>6.2216309999999997E-2</v>
      </c>
      <c r="Y17" s="816">
        <v>0</v>
      </c>
      <c r="Z17" s="816">
        <v>0.84512268719999817</v>
      </c>
      <c r="AA17" s="809">
        <v>0</v>
      </c>
      <c r="AB17" s="809">
        <v>0</v>
      </c>
      <c r="AC17" s="808">
        <v>1.8198174659818878</v>
      </c>
    </row>
    <row r="18" spans="1:31">
      <c r="A18" s="5"/>
      <c r="B18" s="6" t="s">
        <v>35</v>
      </c>
      <c r="C18" s="816">
        <v>0</v>
      </c>
      <c r="D18" s="816">
        <v>0</v>
      </c>
      <c r="E18" s="816">
        <v>0.11157439999999999</v>
      </c>
      <c r="F18" s="808">
        <v>0.11157439999999999</v>
      </c>
      <c r="G18" s="816">
        <v>0</v>
      </c>
      <c r="H18" s="816">
        <v>0</v>
      </c>
      <c r="I18" s="816">
        <v>3.7999359550091011E-2</v>
      </c>
      <c r="J18" s="816">
        <v>0</v>
      </c>
      <c r="K18" s="816">
        <v>0</v>
      </c>
      <c r="L18" s="816">
        <v>0.53858611592464256</v>
      </c>
      <c r="M18" s="816">
        <v>0</v>
      </c>
      <c r="N18" s="816">
        <v>5.5157781060228055E-2</v>
      </c>
      <c r="O18" s="816">
        <v>0</v>
      </c>
      <c r="P18" s="816">
        <v>0</v>
      </c>
      <c r="Q18" s="816">
        <v>0</v>
      </c>
      <c r="R18" s="808">
        <v>0.63174325653496166</v>
      </c>
      <c r="S18" s="816">
        <v>6.9477279689110736</v>
      </c>
      <c r="T18" s="816">
        <v>0</v>
      </c>
      <c r="U18" s="816">
        <v>0</v>
      </c>
      <c r="V18" s="817">
        <v>6.9477279689110736</v>
      </c>
      <c r="W18" s="808">
        <v>7.6910456254460353</v>
      </c>
      <c r="X18" s="816">
        <v>0</v>
      </c>
      <c r="Y18" s="816">
        <v>2.0268793E-2</v>
      </c>
      <c r="Z18" s="816">
        <v>5.4077917639420789</v>
      </c>
      <c r="AA18" s="809">
        <v>0</v>
      </c>
      <c r="AB18" s="809">
        <v>0</v>
      </c>
      <c r="AC18" s="808">
        <v>13.119106182388114</v>
      </c>
    </row>
    <row r="19" spans="1:31">
      <c r="A19" s="5"/>
      <c r="B19" s="6" t="s">
        <v>32</v>
      </c>
      <c r="C19" s="816">
        <v>0</v>
      </c>
      <c r="D19" s="816">
        <v>7.3249999999999997E-4</v>
      </c>
      <c r="E19" s="816">
        <v>0</v>
      </c>
      <c r="F19" s="808">
        <v>7.3249999999999997E-4</v>
      </c>
      <c r="G19" s="816">
        <v>0</v>
      </c>
      <c r="H19" s="816">
        <v>0</v>
      </c>
      <c r="I19" s="816">
        <v>0.13641284933346731</v>
      </c>
      <c r="J19" s="816">
        <v>0.17707614049616399</v>
      </c>
      <c r="K19" s="816">
        <v>0</v>
      </c>
      <c r="L19" s="816">
        <v>6.141552787890217</v>
      </c>
      <c r="M19" s="816">
        <v>0</v>
      </c>
      <c r="N19" s="816">
        <v>0.20748075177743647</v>
      </c>
      <c r="O19" s="816">
        <v>0</v>
      </c>
      <c r="P19" s="816">
        <v>0</v>
      </c>
      <c r="Q19" s="816">
        <v>0</v>
      </c>
      <c r="R19" s="808">
        <v>6.6625225294972843</v>
      </c>
      <c r="S19" s="816">
        <v>6.5794731641534856</v>
      </c>
      <c r="T19" s="816">
        <v>0</v>
      </c>
      <c r="U19" s="816">
        <v>0</v>
      </c>
      <c r="V19" s="817">
        <v>6.5794731641534856</v>
      </c>
      <c r="W19" s="808">
        <v>13.24272819365077</v>
      </c>
      <c r="X19" s="816">
        <v>0.47487000000000001</v>
      </c>
      <c r="Y19" s="816">
        <v>0.60194363099799952</v>
      </c>
      <c r="Z19" s="816">
        <v>8.1216373926762166</v>
      </c>
      <c r="AA19" s="809">
        <v>0</v>
      </c>
      <c r="AB19" s="809">
        <v>0</v>
      </c>
      <c r="AC19" s="808">
        <v>22.441179217324986</v>
      </c>
    </row>
    <row r="20" spans="1:31">
      <c r="A20" s="5"/>
      <c r="B20" s="6" t="s">
        <v>40</v>
      </c>
      <c r="C20" s="816">
        <v>0</v>
      </c>
      <c r="D20" s="816">
        <v>4.5483662999999952E-2</v>
      </c>
      <c r="E20" s="816">
        <v>-1.0947800000000001E-3</v>
      </c>
      <c r="F20" s="808">
        <v>4.4388882999999948E-2</v>
      </c>
      <c r="G20" s="816">
        <v>0</v>
      </c>
      <c r="H20" s="816">
        <v>0</v>
      </c>
      <c r="I20" s="816">
        <v>9.8329590746062137E-2</v>
      </c>
      <c r="J20" s="816">
        <v>0</v>
      </c>
      <c r="K20" s="816">
        <v>0</v>
      </c>
      <c r="L20" s="816">
        <v>0.83076581022245177</v>
      </c>
      <c r="M20" s="816">
        <v>0</v>
      </c>
      <c r="N20" s="816">
        <v>0.90798485776912075</v>
      </c>
      <c r="O20" s="816">
        <v>0</v>
      </c>
      <c r="P20" s="816">
        <v>0</v>
      </c>
      <c r="Q20" s="816">
        <v>0</v>
      </c>
      <c r="R20" s="808">
        <v>1.8370802587376347</v>
      </c>
      <c r="S20" s="816">
        <v>7.2420871481679132</v>
      </c>
      <c r="T20" s="816">
        <v>0</v>
      </c>
      <c r="U20" s="816">
        <v>0</v>
      </c>
      <c r="V20" s="817">
        <v>7.2420871481679132</v>
      </c>
      <c r="W20" s="808">
        <v>9.1235562899055473</v>
      </c>
      <c r="X20" s="816">
        <v>0</v>
      </c>
      <c r="Y20" s="816">
        <v>0.15766658219000007</v>
      </c>
      <c r="Z20" s="816">
        <v>10.777517464185561</v>
      </c>
      <c r="AA20" s="809">
        <v>0</v>
      </c>
      <c r="AB20" s="809">
        <v>0</v>
      </c>
      <c r="AC20" s="808">
        <v>20.058740336281108</v>
      </c>
    </row>
    <row r="21" spans="1:31">
      <c r="A21" s="5"/>
      <c r="B21" s="6" t="s">
        <v>39</v>
      </c>
      <c r="C21" s="816">
        <v>0</v>
      </c>
      <c r="D21" s="816">
        <v>0</v>
      </c>
      <c r="E21" s="816">
        <v>0</v>
      </c>
      <c r="F21" s="808">
        <v>0</v>
      </c>
      <c r="G21" s="816">
        <v>0</v>
      </c>
      <c r="H21" s="816">
        <v>0</v>
      </c>
      <c r="I21" s="816">
        <v>6.2368312986916764E-3</v>
      </c>
      <c r="J21" s="816">
        <v>0</v>
      </c>
      <c r="K21" s="816">
        <v>0</v>
      </c>
      <c r="L21" s="816">
        <v>4.3105495243907922E-2</v>
      </c>
      <c r="M21" s="816">
        <v>0</v>
      </c>
      <c r="N21" s="816">
        <v>1.5346453908877336E-2</v>
      </c>
      <c r="O21" s="816">
        <v>0</v>
      </c>
      <c r="P21" s="816">
        <v>0</v>
      </c>
      <c r="Q21" s="816">
        <v>0</v>
      </c>
      <c r="R21" s="808">
        <v>6.4688780451476927E-2</v>
      </c>
      <c r="S21" s="816">
        <v>3.9634230005757067</v>
      </c>
      <c r="T21" s="816">
        <v>0</v>
      </c>
      <c r="U21" s="816">
        <v>0</v>
      </c>
      <c r="V21" s="817">
        <v>3.9634230005757067</v>
      </c>
      <c r="W21" s="808">
        <v>4.0281117810271834</v>
      </c>
      <c r="X21" s="816">
        <v>0</v>
      </c>
      <c r="Y21" s="816">
        <v>1.9397999999999999E-2</v>
      </c>
      <c r="Z21" s="816">
        <v>2.7344754590981495</v>
      </c>
      <c r="AA21" s="809">
        <v>0</v>
      </c>
      <c r="AB21" s="809">
        <v>0</v>
      </c>
      <c r="AC21" s="808">
        <v>6.7819852401253327</v>
      </c>
    </row>
    <row r="22" spans="1:31">
      <c r="A22" s="5"/>
      <c r="B22" s="6" t="s">
        <v>36</v>
      </c>
      <c r="C22" s="816">
        <v>0</v>
      </c>
      <c r="D22" s="816">
        <v>7.852039999994842E-5</v>
      </c>
      <c r="E22" s="816">
        <v>1.0436270000000001E-2</v>
      </c>
      <c r="F22" s="808">
        <v>1.0514790399999949E-2</v>
      </c>
      <c r="G22" s="816">
        <v>0</v>
      </c>
      <c r="H22" s="816">
        <v>0</v>
      </c>
      <c r="I22" s="816">
        <v>4.5910923805786374E-2</v>
      </c>
      <c r="J22" s="816">
        <v>2.9024999999999997E-6</v>
      </c>
      <c r="K22" s="816">
        <v>0</v>
      </c>
      <c r="L22" s="816">
        <v>0.20881870495472327</v>
      </c>
      <c r="M22" s="816">
        <v>0</v>
      </c>
      <c r="N22" s="816">
        <v>-1.2131777027999835E-2</v>
      </c>
      <c r="O22" s="816">
        <v>0</v>
      </c>
      <c r="P22" s="816">
        <v>0</v>
      </c>
      <c r="Q22" s="816">
        <v>0</v>
      </c>
      <c r="R22" s="808">
        <v>0.24260075423250982</v>
      </c>
      <c r="S22" s="816">
        <v>1.0767462052923999</v>
      </c>
      <c r="T22" s="816">
        <v>0</v>
      </c>
      <c r="U22" s="816">
        <v>0</v>
      </c>
      <c r="V22" s="817">
        <v>1.0767462052923999</v>
      </c>
      <c r="W22" s="808">
        <v>1.3298617499249097</v>
      </c>
      <c r="X22" s="816">
        <v>1.0760059310000001</v>
      </c>
      <c r="Y22" s="816">
        <v>0</v>
      </c>
      <c r="Z22" s="816">
        <v>1.8510042782840566</v>
      </c>
      <c r="AA22" s="809">
        <v>0</v>
      </c>
      <c r="AB22" s="809">
        <v>0</v>
      </c>
      <c r="AC22" s="808">
        <v>4.2568719592089668</v>
      </c>
    </row>
    <row r="23" spans="1:31">
      <c r="A23" s="5"/>
      <c r="B23" s="6" t="s">
        <v>38</v>
      </c>
      <c r="C23" s="816">
        <v>0</v>
      </c>
      <c r="D23" s="816">
        <v>0</v>
      </c>
      <c r="E23" s="816">
        <v>0</v>
      </c>
      <c r="F23" s="808">
        <v>0</v>
      </c>
      <c r="G23" s="816">
        <v>0</v>
      </c>
      <c r="H23" s="816">
        <v>0</v>
      </c>
      <c r="I23" s="816">
        <v>5.6950570951867528E-2</v>
      </c>
      <c r="J23" s="816">
        <v>0</v>
      </c>
      <c r="K23" s="816">
        <v>0</v>
      </c>
      <c r="L23" s="816">
        <v>0.34388259705726382</v>
      </c>
      <c r="M23" s="816">
        <v>0</v>
      </c>
      <c r="N23" s="816">
        <v>4.9150300000000001E-2</v>
      </c>
      <c r="O23" s="816">
        <v>0</v>
      </c>
      <c r="P23" s="816">
        <v>0</v>
      </c>
      <c r="Q23" s="816">
        <v>0</v>
      </c>
      <c r="R23" s="808">
        <v>0.4499834680091313</v>
      </c>
      <c r="S23" s="816">
        <v>0.53969360671919997</v>
      </c>
      <c r="T23" s="816">
        <v>0</v>
      </c>
      <c r="U23" s="816">
        <v>0</v>
      </c>
      <c r="V23" s="817">
        <v>0.53969360671919997</v>
      </c>
      <c r="W23" s="808">
        <v>0.98967707472833122</v>
      </c>
      <c r="X23" s="816">
        <v>0.66275824246685622</v>
      </c>
      <c r="Y23" s="816">
        <v>0</v>
      </c>
      <c r="Z23" s="816">
        <v>3.3297063332112988</v>
      </c>
      <c r="AA23" s="809">
        <v>0</v>
      </c>
      <c r="AB23" s="809">
        <v>0</v>
      </c>
      <c r="AC23" s="808">
        <v>4.9821416504064864</v>
      </c>
    </row>
    <row r="24" spans="1:31">
      <c r="A24" s="218"/>
      <c r="B24" s="216" t="s">
        <v>33</v>
      </c>
      <c r="C24" s="816">
        <v>0</v>
      </c>
      <c r="D24" s="816">
        <v>0</v>
      </c>
      <c r="E24" s="816">
        <v>0</v>
      </c>
      <c r="F24" s="808">
        <v>0</v>
      </c>
      <c r="G24" s="816">
        <v>0</v>
      </c>
      <c r="H24" s="816">
        <v>0</v>
      </c>
      <c r="I24" s="816">
        <v>5.1980747493540001E-2</v>
      </c>
      <c r="J24" s="816">
        <v>0</v>
      </c>
      <c r="K24" s="816">
        <v>0</v>
      </c>
      <c r="L24" s="816">
        <v>-2.3713699211196759E-2</v>
      </c>
      <c r="M24" s="816">
        <v>0</v>
      </c>
      <c r="N24" s="816">
        <v>7.2912792491999667E-2</v>
      </c>
      <c r="O24" s="816">
        <v>0</v>
      </c>
      <c r="P24" s="816">
        <v>0.72961039999999999</v>
      </c>
      <c r="Q24" s="816">
        <v>0</v>
      </c>
      <c r="R24" s="808">
        <v>0.83079024077434294</v>
      </c>
      <c r="S24" s="816">
        <v>7.2431031931162835</v>
      </c>
      <c r="T24" s="816">
        <v>0</v>
      </c>
      <c r="U24" s="816">
        <v>0</v>
      </c>
      <c r="V24" s="817">
        <v>7.2431031931162835</v>
      </c>
      <c r="W24" s="808">
        <v>8.0738934338906265</v>
      </c>
      <c r="X24" s="816">
        <v>2.1162399214285728</v>
      </c>
      <c r="Y24" s="816">
        <v>7.1680978399999998E-2</v>
      </c>
      <c r="Z24" s="816">
        <v>15.330439055369112</v>
      </c>
      <c r="AA24" s="809">
        <v>0</v>
      </c>
      <c r="AB24" s="809">
        <v>0</v>
      </c>
      <c r="AC24" s="808">
        <v>25.592253389088313</v>
      </c>
    </row>
    <row r="25" spans="1:31">
      <c r="A25" s="5" t="s">
        <v>105</v>
      </c>
      <c r="B25" s="127"/>
      <c r="C25" s="818">
        <f>SUM(C27:C32)</f>
        <v>0</v>
      </c>
      <c r="D25" s="818">
        <f>SUM(D27:D32)</f>
        <v>0.23668578428600956</v>
      </c>
      <c r="E25" s="818">
        <f>SUM(E27:E32)</f>
        <v>0</v>
      </c>
      <c r="F25" s="814">
        <f>SUM(F27:F32)</f>
        <v>0.23668578428600956</v>
      </c>
      <c r="G25" s="804">
        <f>SUM(G27:G32)</f>
        <v>0</v>
      </c>
      <c r="H25" s="804">
        <f t="shared" ref="H25:Q25" si="0">SUM(H27:H32)</f>
        <v>0</v>
      </c>
      <c r="I25" s="804">
        <f t="shared" si="0"/>
        <v>2.1076347959960759E-2</v>
      </c>
      <c r="J25" s="804">
        <f t="shared" si="0"/>
        <v>9.8501982239829436E-2</v>
      </c>
      <c r="K25" s="804">
        <f t="shared" si="0"/>
        <v>0</v>
      </c>
      <c r="L25" s="804">
        <f t="shared" si="0"/>
        <v>8.0481110504118991</v>
      </c>
      <c r="M25" s="804">
        <f t="shared" si="0"/>
        <v>0</v>
      </c>
      <c r="N25" s="804">
        <f t="shared" si="0"/>
        <v>0.71577332518810344</v>
      </c>
      <c r="O25" s="804">
        <f t="shared" si="0"/>
        <v>0</v>
      </c>
      <c r="P25" s="804">
        <f t="shared" si="0"/>
        <v>0</v>
      </c>
      <c r="Q25" s="804">
        <f t="shared" si="0"/>
        <v>0</v>
      </c>
      <c r="R25" s="814">
        <f>SUM(R27:R32)</f>
        <v>8.8834627057997917</v>
      </c>
      <c r="S25" s="804">
        <f>SUM(S27:S32)</f>
        <v>13.121942999999998</v>
      </c>
      <c r="T25" s="804">
        <f t="shared" ref="T25:U25" si="1">SUM(T27:T32)</f>
        <v>0</v>
      </c>
      <c r="U25" s="804">
        <f t="shared" si="1"/>
        <v>0</v>
      </c>
      <c r="V25" s="814">
        <f t="shared" ref="V25:AB25" si="2">SUM(V27:V32)</f>
        <v>13.121942999999998</v>
      </c>
      <c r="W25" s="814">
        <f t="shared" si="2"/>
        <v>22.242091490085798</v>
      </c>
      <c r="X25" s="813">
        <f t="shared" si="2"/>
        <v>0</v>
      </c>
      <c r="Y25" s="813">
        <f t="shared" si="2"/>
        <v>2.3617198781072593</v>
      </c>
      <c r="Z25" s="806">
        <f t="shared" si="2"/>
        <v>-0.87857264749468744</v>
      </c>
      <c r="AA25" s="815">
        <f t="shared" si="2"/>
        <v>0</v>
      </c>
      <c r="AB25" s="815">
        <f t="shared" si="2"/>
        <v>0</v>
      </c>
      <c r="AC25" s="805">
        <f>SUM(AC27:AC32)</f>
        <v>23.725238720698368</v>
      </c>
      <c r="AE25" s="38"/>
    </row>
    <row r="26" spans="1:31">
      <c r="A26" s="5"/>
      <c r="B26" s="127"/>
      <c r="C26" s="818"/>
      <c r="D26" s="819"/>
      <c r="E26" s="818"/>
      <c r="F26" s="808"/>
      <c r="G26" s="819"/>
      <c r="H26" s="819"/>
      <c r="I26" s="819"/>
      <c r="J26" s="819"/>
      <c r="K26" s="819"/>
      <c r="L26" s="819"/>
      <c r="M26" s="819"/>
      <c r="N26" s="819"/>
      <c r="O26" s="819"/>
      <c r="P26" s="819"/>
      <c r="Q26" s="819"/>
      <c r="R26" s="808"/>
      <c r="S26" s="819"/>
      <c r="T26" s="818"/>
      <c r="U26" s="818"/>
      <c r="V26" s="808"/>
      <c r="W26" s="808"/>
      <c r="X26" s="818"/>
      <c r="Y26" s="822"/>
      <c r="Z26" s="822">
        <v>2.3388879215053437</v>
      </c>
      <c r="AA26" s="823"/>
      <c r="AB26" s="820"/>
      <c r="AC26" s="821"/>
      <c r="AE26" s="38"/>
    </row>
    <row r="27" spans="1:31">
      <c r="A27" s="3"/>
      <c r="B27" s="6" t="s">
        <v>157</v>
      </c>
      <c r="C27" s="807">
        <v>0</v>
      </c>
      <c r="D27" s="807">
        <v>9.9570534594412476E-3</v>
      </c>
      <c r="E27" s="807">
        <v>0</v>
      </c>
      <c r="F27" s="808">
        <v>9.9570534594412476E-3</v>
      </c>
      <c r="G27" s="807">
        <v>0</v>
      </c>
      <c r="H27" s="807">
        <v>0</v>
      </c>
      <c r="I27" s="807">
        <v>6.8110993929520833E-3</v>
      </c>
      <c r="J27" s="807">
        <v>1.2864673158667415E-3</v>
      </c>
      <c r="K27" s="807">
        <v>0</v>
      </c>
      <c r="L27" s="807">
        <v>4.7846619373844863</v>
      </c>
      <c r="M27" s="807">
        <v>0</v>
      </c>
      <c r="N27" s="807">
        <v>4.2892697777983674E-3</v>
      </c>
      <c r="O27" s="807">
        <v>0</v>
      </c>
      <c r="P27" s="807">
        <v>0</v>
      </c>
      <c r="Q27" s="807">
        <v>0</v>
      </c>
      <c r="R27" s="808">
        <v>4.7970487738711034</v>
      </c>
      <c r="S27" s="807">
        <v>0.15661600000000001</v>
      </c>
      <c r="T27" s="807">
        <v>0</v>
      </c>
      <c r="U27" s="807">
        <v>0</v>
      </c>
      <c r="V27" s="808">
        <v>0.15661600000000001</v>
      </c>
      <c r="W27" s="808">
        <v>4.9636218273305444</v>
      </c>
      <c r="X27" s="807">
        <v>0</v>
      </c>
      <c r="Y27" s="807">
        <v>1.279590503375208</v>
      </c>
      <c r="Z27" s="807">
        <v>1.7919016509569965</v>
      </c>
      <c r="AA27" s="809">
        <v>0</v>
      </c>
      <c r="AB27" s="809">
        <v>0</v>
      </c>
      <c r="AC27" s="808">
        <v>8.0351139816627484</v>
      </c>
    </row>
    <row r="28" spans="1:31">
      <c r="A28" s="3"/>
      <c r="B28" s="6" t="s">
        <v>158</v>
      </c>
      <c r="C28" s="807">
        <v>0</v>
      </c>
      <c r="D28" s="807">
        <v>3.097093842199862E-4</v>
      </c>
      <c r="E28" s="807">
        <v>0</v>
      </c>
      <c r="F28" s="808">
        <v>3.097093842199862E-4</v>
      </c>
      <c r="G28" s="807">
        <v>0</v>
      </c>
      <c r="H28" s="807">
        <v>0</v>
      </c>
      <c r="I28" s="807">
        <v>4.2337532515706435E-3</v>
      </c>
      <c r="J28" s="807">
        <v>1.044497340877003E-4</v>
      </c>
      <c r="K28" s="807">
        <v>0</v>
      </c>
      <c r="L28" s="807">
        <v>1.7045845712074075</v>
      </c>
      <c r="M28" s="807">
        <v>0</v>
      </c>
      <c r="N28" s="807">
        <v>0</v>
      </c>
      <c r="O28" s="807">
        <v>0</v>
      </c>
      <c r="P28" s="807">
        <v>0</v>
      </c>
      <c r="Q28" s="807">
        <v>0</v>
      </c>
      <c r="R28" s="808">
        <v>1.7089227741930657</v>
      </c>
      <c r="S28" s="807">
        <v>0</v>
      </c>
      <c r="T28" s="807">
        <v>0</v>
      </c>
      <c r="U28" s="807">
        <v>0</v>
      </c>
      <c r="V28" s="808">
        <v>0</v>
      </c>
      <c r="W28" s="808">
        <v>1.7092324835772856</v>
      </c>
      <c r="X28" s="807">
        <v>0</v>
      </c>
      <c r="Y28" s="807">
        <v>0.60488500802347989</v>
      </c>
      <c r="Z28" s="807">
        <v>0.51603729256002073</v>
      </c>
      <c r="AA28" s="809">
        <v>0</v>
      </c>
      <c r="AB28" s="809">
        <v>0</v>
      </c>
      <c r="AC28" s="808">
        <v>2.8301547841607864</v>
      </c>
    </row>
    <row r="29" spans="1:31">
      <c r="A29" s="3"/>
      <c r="B29" s="6" t="s">
        <v>159</v>
      </c>
      <c r="C29" s="807">
        <v>0</v>
      </c>
      <c r="D29" s="807">
        <v>0.11355258947240625</v>
      </c>
      <c r="E29" s="807">
        <v>0</v>
      </c>
      <c r="F29" s="808">
        <v>0.11355258947240625</v>
      </c>
      <c r="G29" s="807">
        <v>0</v>
      </c>
      <c r="H29" s="807">
        <v>0</v>
      </c>
      <c r="I29" s="807">
        <v>4.4858154725372903E-3</v>
      </c>
      <c r="J29" s="807">
        <v>8.6997514533993956E-4</v>
      </c>
      <c r="K29" s="807">
        <v>0</v>
      </c>
      <c r="L29" s="807">
        <v>0.67640763251108571</v>
      </c>
      <c r="M29" s="807">
        <v>0</v>
      </c>
      <c r="N29" s="807">
        <v>0.57521672061384199</v>
      </c>
      <c r="O29" s="807">
        <v>0</v>
      </c>
      <c r="P29" s="807">
        <v>0</v>
      </c>
      <c r="Q29" s="807">
        <v>0</v>
      </c>
      <c r="R29" s="808">
        <v>1.256980143742805</v>
      </c>
      <c r="S29" s="807">
        <v>12.945658999999999</v>
      </c>
      <c r="T29" s="807">
        <v>0</v>
      </c>
      <c r="U29" s="807">
        <v>0</v>
      </c>
      <c r="V29" s="808">
        <v>12.945658999999999</v>
      </c>
      <c r="W29" s="808">
        <v>14.316191733215209</v>
      </c>
      <c r="X29" s="807">
        <v>0</v>
      </c>
      <c r="Y29" s="807">
        <v>0.47691130270857146</v>
      </c>
      <c r="Z29" s="807">
        <v>-3.868463852889982</v>
      </c>
      <c r="AA29" s="809">
        <v>0</v>
      </c>
      <c r="AB29" s="809">
        <v>0</v>
      </c>
      <c r="AC29" s="808">
        <v>10.924639183033801</v>
      </c>
    </row>
    <row r="30" spans="1:31">
      <c r="A30" s="3"/>
      <c r="B30" s="6" t="s">
        <v>160</v>
      </c>
      <c r="C30" s="807">
        <v>0</v>
      </c>
      <c r="D30" s="807">
        <v>0.11286643196994209</v>
      </c>
      <c r="E30" s="807">
        <v>0</v>
      </c>
      <c r="F30" s="808">
        <v>0.11286643196994209</v>
      </c>
      <c r="G30" s="807">
        <v>0</v>
      </c>
      <c r="H30" s="807">
        <v>0</v>
      </c>
      <c r="I30" s="807">
        <v>5.543922155803742E-3</v>
      </c>
      <c r="J30" s="807">
        <v>6.4126104764541756E-3</v>
      </c>
      <c r="K30" s="807">
        <v>0</v>
      </c>
      <c r="L30" s="807">
        <v>0.87222671957711984</v>
      </c>
      <c r="M30" s="807">
        <v>0</v>
      </c>
      <c r="N30" s="807">
        <v>0.13626733479646302</v>
      </c>
      <c r="O30" s="807">
        <v>0</v>
      </c>
      <c r="P30" s="807">
        <v>0</v>
      </c>
      <c r="Q30" s="807">
        <v>0</v>
      </c>
      <c r="R30" s="808">
        <v>1.0204505870058407</v>
      </c>
      <c r="S30" s="807">
        <v>1.9667999999999998E-2</v>
      </c>
      <c r="T30" s="807">
        <v>0</v>
      </c>
      <c r="U30" s="807">
        <v>0</v>
      </c>
      <c r="V30" s="808">
        <v>1.9667999999999998E-2</v>
      </c>
      <c r="W30" s="808">
        <v>1.1529850189757829</v>
      </c>
      <c r="X30" s="807">
        <v>0</v>
      </c>
      <c r="Y30" s="807">
        <v>3.3306400000000005E-4</v>
      </c>
      <c r="Z30" s="807">
        <v>0.68190256546227712</v>
      </c>
      <c r="AA30" s="809">
        <v>0</v>
      </c>
      <c r="AB30" s="809">
        <v>0</v>
      </c>
      <c r="AC30" s="808">
        <v>1.8352206484380602</v>
      </c>
    </row>
    <row r="31" spans="1:31">
      <c r="A31" s="3"/>
      <c r="B31" s="6" t="s">
        <v>161</v>
      </c>
      <c r="C31" s="807">
        <v>0</v>
      </c>
      <c r="D31" s="807">
        <v>0</v>
      </c>
      <c r="E31" s="807">
        <v>0</v>
      </c>
      <c r="F31" s="808">
        <v>0</v>
      </c>
      <c r="G31" s="807">
        <v>0</v>
      </c>
      <c r="H31" s="807">
        <v>0</v>
      </c>
      <c r="I31" s="807">
        <v>1.7576870969999996E-6</v>
      </c>
      <c r="J31" s="807">
        <v>8.6855845293085043E-2</v>
      </c>
      <c r="K31" s="807">
        <v>0</v>
      </c>
      <c r="L31" s="807">
        <v>6.8157765275399847E-3</v>
      </c>
      <c r="M31" s="807">
        <v>0</v>
      </c>
      <c r="N31" s="807">
        <v>0</v>
      </c>
      <c r="O31" s="807">
        <v>0</v>
      </c>
      <c r="P31" s="807">
        <v>0</v>
      </c>
      <c r="Q31" s="807">
        <v>0</v>
      </c>
      <c r="R31" s="808">
        <v>9.3673379507722018E-2</v>
      </c>
      <c r="S31" s="807">
        <v>0</v>
      </c>
      <c r="T31" s="807">
        <v>0</v>
      </c>
      <c r="U31" s="807">
        <v>0</v>
      </c>
      <c r="V31" s="808">
        <v>0</v>
      </c>
      <c r="W31" s="808">
        <v>9.3673379507722018E-2</v>
      </c>
      <c r="X31" s="807">
        <v>0</v>
      </c>
      <c r="Y31" s="807">
        <v>0</v>
      </c>
      <c r="Z31" s="807">
        <v>0</v>
      </c>
      <c r="AA31" s="809">
        <v>0</v>
      </c>
      <c r="AB31" s="809">
        <v>0</v>
      </c>
      <c r="AC31" s="808">
        <v>9.3673379507722018E-2</v>
      </c>
    </row>
    <row r="32" spans="1:31">
      <c r="A32" s="4"/>
      <c r="B32" s="126" t="s">
        <v>162</v>
      </c>
      <c r="C32" s="825">
        <v>0</v>
      </c>
      <c r="D32" s="825">
        <v>0</v>
      </c>
      <c r="E32" s="825">
        <v>0</v>
      </c>
      <c r="F32" s="824">
        <v>0</v>
      </c>
      <c r="G32" s="825">
        <v>0</v>
      </c>
      <c r="H32" s="825">
        <v>0</v>
      </c>
      <c r="I32" s="825">
        <v>0</v>
      </c>
      <c r="J32" s="825">
        <v>2.9726342749958399E-3</v>
      </c>
      <c r="K32" s="825">
        <v>0</v>
      </c>
      <c r="L32" s="825">
        <v>3.4144132042592998E-3</v>
      </c>
      <c r="M32" s="825">
        <v>0</v>
      </c>
      <c r="N32" s="825">
        <v>0</v>
      </c>
      <c r="O32" s="825">
        <v>0</v>
      </c>
      <c r="P32" s="825">
        <v>0</v>
      </c>
      <c r="Q32" s="825">
        <v>0</v>
      </c>
      <c r="R32" s="824">
        <v>6.3870474792551398E-3</v>
      </c>
      <c r="S32" s="825">
        <v>0</v>
      </c>
      <c r="T32" s="825">
        <v>0</v>
      </c>
      <c r="U32" s="825">
        <v>0</v>
      </c>
      <c r="V32" s="824">
        <v>0</v>
      </c>
      <c r="W32" s="824">
        <v>6.3870474792551398E-3</v>
      </c>
      <c r="X32" s="825">
        <v>0</v>
      </c>
      <c r="Y32" s="825">
        <v>0</v>
      </c>
      <c r="Z32" s="825">
        <v>4.9696416000000005E-5</v>
      </c>
      <c r="AA32" s="826">
        <v>0</v>
      </c>
      <c r="AB32" s="826">
        <v>0</v>
      </c>
      <c r="AC32" s="824">
        <v>6.43674389525514E-3</v>
      </c>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37" t="s">
        <v>466</v>
      </c>
      <c r="B2" s="1138"/>
      <c r="C2" s="111"/>
    </row>
    <row r="3" spans="1:3" s="15" customFormat="1" ht="15.75">
      <c r="A3" s="98"/>
      <c r="B3" s="70"/>
      <c r="C3" s="99"/>
    </row>
    <row r="4" spans="1:3">
      <c r="A4" s="95" t="s">
        <v>351</v>
      </c>
      <c r="B4" s="69" t="s">
        <v>363</v>
      </c>
      <c r="C4" s="100" t="s">
        <v>362</v>
      </c>
    </row>
    <row r="5" spans="1:3">
      <c r="A5" s="112"/>
      <c r="B5" s="43"/>
      <c r="C5" s="96"/>
    </row>
    <row r="6" spans="1:3" s="11" customFormat="1" ht="30">
      <c r="A6" s="113" t="s">
        <v>187</v>
      </c>
      <c r="B6" s="129" t="s">
        <v>468</v>
      </c>
      <c r="C6" s="161" t="s">
        <v>484</v>
      </c>
    </row>
    <row r="7" spans="1:3" s="11" customFormat="1">
      <c r="A7" s="131"/>
      <c r="B7" s="132"/>
      <c r="C7" s="133"/>
    </row>
    <row r="8" spans="1:3" s="11" customFormat="1" ht="60">
      <c r="A8" s="113" t="s">
        <v>148</v>
      </c>
      <c r="B8" s="129" t="s">
        <v>468</v>
      </c>
      <c r="C8" s="305" t="s">
        <v>485</v>
      </c>
    </row>
    <row r="9" spans="1:3" s="11" customFormat="1">
      <c r="A9" s="131"/>
      <c r="B9" s="132"/>
      <c r="C9" s="133"/>
    </row>
    <row r="10" spans="1:3" s="11" customFormat="1" ht="60">
      <c r="A10" s="113" t="s">
        <v>149</v>
      </c>
      <c r="B10" s="129" t="s">
        <v>468</v>
      </c>
      <c r="C10" s="305" t="s">
        <v>485</v>
      </c>
    </row>
    <row r="11" spans="1:3" s="11" customFormat="1">
      <c r="A11" s="131"/>
      <c r="B11" s="132"/>
      <c r="C11" s="133"/>
    </row>
    <row r="12" spans="1:3" s="11" customFormat="1" ht="60">
      <c r="A12" s="113" t="s">
        <v>378</v>
      </c>
      <c r="B12" s="129" t="s">
        <v>468</v>
      </c>
      <c r="C12" s="305" t="s">
        <v>485</v>
      </c>
    </row>
    <row r="13" spans="1:3" s="11" customFormat="1">
      <c r="A13" s="131"/>
      <c r="B13" s="132"/>
      <c r="C13" s="133"/>
    </row>
    <row r="14" spans="1:3" s="11" customFormat="1" ht="60">
      <c r="A14" s="113" t="s">
        <v>105</v>
      </c>
      <c r="B14" s="129" t="s">
        <v>486</v>
      </c>
      <c r="C14" s="305" t="s">
        <v>485</v>
      </c>
    </row>
    <row r="15" spans="1:3" s="11" customFormat="1" ht="63">
      <c r="A15" s="123"/>
      <c r="B15" s="129" t="s">
        <v>487</v>
      </c>
      <c r="C15" s="305" t="s">
        <v>491</v>
      </c>
    </row>
    <row r="16" spans="1:3" s="11" customFormat="1">
      <c r="A16" s="131"/>
      <c r="B16" s="132"/>
      <c r="C16" s="133"/>
    </row>
    <row r="17" spans="1:3" s="11" customFormat="1" ht="45">
      <c r="A17" s="113" t="s">
        <v>467</v>
      </c>
      <c r="B17" s="129" t="s">
        <v>536</v>
      </c>
      <c r="C17" s="161" t="s">
        <v>537</v>
      </c>
    </row>
    <row r="18" spans="1:3" s="11" customFormat="1">
      <c r="A18" s="131"/>
      <c r="B18" s="132"/>
      <c r="C18" s="133"/>
    </row>
    <row r="19" spans="1:3" s="11" customFormat="1" ht="60">
      <c r="A19" s="113" t="s">
        <v>381</v>
      </c>
      <c r="B19" s="304" t="s">
        <v>534</v>
      </c>
      <c r="C19" s="161" t="s">
        <v>535</v>
      </c>
    </row>
    <row r="20" spans="1:3" s="11" customFormat="1">
      <c r="A20" s="113"/>
      <c r="B20" s="129"/>
      <c r="C20" s="130"/>
    </row>
    <row r="21" spans="1:3" ht="21">
      <c r="A21" s="125" t="s">
        <v>470</v>
      </c>
      <c r="B21" s="124"/>
      <c r="C21" s="122"/>
    </row>
    <row r="27" spans="1:3">
      <c r="B27" t="s">
        <v>225</v>
      </c>
    </row>
  </sheetData>
  <sheetProtection password="849B" sheet="1" objects="1" scenarios="1"/>
  <mergeCells count="1">
    <mergeCell ref="A2:B2"/>
  </mergeCells>
  <hyperlinks>
    <hyperlink ref="A6" location="'openbare verlichting'!A1" display="openbare verlichting" xr:uid="{00000000-0004-0000-1300-000000000000}"/>
    <hyperlink ref="A8" location="huishoudens!A1" display="huishoudens" xr:uid="{00000000-0004-0000-1300-000001000000}"/>
    <hyperlink ref="A10" location="tertiair!A1" display="tertiair" xr:uid="{00000000-0004-0000-1300-000002000000}"/>
    <hyperlink ref="A12" location="industrie!A1" display="industrie" xr:uid="{00000000-0004-0000-1300-000003000000}"/>
    <hyperlink ref="A14" location="landbouw!A1" display="landbouw" xr:uid="{00000000-0004-0000-1300-000004000000}"/>
    <hyperlink ref="A17" location="transport!A1" display="transport" xr:uid="{00000000-0004-0000-1300-000005000000}"/>
    <hyperlink ref="A19" location="'lokale energieproductie'!A1" display="lokale energieproductie" xr:uid="{00000000-0004-0000-13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4" customFormat="1" ht="17.25" thickTop="1" thickBot="1">
      <c r="A1" s="1139" t="s">
        <v>187</v>
      </c>
      <c r="B1" s="1140" t="s">
        <v>188</v>
      </c>
      <c r="C1" s="1141"/>
      <c r="D1" s="1141"/>
      <c r="E1" s="1141"/>
      <c r="F1" s="1141"/>
      <c r="G1" s="1141"/>
      <c r="H1" s="1141"/>
      <c r="I1" s="1141"/>
      <c r="J1" s="1141"/>
      <c r="K1" s="1141"/>
      <c r="L1" s="1141"/>
      <c r="M1" s="1141"/>
      <c r="N1" s="1141"/>
      <c r="O1" s="1141"/>
      <c r="P1" s="1141"/>
    </row>
    <row r="2" spans="1:16" s="324" customFormat="1" ht="15.75" thickTop="1">
      <c r="A2" s="1139"/>
      <c r="B2" s="1142" t="s">
        <v>20</v>
      </c>
      <c r="C2" s="1142" t="s">
        <v>189</v>
      </c>
      <c r="D2" s="1144" t="s">
        <v>190</v>
      </c>
      <c r="E2" s="1145"/>
      <c r="F2" s="1145"/>
      <c r="G2" s="1145"/>
      <c r="H2" s="1145"/>
      <c r="I2" s="1145"/>
      <c r="J2" s="1145"/>
      <c r="K2" s="1146"/>
      <c r="L2" s="1144" t="s">
        <v>191</v>
      </c>
      <c r="M2" s="1145"/>
      <c r="N2" s="1145"/>
      <c r="O2" s="1145"/>
      <c r="P2" s="1146"/>
    </row>
    <row r="3" spans="1:16" s="324" customFormat="1" ht="45">
      <c r="A3" s="1139"/>
      <c r="B3" s="1143"/>
      <c r="C3" s="114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531</v>
      </c>
      <c r="B5" s="30">
        <f>SUM(OV_ov_ele_kWh,OV_rest_ele_kWh)/1000</f>
        <v>1733.932</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532</v>
      </c>
      <c r="B6" s="30">
        <f>(-1)*IF(ISERROR('Eigen openbare verlichting'!B15),0,'Eigen openbare verlichting'!B15)</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471</v>
      </c>
      <c r="B8" s="851">
        <f>MAX((B6+B5),0)</f>
        <v>1733.932</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0.21462657327734241</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372.14788345592888</v>
      </c>
      <c r="C12" s="160"/>
      <c r="D12" s="160"/>
      <c r="E12" s="160"/>
      <c r="F12" s="160"/>
      <c r="G12" s="160"/>
      <c r="H12" s="160"/>
      <c r="I12" s="160"/>
      <c r="J12" s="160"/>
      <c r="K12" s="160"/>
      <c r="L12" s="160"/>
      <c r="M12" s="160"/>
      <c r="N12" s="160"/>
      <c r="O12" s="160"/>
      <c r="P12" s="160"/>
    </row>
  </sheetData>
  <mergeCells count="6">
    <mergeCell ref="A1:A3"/>
    <mergeCell ref="B1:P1"/>
    <mergeCell ref="B2:B3"/>
    <mergeCell ref="C2:C3"/>
    <mergeCell ref="D2:K2"/>
    <mergeCell ref="L2:P2"/>
  </mergeCells>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5">
    <tabColor theme="5" tint="-0.249977111117893"/>
  </sheetPr>
  <dimension ref="A1:P64"/>
  <sheetViews>
    <sheetView showGridLines="0" zoomScale="80" zoomScaleNormal="80" workbookViewId="0">
      <pane xSplit="1" ySplit="3" topLeftCell="B4"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37.140625" customWidth="1"/>
    <col min="3" max="3" width="58" bestFit="1" customWidth="1"/>
    <col min="4" max="4" width="66.710937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4" customFormat="1" ht="17.25" thickTop="1" thickBot="1">
      <c r="A1" s="1139" t="s">
        <v>148</v>
      </c>
      <c r="B1" s="1140" t="s">
        <v>188</v>
      </c>
      <c r="C1" s="1141"/>
      <c r="D1" s="1141"/>
      <c r="E1" s="1141"/>
      <c r="F1" s="1141"/>
      <c r="G1" s="1141"/>
      <c r="H1" s="1141"/>
      <c r="I1" s="1141"/>
      <c r="J1" s="1141"/>
      <c r="K1" s="1141"/>
      <c r="L1" s="1141"/>
      <c r="M1" s="1141"/>
      <c r="N1" s="1141"/>
      <c r="O1" s="1141"/>
      <c r="P1" s="1141"/>
    </row>
    <row r="2" spans="1:16" s="324" customFormat="1" ht="15.75" thickTop="1">
      <c r="A2" s="1139"/>
      <c r="B2" s="1142" t="s">
        <v>20</v>
      </c>
      <c r="C2" s="1142" t="s">
        <v>189</v>
      </c>
      <c r="D2" s="1144" t="s">
        <v>190</v>
      </c>
      <c r="E2" s="1145"/>
      <c r="F2" s="1145"/>
      <c r="G2" s="1145"/>
      <c r="H2" s="1145"/>
      <c r="I2" s="1145"/>
      <c r="J2" s="1145"/>
      <c r="K2" s="1146"/>
      <c r="L2" s="1144" t="s">
        <v>191</v>
      </c>
      <c r="M2" s="1145"/>
      <c r="N2" s="1145"/>
      <c r="O2" s="1145"/>
      <c r="P2" s="1146"/>
    </row>
    <row r="3" spans="1:16" s="324" customFormat="1" ht="45">
      <c r="A3" s="1139"/>
      <c r="B3" s="1143"/>
      <c r="C3" s="114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533</v>
      </c>
      <c r="B5" s="30">
        <f>IF(ISERROR(SUM(HH_hh_ele_kWh,HH_rest_kWh)/1000),0,SUM(HH_hh_ele_kWh,HH_rest_kWh)/1000)</f>
        <v>32710.729238810498</v>
      </c>
      <c r="C5" s="17">
        <f>IF(ISERROR('Eigen informatie GS &amp; warmtenet'!B57),0,'Eigen informatie GS &amp; warmtenet'!B57)</f>
        <v>0</v>
      </c>
      <c r="D5" s="30">
        <f>(SUM(HH_hh_gas_kWh,HH_rest_gas_kWh)/1000)*0.902</f>
        <v>72446.376630095314</v>
      </c>
      <c r="E5" s="17">
        <f>B32*B41</f>
        <v>1639.2887321759133</v>
      </c>
      <c r="F5" s="17">
        <f>B36*B45</f>
        <v>55956.130154717917</v>
      </c>
      <c r="G5" s="18"/>
      <c r="H5" s="17"/>
      <c r="I5" s="17"/>
      <c r="J5" s="17">
        <f>B35*B44+C35*C44</f>
        <v>1259.9901862246568</v>
      </c>
      <c r="K5" s="17"/>
      <c r="L5" s="17"/>
      <c r="M5" s="17"/>
      <c r="N5" s="17">
        <f>B34*B43+C34*C43</f>
        <v>9908.8339597341983</v>
      </c>
      <c r="O5" s="17">
        <f>B52*B53*B54</f>
        <v>112.56000000000002</v>
      </c>
      <c r="P5" s="17">
        <f>B60*B61*B62/1000-B60*B61*B62/1000/B63</f>
        <v>266.93333333333334</v>
      </c>
    </row>
    <row r="6" spans="1:16">
      <c r="A6" s="16" t="s">
        <v>591</v>
      </c>
      <c r="B6" s="727">
        <f>kWh_PV_kleiner_dan_10kW</f>
        <v>1728.5609737789027</v>
      </c>
      <c r="C6" s="728"/>
      <c r="D6" s="728"/>
      <c r="E6" s="729"/>
      <c r="F6" s="729"/>
      <c r="G6" s="729"/>
      <c r="H6" s="729"/>
      <c r="I6" s="729"/>
      <c r="J6" s="729"/>
      <c r="K6" s="729"/>
      <c r="L6" s="729"/>
      <c r="M6" s="729"/>
      <c r="N6" s="729"/>
      <c r="O6" s="729"/>
      <c r="P6" s="729"/>
    </row>
    <row r="7" spans="1:16">
      <c r="B7" s="19"/>
      <c r="C7" s="19"/>
      <c r="D7" s="19"/>
      <c r="E7" s="19"/>
      <c r="F7" s="19"/>
      <c r="G7" s="19"/>
      <c r="H7" s="19"/>
      <c r="I7" s="19"/>
      <c r="J7" s="19"/>
      <c r="K7" s="19"/>
      <c r="L7" s="19"/>
      <c r="M7" s="19"/>
      <c r="N7" s="19"/>
      <c r="O7" s="19"/>
      <c r="P7" s="19"/>
    </row>
    <row r="8" spans="1:16" s="8" customFormat="1">
      <c r="A8" s="20" t="s">
        <v>205</v>
      </c>
      <c r="B8" s="21">
        <f>B5+B6</f>
        <v>34439.290212589403</v>
      </c>
      <c r="C8" s="21">
        <f>C5</f>
        <v>0</v>
      </c>
      <c r="D8" s="21">
        <f>D5</f>
        <v>72446.376630095314</v>
      </c>
      <c r="E8" s="21">
        <f>E5</f>
        <v>1639.2887321759133</v>
      </c>
      <c r="F8" s="21">
        <f>F5</f>
        <v>55956.130154717917</v>
      </c>
      <c r="G8" s="21"/>
      <c r="H8" s="21"/>
      <c r="I8" s="21"/>
      <c r="J8" s="21">
        <f>J5</f>
        <v>1259.9901862246568</v>
      </c>
      <c r="K8" s="21"/>
      <c r="L8" s="21">
        <f>L5</f>
        <v>0</v>
      </c>
      <c r="M8" s="21">
        <f>M5</f>
        <v>0</v>
      </c>
      <c r="N8" s="21">
        <f>N5</f>
        <v>9908.8339597341983</v>
      </c>
      <c r="O8" s="21">
        <f>O5</f>
        <v>112.56000000000002</v>
      </c>
      <c r="P8" s="21">
        <f>P5</f>
        <v>266.93333333333334</v>
      </c>
    </row>
    <row r="9" spans="1:16">
      <c r="B9" s="19"/>
      <c r="C9" s="19"/>
      <c r="D9" s="255"/>
      <c r="E9" s="19"/>
      <c r="F9" s="19"/>
      <c r="G9" s="19"/>
      <c r="H9" s="19"/>
      <c r="I9" s="19"/>
      <c r="J9" s="19"/>
      <c r="K9" s="19"/>
      <c r="L9" s="19"/>
      <c r="M9" s="19"/>
      <c r="N9" s="19"/>
      <c r="O9" s="19"/>
      <c r="P9" s="19"/>
    </row>
    <row r="10" spans="1:16">
      <c r="A10" s="24" t="s">
        <v>207</v>
      </c>
      <c r="B10" s="25">
        <f ca="1">'EF ele_warmte'!B12</f>
        <v>0.21462657327734241</v>
      </c>
      <c r="C10" s="25">
        <f ca="1">'EF ele_warmte'!B22</f>
        <v>0</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7391.5868444319813</v>
      </c>
      <c r="C12" s="23">
        <f ca="1">C10*C8</f>
        <v>0</v>
      </c>
      <c r="D12" s="23">
        <f>D8*D10</f>
        <v>14634.168079279254</v>
      </c>
      <c r="E12" s="23">
        <f>E10*E8</f>
        <v>372.11854220393235</v>
      </c>
      <c r="F12" s="23">
        <f>F10*F8</f>
        <v>14940.286751309684</v>
      </c>
      <c r="G12" s="23"/>
      <c r="H12" s="23"/>
      <c r="I12" s="23"/>
      <c r="J12" s="23">
        <f>J10*J8</f>
        <v>446.03652592352847</v>
      </c>
      <c r="K12" s="23"/>
      <c r="L12" s="23">
        <f>L10*L8</f>
        <v>0</v>
      </c>
      <c r="M12" s="23">
        <f>M10*M8</f>
        <v>0</v>
      </c>
      <c r="N12" s="23">
        <f>N10*N8</f>
        <v>0</v>
      </c>
      <c r="O12" s="23">
        <f>O10*O8</f>
        <v>0</v>
      </c>
      <c r="P12" s="23">
        <f>P10*P8</f>
        <v>0</v>
      </c>
    </row>
    <row r="15" spans="1:16">
      <c r="A15" s="190" t="s">
        <v>482</v>
      </c>
      <c r="B15" s="200"/>
      <c r="C15" s="200"/>
      <c r="D15" s="222"/>
    </row>
    <row r="16" spans="1:16">
      <c r="A16" s="3"/>
      <c r="B16" s="43"/>
      <c r="C16" s="43"/>
      <c r="D16" s="171"/>
    </row>
    <row r="17" spans="1:5">
      <c r="A17" s="223" t="s">
        <v>935</v>
      </c>
      <c r="B17" s="199" t="s">
        <v>927</v>
      </c>
      <c r="C17" s="199" t="s">
        <v>928</v>
      </c>
      <c r="D17" s="224" t="s">
        <v>175</v>
      </c>
      <c r="E17" s="15"/>
    </row>
    <row r="18" spans="1:5">
      <c r="A18" s="241" t="s">
        <v>77</v>
      </c>
      <c r="B18" s="1002">
        <v>0.72810700138133444</v>
      </c>
      <c r="C18" s="1002"/>
      <c r="D18" s="294" t="s">
        <v>929</v>
      </c>
      <c r="E18" s="15"/>
    </row>
    <row r="19" spans="1:5">
      <c r="A19" s="241" t="s">
        <v>930</v>
      </c>
      <c r="B19" s="1002">
        <v>2.1099906700350789E-2</v>
      </c>
      <c r="C19" s="1002"/>
      <c r="D19" s="226"/>
      <c r="E19" s="15"/>
    </row>
    <row r="20" spans="1:5">
      <c r="A20" s="241" t="s">
        <v>931</v>
      </c>
      <c r="B20" s="1002"/>
      <c r="C20" s="1002"/>
      <c r="D20" s="226"/>
      <c r="E20" s="15"/>
    </row>
    <row r="21" spans="1:5">
      <c r="A21" s="241" t="s">
        <v>932</v>
      </c>
      <c r="B21" s="1002">
        <v>7.0895686513178643E-3</v>
      </c>
      <c r="C21" s="1002"/>
      <c r="D21" s="226"/>
      <c r="E21" s="15"/>
    </row>
    <row r="22" spans="1:5">
      <c r="A22" s="241" t="s">
        <v>933</v>
      </c>
      <c r="B22" s="1002">
        <v>0.20318607297960659</v>
      </c>
      <c r="C22" s="1002"/>
      <c r="D22" s="226"/>
      <c r="E22" s="15"/>
    </row>
    <row r="23" spans="1:5">
      <c r="A23" s="241" t="s">
        <v>78</v>
      </c>
      <c r="B23" s="1002"/>
      <c r="C23" s="1002"/>
      <c r="D23" s="225"/>
      <c r="E23" s="52"/>
    </row>
    <row r="24" spans="1:5">
      <c r="A24" s="241" t="s">
        <v>934</v>
      </c>
      <c r="B24" s="1002">
        <v>4.0517450287390303E-2</v>
      </c>
      <c r="C24" s="1002">
        <v>0.20447761472999923</v>
      </c>
      <c r="D24" s="225"/>
      <c r="E24" s="15"/>
    </row>
    <row r="25" spans="1:5" s="15" customFormat="1">
      <c r="A25" s="168"/>
      <c r="B25" s="29"/>
      <c r="C25" s="36"/>
      <c r="D25" s="225"/>
    </row>
    <row r="26" spans="1:5" s="15" customFormat="1">
      <c r="A26" s="227" t="s">
        <v>670</v>
      </c>
      <c r="B26" s="37">
        <f>aantalHuishoudens</f>
        <v>8221</v>
      </c>
      <c r="C26" s="36"/>
      <c r="D26" s="225"/>
    </row>
    <row r="27" spans="1:5" s="15" customFormat="1">
      <c r="A27" s="227" t="s">
        <v>671</v>
      </c>
      <c r="B27" s="37">
        <f>SUM(HH_hh_gas_aantal,HH_rest_gas_aantal)</f>
        <v>5064</v>
      </c>
      <c r="C27" s="36"/>
      <c r="D27" s="225"/>
    </row>
    <row r="28" spans="1:5" s="15" customFormat="1">
      <c r="A28" s="228"/>
      <c r="B28" s="29"/>
      <c r="C28" s="36"/>
      <c r="D28" s="229"/>
    </row>
    <row r="29" spans="1:5">
      <c r="A29" s="3"/>
      <c r="B29" s="43"/>
      <c r="C29" s="43"/>
      <c r="D29" s="171"/>
    </row>
    <row r="30" spans="1:5">
      <c r="A30" s="169" t="s">
        <v>474</v>
      </c>
      <c r="B30" s="166" t="s">
        <v>672</v>
      </c>
      <c r="C30" s="166" t="s">
        <v>673</v>
      </c>
      <c r="D30" s="171"/>
    </row>
    <row r="31" spans="1:5">
      <c r="A31" s="168" t="s">
        <v>936</v>
      </c>
      <c r="B31" s="33">
        <f>B27-0.05*B27</f>
        <v>4810.8</v>
      </c>
      <c r="C31" s="34" t="s">
        <v>104</v>
      </c>
      <c r="D31" s="171"/>
    </row>
    <row r="32" spans="1:5">
      <c r="A32" s="168" t="s">
        <v>72</v>
      </c>
      <c r="B32" s="33">
        <f>IF((B21*($B$26-($B$27-0.05*$B$27)-$B$60))&lt;0,0,B21*($B$26-($B$27-0.05*$B$27)-$B$60))</f>
        <v>24.077593053605728</v>
      </c>
      <c r="C32" s="34" t="s">
        <v>104</v>
      </c>
      <c r="D32" s="171"/>
    </row>
    <row r="33" spans="1:6">
      <c r="A33" s="168" t="s">
        <v>73</v>
      </c>
      <c r="B33" s="33">
        <f>IF((B22*($B$26-($B$27-0.05*$B$27)-$B$60))&lt;0,0,B22*($B$26-($B$27-0.05*$B$27)-$B$60))</f>
        <v>690.06054105333988</v>
      </c>
      <c r="C33" s="34" t="s">
        <v>104</v>
      </c>
      <c r="D33" s="171"/>
    </row>
    <row r="34" spans="1:6">
      <c r="A34" s="168" t="s">
        <v>74</v>
      </c>
      <c r="B34" s="33">
        <f>IF((B24*($B$26-($B$27-0.05*$B$27)-$B$60))&lt;0,0,B24*($B$26-($B$27-0.05*$B$27)-$B$60))</f>
        <v>137.60536466603494</v>
      </c>
      <c r="C34" s="33">
        <f>B26*C24</f>
        <v>1681.0104706953236</v>
      </c>
      <c r="D34" s="230"/>
    </row>
    <row r="35" spans="1:6">
      <c r="A35" s="168" t="s">
        <v>76</v>
      </c>
      <c r="B35" s="33">
        <f>IF((B19*($B$26-($B$27-0.05*$B$27)-$B$60))&lt;0,0,B19*($B$26-($B$27-0.05*$B$27)-$B$60))</f>
        <v>71.659503135731342</v>
      </c>
      <c r="C35" s="33">
        <f>B35/2</f>
        <v>35.829751567865671</v>
      </c>
      <c r="D35" s="230"/>
    </row>
    <row r="36" spans="1:6">
      <c r="A36" s="168" t="s">
        <v>77</v>
      </c>
      <c r="B36" s="33">
        <f>IF((B18*($B$26-($B$27-0.05*$B$27)-$B$60))&lt;0,0,B18*($B$26-($B$27-0.05*$B$27)-$B$60))</f>
        <v>2472.7969980912881</v>
      </c>
      <c r="C36" s="34" t="s">
        <v>104</v>
      </c>
      <c r="D36" s="171"/>
    </row>
    <row r="37" spans="1:6">
      <c r="A37" s="168" t="s">
        <v>78</v>
      </c>
      <c r="B37" s="33">
        <f>B60</f>
        <v>14</v>
      </c>
      <c r="C37" s="34" t="s">
        <v>104</v>
      </c>
      <c r="D37" s="171"/>
    </row>
    <row r="38" spans="1:6">
      <c r="A38" s="3"/>
      <c r="B38" s="43"/>
      <c r="C38" s="43"/>
      <c r="D38" s="171"/>
    </row>
    <row r="39" spans="1:6">
      <c r="A39" s="169" t="s">
        <v>477</v>
      </c>
      <c r="B39" s="165" t="s">
        <v>674</v>
      </c>
      <c r="C39" s="165" t="s">
        <v>675</v>
      </c>
      <c r="D39" s="294" t="s">
        <v>929</v>
      </c>
      <c r="E39" s="162"/>
      <c r="F39" s="162"/>
    </row>
    <row r="40" spans="1:6">
      <c r="A40" s="168" t="s">
        <v>70</v>
      </c>
      <c r="B40" s="163">
        <v>14.319221342029172</v>
      </c>
      <c r="C40" s="167" t="s">
        <v>104</v>
      </c>
      <c r="D40" s="170"/>
      <c r="E40" s="163"/>
      <c r="F40" s="163"/>
    </row>
    <row r="41" spans="1:6">
      <c r="A41" s="168" t="s">
        <v>72</v>
      </c>
      <c r="B41" s="163">
        <v>68.083579971064523</v>
      </c>
      <c r="C41" s="167" t="s">
        <v>104</v>
      </c>
      <c r="D41" s="170"/>
      <c r="E41" s="163"/>
      <c r="F41" s="163"/>
    </row>
    <row r="42" spans="1:6">
      <c r="A42" s="168" t="s">
        <v>73</v>
      </c>
      <c r="B42" s="163">
        <v>10.774375624792809</v>
      </c>
      <c r="C42" s="167" t="s">
        <v>104</v>
      </c>
      <c r="D42" s="170"/>
      <c r="E42" s="163"/>
      <c r="F42" s="163"/>
    </row>
    <row r="43" spans="1:6">
      <c r="A43" s="168" t="s">
        <v>74</v>
      </c>
      <c r="B43" s="167">
        <v>8.7257929173924591</v>
      </c>
      <c r="C43" s="167">
        <v>5.1802878061396767</v>
      </c>
      <c r="D43" s="170"/>
      <c r="E43" s="163"/>
      <c r="F43" s="163"/>
    </row>
    <row r="44" spans="1:6">
      <c r="A44" s="168" t="s">
        <v>76</v>
      </c>
      <c r="B44" s="163">
        <v>13.823848314822854</v>
      </c>
      <c r="C44" s="167">
        <v>7.5183352597490742</v>
      </c>
      <c r="D44" s="170"/>
      <c r="E44" s="163"/>
      <c r="F44" s="163"/>
    </row>
    <row r="45" spans="1:6">
      <c r="A45" s="168" t="s">
        <v>77</v>
      </c>
      <c r="B45" s="167">
        <v>22.628679263970941</v>
      </c>
      <c r="C45" s="167" t="s">
        <v>104</v>
      </c>
      <c r="D45" s="171"/>
      <c r="E45" s="163"/>
      <c r="F45" s="163"/>
    </row>
    <row r="46" spans="1:6">
      <c r="A46" s="168" t="s">
        <v>78</v>
      </c>
      <c r="B46" s="167" t="s">
        <v>209</v>
      </c>
      <c r="C46" s="167" t="s">
        <v>104</v>
      </c>
      <c r="D46" s="171"/>
      <c r="E46" s="163"/>
      <c r="F46" s="163"/>
    </row>
    <row r="47" spans="1:6">
      <c r="A47" s="172"/>
      <c r="B47" s="231"/>
      <c r="C47" s="231"/>
      <c r="D47" s="173"/>
      <c r="E47" s="163"/>
      <c r="F47" s="163"/>
    </row>
    <row r="48" spans="1:6">
      <c r="E48" s="15"/>
      <c r="F48" s="15"/>
    </row>
    <row r="49" spans="1:4">
      <c r="A49" s="191" t="s">
        <v>475</v>
      </c>
      <c r="B49" s="200"/>
      <c r="C49" s="200"/>
      <c r="D49" s="201"/>
    </row>
    <row r="50" spans="1:4" s="15" customFormat="1">
      <c r="A50" s="169"/>
      <c r="B50" s="32"/>
      <c r="C50" s="32"/>
      <c r="D50" s="202"/>
    </row>
    <row r="51" spans="1:4" s="15" customFormat="1">
      <c r="A51" s="203"/>
      <c r="B51" s="204"/>
      <c r="C51" s="205" t="s">
        <v>366</v>
      </c>
      <c r="D51" s="219" t="s">
        <v>175</v>
      </c>
    </row>
    <row r="52" spans="1:4">
      <c r="A52" s="168" t="s">
        <v>255</v>
      </c>
      <c r="B52" s="311">
        <f>aantalZB_NB_wonen+aantalZB_NB_wonen_met_kantoor+ZB_HH_bestaande_bouw</f>
        <v>72</v>
      </c>
      <c r="C52" s="43"/>
      <c r="D52" s="170"/>
    </row>
    <row r="53" spans="1:4">
      <c r="A53" s="168" t="s">
        <v>472</v>
      </c>
      <c r="B53" s="307">
        <v>4.2</v>
      </c>
      <c r="C53" s="43"/>
      <c r="D53" s="301" t="s">
        <v>502</v>
      </c>
    </row>
    <row r="54" spans="1:4">
      <c r="A54" s="241" t="s">
        <v>473</v>
      </c>
      <c r="B54" s="312">
        <f>1.34/3.6</f>
        <v>0.37222222222222223</v>
      </c>
      <c r="C54" s="43" t="s">
        <v>208</v>
      </c>
      <c r="D54" s="301" t="s">
        <v>502</v>
      </c>
    </row>
    <row r="55" spans="1:4">
      <c r="A55" s="172"/>
      <c r="B55" s="242"/>
      <c r="C55" s="175"/>
      <c r="D55" s="176"/>
    </row>
    <row r="56" spans="1:4">
      <c r="D56" s="164"/>
    </row>
    <row r="57" spans="1:4">
      <c r="A57" s="191" t="s">
        <v>476</v>
      </c>
      <c r="B57" s="200"/>
      <c r="C57" s="200"/>
      <c r="D57" s="201"/>
    </row>
    <row r="58" spans="1:4">
      <c r="A58" s="169"/>
      <c r="B58" s="32"/>
      <c r="C58" s="32"/>
      <c r="D58" s="206"/>
    </row>
    <row r="59" spans="1:4">
      <c r="A59" s="180"/>
      <c r="B59" s="179"/>
      <c r="C59" s="205" t="s">
        <v>366</v>
      </c>
      <c r="D59" s="220" t="s">
        <v>175</v>
      </c>
    </row>
    <row r="60" spans="1:4">
      <c r="A60" s="168" t="s">
        <v>255</v>
      </c>
      <c r="B60" s="311">
        <f>aantalWP_NB_wonen+aantalWP_NB_wonen_met_kantoor+WP_HH_bestaande_bouw</f>
        <v>14</v>
      </c>
      <c r="C60" s="32"/>
      <c r="D60" s="174"/>
    </row>
    <row r="61" spans="1:4">
      <c r="A61" s="168" t="s">
        <v>442</v>
      </c>
      <c r="B61" s="307">
        <v>13</v>
      </c>
      <c r="C61" s="32" t="s">
        <v>252</v>
      </c>
      <c r="D61" s="301" t="s">
        <v>502</v>
      </c>
    </row>
    <row r="62" spans="1:4">
      <c r="A62" s="168" t="s">
        <v>443</v>
      </c>
      <c r="B62" s="307">
        <v>2000</v>
      </c>
      <c r="C62" s="32" t="s">
        <v>254</v>
      </c>
      <c r="D62" s="301" t="s">
        <v>502</v>
      </c>
    </row>
    <row r="63" spans="1:4">
      <c r="A63" s="168" t="s">
        <v>404</v>
      </c>
      <c r="B63" s="307">
        <v>3.75</v>
      </c>
      <c r="C63" s="43"/>
      <c r="D63" s="301" t="s">
        <v>502</v>
      </c>
    </row>
    <row r="64" spans="1:4">
      <c r="A64" s="4"/>
      <c r="B64" s="175"/>
      <c r="C64" s="175"/>
      <c r="D64" s="173"/>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6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39" t="s">
        <v>149</v>
      </c>
      <c r="B1" s="1140" t="s">
        <v>188</v>
      </c>
      <c r="C1" s="1141"/>
      <c r="D1" s="1141"/>
      <c r="E1" s="1141"/>
      <c r="F1" s="1141"/>
      <c r="G1" s="1141"/>
      <c r="H1" s="1141"/>
      <c r="I1" s="1141"/>
      <c r="J1" s="1141"/>
      <c r="K1" s="1141"/>
      <c r="L1" s="1141"/>
      <c r="M1" s="1141"/>
      <c r="N1" s="1141"/>
      <c r="O1" s="1141"/>
      <c r="P1" s="1141"/>
    </row>
    <row r="2" spans="1:18" s="308" customFormat="1" ht="15.75" thickTop="1">
      <c r="A2" s="1139"/>
      <c r="B2" s="1142" t="s">
        <v>20</v>
      </c>
      <c r="C2" s="1142" t="s">
        <v>189</v>
      </c>
      <c r="D2" s="1144" t="s">
        <v>190</v>
      </c>
      <c r="E2" s="1145"/>
      <c r="F2" s="1145"/>
      <c r="G2" s="1145"/>
      <c r="H2" s="1145"/>
      <c r="I2" s="1145"/>
      <c r="J2" s="1145"/>
      <c r="K2" s="1146"/>
      <c r="L2" s="1144" t="s">
        <v>191</v>
      </c>
      <c r="M2" s="1145"/>
      <c r="N2" s="1145"/>
      <c r="O2" s="1145"/>
      <c r="P2" s="1146"/>
    </row>
    <row r="3" spans="1:18" s="308" customFormat="1" ht="45">
      <c r="A3" s="1139"/>
      <c r="B3" s="1143"/>
      <c r="C3" s="114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247"/>
      <c r="G4" s="14"/>
      <c r="H4" s="14"/>
      <c r="I4" s="14"/>
      <c r="J4" s="14"/>
      <c r="K4" s="14"/>
      <c r="L4" s="14"/>
      <c r="M4" s="14"/>
      <c r="N4" s="14"/>
      <c r="O4" s="14"/>
      <c r="P4" s="14"/>
      <c r="R4" s="6"/>
    </row>
    <row r="5" spans="1:18">
      <c r="A5" s="16" t="s">
        <v>248</v>
      </c>
      <c r="B5" s="30">
        <f>SUM(B6:B12)</f>
        <v>33082.019911363961</v>
      </c>
      <c r="C5" s="17">
        <f>IF(ISERROR('Eigen informatie GS &amp; warmtenet'!B58),0,'Eigen informatie GS &amp; warmtenet'!B58)</f>
        <v>0</v>
      </c>
      <c r="D5" s="30">
        <f>SUM(D6:D12)</f>
        <v>37151.359626514291</v>
      </c>
      <c r="E5" s="17">
        <f>SUM(E6:E12)</f>
        <v>454.53398689350536</v>
      </c>
      <c r="F5" s="17">
        <f>SUM(F6:F12)</f>
        <v>7586.6059287318685</v>
      </c>
      <c r="G5" s="18"/>
      <c r="H5" s="17"/>
      <c r="I5" s="17"/>
      <c r="J5" s="17">
        <f>SUM(J6:J12)</f>
        <v>0</v>
      </c>
      <c r="K5" s="17"/>
      <c r="L5" s="17"/>
      <c r="M5" s="17"/>
      <c r="N5" s="17">
        <f>SUM(N6:N12)</f>
        <v>894.28155568274019</v>
      </c>
      <c r="O5" s="17">
        <f>B38*B39*B40</f>
        <v>3.1266666666666669</v>
      </c>
      <c r="P5" s="17">
        <f>B46*B47*B48/1000-B46*B47*B48/1000/B49</f>
        <v>19.066666666666666</v>
      </c>
      <c r="R5" s="32"/>
    </row>
    <row r="6" spans="1:18">
      <c r="A6" s="32" t="s">
        <v>53</v>
      </c>
      <c r="B6" s="37">
        <f>B26</f>
        <v>7074.5956127076297</v>
      </c>
      <c r="C6" s="33"/>
      <c r="D6" s="37">
        <f>IF(ISERROR(TER_kantoor_gas_kWh/1000),0,TER_kantoor_gas_kWh/1000)*0.902</f>
        <v>9629.5213383332321</v>
      </c>
      <c r="E6" s="33">
        <f>$C$26*'E Balans VL '!I12/100/3.6*1000000</f>
        <v>244.7244888922117</v>
      </c>
      <c r="F6" s="33">
        <f>$C$26*('E Balans VL '!L12+'E Balans VL '!N12)/100/3.6*1000000</f>
        <v>1080.0121415874412</v>
      </c>
      <c r="G6" s="34"/>
      <c r="H6" s="33"/>
      <c r="I6" s="33"/>
      <c r="J6" s="33">
        <f>$C$26*('E Balans VL '!D12+'E Balans VL '!E12)/100/3.6*1000000</f>
        <v>0</v>
      </c>
      <c r="K6" s="33"/>
      <c r="L6" s="33"/>
      <c r="M6" s="33"/>
      <c r="N6" s="33">
        <f>$C$26*'E Balans VL '!Y12/100/3.6*1000000</f>
        <v>109.05825439878384</v>
      </c>
      <c r="O6" s="33"/>
      <c r="P6" s="33"/>
      <c r="R6" s="32"/>
    </row>
    <row r="7" spans="1:18">
      <c r="A7" s="32" t="s">
        <v>52</v>
      </c>
      <c r="B7" s="37">
        <f t="shared" ref="B7:B12" si="0">B27</f>
        <v>1280.0765551700001</v>
      </c>
      <c r="C7" s="33"/>
      <c r="D7" s="37">
        <f>IF(ISERROR(TER_horeca_gas_kWh/1000),0,TER_horeca_gas_kWh/1000)*0.902</f>
        <v>1744.6159801100373</v>
      </c>
      <c r="E7" s="33">
        <f>$C$27*'E Balans VL '!I9/100/3.6*1000000</f>
        <v>70.152262836910211</v>
      </c>
      <c r="F7" s="33">
        <f>$C$27*('E Balans VL '!L9+'E Balans VL '!N9)/100/3.6*1000000</f>
        <v>216.63177150277991</v>
      </c>
      <c r="G7" s="34"/>
      <c r="H7" s="33"/>
      <c r="I7" s="33"/>
      <c r="J7" s="33">
        <f>$C$27*('E Balans VL '!D9+'E Balans VL '!E9)/100/3.6*1000000</f>
        <v>0</v>
      </c>
      <c r="K7" s="33"/>
      <c r="L7" s="33"/>
      <c r="M7" s="33"/>
      <c r="N7" s="33">
        <f>$C$27*'E Balans VL '!Y9/100/3.6*1000000</f>
        <v>0</v>
      </c>
      <c r="O7" s="33"/>
      <c r="P7" s="33"/>
      <c r="R7" s="32"/>
    </row>
    <row r="8" spans="1:18">
      <c r="A8" s="6" t="s">
        <v>51</v>
      </c>
      <c r="B8" s="37">
        <f t="shared" si="0"/>
        <v>12489.3575149095</v>
      </c>
      <c r="C8" s="33"/>
      <c r="D8" s="37">
        <f>IF(ISERROR(TER_handel_gas_kWh/1000),0,TER_handel_gas_kWh/1000)*0.902</f>
        <v>7118.4322106847185</v>
      </c>
      <c r="E8" s="33">
        <f>$C$28*'E Balans VL '!I13/100/3.6*1000000</f>
        <v>63.185792218781742</v>
      </c>
      <c r="F8" s="33">
        <f>$C$28*('E Balans VL '!L13+'E Balans VL '!N13)/100/3.6*1000000</f>
        <v>1897.660192359888</v>
      </c>
      <c r="G8" s="34"/>
      <c r="H8" s="33"/>
      <c r="I8" s="33"/>
      <c r="J8" s="33">
        <f>$C$28*('E Balans VL '!D13+'E Balans VL '!E13)/100/3.6*1000000</f>
        <v>0</v>
      </c>
      <c r="K8" s="33"/>
      <c r="L8" s="33"/>
      <c r="M8" s="33"/>
      <c r="N8" s="33">
        <f>$C$28*'E Balans VL '!Y13/100/3.6*1000000</f>
        <v>5.8403579051078918</v>
      </c>
      <c r="O8" s="33"/>
      <c r="P8" s="33"/>
      <c r="R8" s="32"/>
    </row>
    <row r="9" spans="1:18">
      <c r="A9" s="32" t="s">
        <v>50</v>
      </c>
      <c r="B9" s="37">
        <f t="shared" si="0"/>
        <v>4872.4342966713402</v>
      </c>
      <c r="C9" s="33"/>
      <c r="D9" s="37">
        <f>IF(ISERROR(TER_gezond_gas_kWh/1000),0,TER_gezond_gas_kWh/1000)*0.902</f>
        <v>6277.8892178781934</v>
      </c>
      <c r="E9" s="33">
        <f>$C$29*'E Balans VL '!I10/100/3.6*1000000</f>
        <v>1.7718395819810386</v>
      </c>
      <c r="F9" s="33">
        <f>$C$29*('E Balans VL '!L10+'E Balans VL '!N10)/100/3.6*1000000</f>
        <v>1052.8013878296165</v>
      </c>
      <c r="G9" s="34"/>
      <c r="H9" s="33"/>
      <c r="I9" s="33"/>
      <c r="J9" s="33">
        <f>$C$29*('E Balans VL '!D10+'E Balans VL '!E10)/100/3.6*1000000</f>
        <v>0</v>
      </c>
      <c r="K9" s="33"/>
      <c r="L9" s="33"/>
      <c r="M9" s="33"/>
      <c r="N9" s="33">
        <f>$C$29*'E Balans VL '!Y10/100/3.6*1000000</f>
        <v>36.944131772369424</v>
      </c>
      <c r="O9" s="33"/>
      <c r="P9" s="33"/>
      <c r="R9" s="32"/>
    </row>
    <row r="10" spans="1:18">
      <c r="A10" s="32" t="s">
        <v>49</v>
      </c>
      <c r="B10" s="37">
        <f t="shared" si="0"/>
        <v>3178.1172609669998</v>
      </c>
      <c r="C10" s="33"/>
      <c r="D10" s="37">
        <f>IF(ISERROR(TER_ander_gas_kWh/1000),0,TER_ander_gas_kWh/1000)*0.902</f>
        <v>1728.0298768017303</v>
      </c>
      <c r="E10" s="33">
        <f>$C$30*'E Balans VL '!I14/100/3.6*1000000</f>
        <v>19.347261479107459</v>
      </c>
      <c r="F10" s="33">
        <f>$C$30*('E Balans VL '!L14+'E Balans VL '!N14)/100/3.6*1000000</f>
        <v>841.40472394320716</v>
      </c>
      <c r="G10" s="34"/>
      <c r="H10" s="33"/>
      <c r="I10" s="33"/>
      <c r="J10" s="33">
        <f>$C$30*('E Balans VL '!D14+'E Balans VL '!E14)/100/3.6*1000000</f>
        <v>0</v>
      </c>
      <c r="K10" s="33"/>
      <c r="L10" s="33"/>
      <c r="M10" s="33"/>
      <c r="N10" s="33">
        <f>$C$30*'E Balans VL '!Y14/100/3.6*1000000</f>
        <v>661.91940499683517</v>
      </c>
      <c r="O10" s="33"/>
      <c r="P10" s="33"/>
      <c r="R10" s="32"/>
    </row>
    <row r="11" spans="1:18">
      <c r="A11" s="32" t="s">
        <v>54</v>
      </c>
      <c r="B11" s="37">
        <f t="shared" si="0"/>
        <v>1702.62890801658</v>
      </c>
      <c r="C11" s="33"/>
      <c r="D11" s="37">
        <f>IF(ISERROR(TER_onderwijs_gas_kWh/1000),0,TER_onderwijs_gas_kWh/1000)*0.902</f>
        <v>4558.1868830499889</v>
      </c>
      <c r="E11" s="33">
        <f>$C$31*'E Balans VL '!I11/100/3.6*1000000</f>
        <v>2.1131098884082244</v>
      </c>
      <c r="F11" s="33">
        <f>$C$31*('E Balans VL '!L11+'E Balans VL '!N11)/100/3.6*1000000</f>
        <v>2006.6373120521341</v>
      </c>
      <c r="G11" s="34"/>
      <c r="H11" s="33"/>
      <c r="I11" s="33"/>
      <c r="J11" s="33">
        <f>$C$31*('E Balans VL '!D11+'E Balans VL '!E11)/100/3.6*1000000</f>
        <v>0</v>
      </c>
      <c r="K11" s="33"/>
      <c r="L11" s="33"/>
      <c r="M11" s="33"/>
      <c r="N11" s="33">
        <f>$C$31*'E Balans VL '!Y11/100/3.6*1000000</f>
        <v>8.1724597384851165</v>
      </c>
      <c r="O11" s="33"/>
      <c r="P11" s="33"/>
      <c r="R11" s="32"/>
    </row>
    <row r="12" spans="1:18">
      <c r="A12" s="32" t="s">
        <v>249</v>
      </c>
      <c r="B12" s="37">
        <f t="shared" si="0"/>
        <v>2484.8097629219096</v>
      </c>
      <c r="C12" s="33"/>
      <c r="D12" s="37">
        <f>IF(ISERROR(TER_rest_gas_kWh/1000),0,TER_rest_gas_kWh/1000)*0.902</f>
        <v>6094.6841196563928</v>
      </c>
      <c r="E12" s="33">
        <f>$C$32*'E Balans VL '!I8/100/3.6*1000000</f>
        <v>53.23923199610492</v>
      </c>
      <c r="F12" s="33">
        <f>$C$32*('E Balans VL '!L8+'E Balans VL '!N8)/100/3.6*1000000</f>
        <v>491.45839945680223</v>
      </c>
      <c r="G12" s="34"/>
      <c r="H12" s="33"/>
      <c r="I12" s="33"/>
      <c r="J12" s="33">
        <f>$C$32*('E Balans VL '!D8+'E Balans VL '!E8)/100/3.6*1000000</f>
        <v>0</v>
      </c>
      <c r="K12" s="33"/>
      <c r="L12" s="33"/>
      <c r="M12" s="33"/>
      <c r="N12" s="33">
        <f>$C$32*'E Balans VL '!Y8/100/3.6*1000000</f>
        <v>72.346946871158664</v>
      </c>
      <c r="O12" s="33"/>
      <c r="P12" s="33"/>
      <c r="R12" s="32"/>
    </row>
    <row r="13" spans="1:18">
      <c r="A13" s="16" t="s">
        <v>483</v>
      </c>
      <c r="B13" s="243">
        <f ca="1">'lokale energieproductie'!N38+'lokale energieproductie'!N31</f>
        <v>0</v>
      </c>
      <c r="C13" s="243">
        <f ca="1">'lokale energieproductie'!O38+'lokale energieproductie'!O31</f>
        <v>0</v>
      </c>
      <c r="D13" s="302">
        <f ca="1">('lokale energieproductie'!P31+'lokale energieproductie'!P38)*(-1)</f>
        <v>0</v>
      </c>
      <c r="E13" s="244"/>
      <c r="F13" s="302">
        <f ca="1">('lokale energieproductie'!S31+'lokale energieproductie'!S38)*(-1)</f>
        <v>0</v>
      </c>
      <c r="G13" s="245"/>
      <c r="H13" s="244"/>
      <c r="I13" s="244"/>
      <c r="J13" s="244"/>
      <c r="K13" s="244"/>
      <c r="L13" s="302">
        <f ca="1">('lokale energieproductie'!U31+'lokale energieproductie'!T31+'lokale energieproductie'!U38+'lokale energieproductie'!T38)*(-1)</f>
        <v>0</v>
      </c>
      <c r="M13" s="244"/>
      <c r="N13" s="302">
        <f ca="1">('lokale energieproductie'!Q31+'lokale energieproductie'!R31+'lokale energieproductie'!V31+'lokale energieproductie'!Q38+'lokale energieproductie'!R38+'lokale energieproductie'!V38)*(-1)</f>
        <v>0</v>
      </c>
      <c r="O13" s="244"/>
      <c r="P13" s="244"/>
      <c r="R13" s="32"/>
    </row>
    <row r="14" spans="1:18">
      <c r="A14" s="16" t="s">
        <v>497</v>
      </c>
      <c r="B14" s="243">
        <f>('Eigen gebouwen'!B15)*(-1)</f>
        <v>0</v>
      </c>
      <c r="C14" s="243">
        <f>('Eigen gebouwen'!C15)*(-1)</f>
        <v>0</v>
      </c>
      <c r="D14" s="243">
        <f>('Eigen gebouwen'!D15)*(-1)</f>
        <v>0</v>
      </c>
      <c r="E14" s="243">
        <f>('Eigen gebouwen'!E15)*(-1)</f>
        <v>0</v>
      </c>
      <c r="F14" s="243">
        <f>('Eigen gebouwen'!F15)*(-1)</f>
        <v>0</v>
      </c>
      <c r="G14" s="243">
        <f>('Eigen gebouwen'!G15)*(-1)</f>
        <v>0</v>
      </c>
      <c r="H14" s="243">
        <f>('Eigen gebouwen'!H15)*(-1)</f>
        <v>0</v>
      </c>
      <c r="I14" s="243">
        <f>('Eigen gebouwen'!I15)*(-1)</f>
        <v>0</v>
      </c>
      <c r="J14" s="243">
        <f>('Eigen gebouwen'!J15)*(-1)</f>
        <v>0</v>
      </c>
      <c r="K14" s="243">
        <f>('Eigen gebouwen'!K15)*(-1)</f>
        <v>0</v>
      </c>
      <c r="L14" s="243">
        <f>('Eigen gebouwen'!L15)*(-1)</f>
        <v>0</v>
      </c>
      <c r="M14" s="243">
        <f>('Eigen gebouwen'!M15)*(-1)</f>
        <v>0</v>
      </c>
      <c r="N14" s="243">
        <f>('Eigen gebouwen'!N15)*(-1)</f>
        <v>0</v>
      </c>
      <c r="O14" s="243"/>
      <c r="P14" s="243"/>
      <c r="R14" s="32"/>
    </row>
    <row r="15" spans="1:18">
      <c r="A15" s="32"/>
      <c r="B15" s="29"/>
      <c r="C15" s="29"/>
      <c r="D15" s="246"/>
      <c r="E15" s="29"/>
      <c r="F15" s="29"/>
      <c r="G15" s="28"/>
      <c r="H15" s="29"/>
      <c r="I15" s="29"/>
      <c r="J15" s="29"/>
      <c r="K15" s="29"/>
      <c r="L15" s="29"/>
      <c r="M15" s="29"/>
      <c r="N15" s="29"/>
      <c r="O15" s="29"/>
      <c r="P15" s="29"/>
      <c r="R15" s="32"/>
    </row>
    <row r="16" spans="1:18">
      <c r="A16" s="20" t="s">
        <v>250</v>
      </c>
      <c r="B16" s="21">
        <f ca="1">B5+B13+B14</f>
        <v>33082.019911363961</v>
      </c>
      <c r="C16" s="21">
        <f ca="1">C5+C13+C14</f>
        <v>0</v>
      </c>
      <c r="D16" s="21">
        <f t="shared" ref="D16:N16" ca="1" si="1">MAX((D5+D13+D14),0)</f>
        <v>37151.359626514291</v>
      </c>
      <c r="E16" s="21">
        <f t="shared" si="1"/>
        <v>454.53398689350536</v>
      </c>
      <c r="F16" s="21">
        <f t="shared" ca="1" si="1"/>
        <v>7586.6059287318685</v>
      </c>
      <c r="G16" s="21">
        <f t="shared" si="1"/>
        <v>0</v>
      </c>
      <c r="H16" s="21">
        <f t="shared" si="1"/>
        <v>0</v>
      </c>
      <c r="I16" s="21">
        <f t="shared" si="1"/>
        <v>0</v>
      </c>
      <c r="J16" s="21">
        <f t="shared" si="1"/>
        <v>0</v>
      </c>
      <c r="K16" s="21">
        <f t="shared" si="1"/>
        <v>0</v>
      </c>
      <c r="L16" s="21">
        <f t="shared" ca="1" si="1"/>
        <v>0</v>
      </c>
      <c r="M16" s="21">
        <f t="shared" si="1"/>
        <v>0</v>
      </c>
      <c r="N16" s="21">
        <f t="shared" ca="1" si="1"/>
        <v>894.28155568274019</v>
      </c>
      <c r="O16" s="21">
        <f>O5</f>
        <v>3.1266666666666669</v>
      </c>
      <c r="P16" s="21">
        <f>P5</f>
        <v>19.066666666666666</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0.21462657327734241</v>
      </c>
      <c r="C18" s="25">
        <f ca="1">'EF ele_warmte'!B22</f>
        <v>0</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7100.2805706688578</v>
      </c>
      <c r="C20" s="23">
        <f t="shared" ref="C20:P20" ca="1" si="2">C16*C18</f>
        <v>0</v>
      </c>
      <c r="D20" s="23">
        <f t="shared" ca="1" si="2"/>
        <v>7504.5746445558871</v>
      </c>
      <c r="E20" s="23">
        <f t="shared" si="2"/>
        <v>103.17921502482572</v>
      </c>
      <c r="F20" s="23">
        <f t="shared" ca="1" si="2"/>
        <v>2025.6237829714089</v>
      </c>
      <c r="G20" s="23">
        <f t="shared" si="2"/>
        <v>0</v>
      </c>
      <c r="H20" s="23">
        <f t="shared" si="2"/>
        <v>0</v>
      </c>
      <c r="I20" s="23">
        <f t="shared" si="2"/>
        <v>0</v>
      </c>
      <c r="J20" s="23">
        <f t="shared" si="2"/>
        <v>0</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90" t="s">
        <v>482</v>
      </c>
      <c r="B23" s="200"/>
      <c r="C23" s="200"/>
      <c r="D23" s="222"/>
    </row>
    <row r="24" spans="1:18">
      <c r="A24" s="232"/>
      <c r="B24" s="32"/>
      <c r="C24" s="32"/>
      <c r="D24" s="233"/>
    </row>
    <row r="25" spans="1:18">
      <c r="A25" s="234"/>
      <c r="B25" s="221" t="s">
        <v>256</v>
      </c>
      <c r="C25" s="221" t="s">
        <v>257</v>
      </c>
      <c r="D25" s="235" t="s">
        <v>175</v>
      </c>
    </row>
    <row r="26" spans="1:18">
      <c r="A26" s="228" t="s">
        <v>53</v>
      </c>
      <c r="B26" s="33">
        <f>IF(ISERROR(TER_kantoor_ele_kWh/1000),0,TER_kantoor_ele_kWh/1000)</f>
        <v>7074.5956127076297</v>
      </c>
      <c r="C26" s="39">
        <f>IF(ISERROR(B26*3.6/1000000/'E Balans VL '!Z12*100),0,B26*3.6/1000000/'E Balans VL '!Z12*100)</f>
        <v>0.14712120817608759</v>
      </c>
      <c r="D26" s="233" t="s">
        <v>676</v>
      </c>
      <c r="F26" s="6"/>
    </row>
    <row r="27" spans="1:18">
      <c r="A27" s="228" t="s">
        <v>52</v>
      </c>
      <c r="B27" s="33">
        <f>IF(ISERROR(TER_horeca_ele_kWh/1000),0,TER_horeca_ele_kWh/1000)</f>
        <v>1280.0765551700001</v>
      </c>
      <c r="C27" s="39">
        <f>IF(ISERROR(B27*3.6/1000000/'E Balans VL '!Z9*100),0,B27*3.6/1000000/'E Balans VL '!Z9*100)</f>
        <v>0.10528720506892932</v>
      </c>
      <c r="D27" s="233" t="s">
        <v>676</v>
      </c>
      <c r="F27" s="6"/>
    </row>
    <row r="28" spans="1:18">
      <c r="A28" s="168" t="s">
        <v>51</v>
      </c>
      <c r="B28" s="33">
        <f>IF(ISERROR(TER_handel_ele_kWh/1000),0,TER_handel_ele_kWh/1000)</f>
        <v>12489.3575149095</v>
      </c>
      <c r="C28" s="39">
        <f>IF(ISERROR(B28*3.6/1000000/'E Balans VL '!Z13*100),0,B28*3.6/1000000/'E Balans VL '!Z13*100)</f>
        <v>0.34570297440876824</v>
      </c>
      <c r="D28" s="233" t="s">
        <v>676</v>
      </c>
      <c r="F28" s="6"/>
    </row>
    <row r="29" spans="1:18">
      <c r="A29" s="228" t="s">
        <v>50</v>
      </c>
      <c r="B29" s="33">
        <f>IF(ISERROR(TER_gezond_ele_kWh/1000),0,TER_gezond_ele_kWh/1000)</f>
        <v>4872.4342966713402</v>
      </c>
      <c r="C29" s="39">
        <f>IF(ISERROR(B29*3.6/1000000/'E Balans VL '!Z10*100),0,B29*3.6/1000000/'E Balans VL '!Z10*100)</f>
        <v>0.55566576558585012</v>
      </c>
      <c r="D29" s="233" t="s">
        <v>676</v>
      </c>
      <c r="F29" s="6"/>
    </row>
    <row r="30" spans="1:18">
      <c r="A30" s="228" t="s">
        <v>49</v>
      </c>
      <c r="B30" s="33">
        <f>IF(ISERROR(TER_ander_ele_kWh/1000),0,TER_ander_ele_kWh/1000)</f>
        <v>3178.1172609669998</v>
      </c>
      <c r="C30" s="39">
        <f>IF(ISERROR(B30*3.6/1000000/'E Balans VL '!Z14*100),0,B30*3.6/1000000/'E Balans VL '!Z14*100)</f>
        <v>0.24599489672334687</v>
      </c>
      <c r="D30" s="233" t="s">
        <v>676</v>
      </c>
      <c r="F30" s="6"/>
    </row>
    <row r="31" spans="1:18">
      <c r="A31" s="228" t="s">
        <v>54</v>
      </c>
      <c r="B31" s="33">
        <f>IF(ISERROR(TER_onderwijs_ele_kWh/1000),0,TER_onderwijs_ele_kWh/1000)</f>
        <v>1702.62890801658</v>
      </c>
      <c r="C31" s="39">
        <f>IF(ISERROR(B31*3.6/1000000/'E Balans VL '!Z11*100),0,B31*3.6/1000000/'E Balans VL '!Z11*100)</f>
        <v>0.53050696127783947</v>
      </c>
      <c r="D31" s="233" t="s">
        <v>676</v>
      </c>
    </row>
    <row r="32" spans="1:18">
      <c r="A32" s="228" t="s">
        <v>249</v>
      </c>
      <c r="B32" s="33">
        <f>IF(ISERROR(TER_rest_ele_kWh/1000),0,TER_rest_ele_kWh/1000)</f>
        <v>2484.8097629219096</v>
      </c>
      <c r="C32" s="39">
        <f>IF(ISERROR(B32*3.6/1000000/'E Balans VL '!Z8*100),0,B32*3.6/1000000/'E Balans VL '!Z8*100)</f>
        <v>2.048993934523102E-2</v>
      </c>
      <c r="D32" s="233" t="s">
        <v>676</v>
      </c>
    </row>
    <row r="33" spans="1:4">
      <c r="A33" s="236"/>
      <c r="B33" s="177"/>
      <c r="C33" s="177"/>
      <c r="D33" s="237"/>
    </row>
    <row r="34" spans="1:4">
      <c r="A34" s="32"/>
      <c r="B34" s="32"/>
      <c r="C34" s="32"/>
    </row>
    <row r="35" spans="1:4">
      <c r="A35" s="190" t="s">
        <v>475</v>
      </c>
      <c r="B35" s="200"/>
      <c r="C35" s="200"/>
      <c r="D35" s="222"/>
    </row>
    <row r="36" spans="1:4">
      <c r="A36" s="232"/>
      <c r="B36" s="32"/>
      <c r="C36" s="32"/>
      <c r="D36" s="229"/>
    </row>
    <row r="37" spans="1:4">
      <c r="A37" s="238"/>
      <c r="B37" s="239"/>
      <c r="C37" s="221" t="s">
        <v>366</v>
      </c>
      <c r="D37" s="240" t="s">
        <v>175</v>
      </c>
    </row>
    <row r="38" spans="1:4">
      <c r="A38" s="168" t="s">
        <v>255</v>
      </c>
      <c r="B38" s="311">
        <f>aantalZB_NB_ander+aantalZB_NB_ander_met_kantoor+aantalZB_NB_kantoor+aantalZB_NB_school+ZB_NHH_bestaande_bouw+aantalZB_NB_NIET_RESIDENTIEEL_EPN</f>
        <v>2</v>
      </c>
      <c r="C38" s="43"/>
      <c r="D38" s="229"/>
    </row>
    <row r="39" spans="1:4">
      <c r="A39" s="168" t="s">
        <v>472</v>
      </c>
      <c r="B39" s="307">
        <v>4.2</v>
      </c>
      <c r="C39" s="43"/>
      <c r="D39" s="301" t="s">
        <v>502</v>
      </c>
    </row>
    <row r="40" spans="1:4">
      <c r="A40" s="6" t="s">
        <v>473</v>
      </c>
      <c r="B40" s="312">
        <f>1.34/3.6</f>
        <v>0.37222222222222223</v>
      </c>
      <c r="C40" s="43" t="s">
        <v>208</v>
      </c>
      <c r="D40" s="301" t="s">
        <v>502</v>
      </c>
    </row>
    <row r="41" spans="1:4">
      <c r="A41" s="236"/>
      <c r="B41" s="177"/>
      <c r="C41" s="177"/>
      <c r="D41" s="237"/>
    </row>
    <row r="43" spans="1:4">
      <c r="A43" s="191" t="s">
        <v>476</v>
      </c>
      <c r="B43" s="200"/>
      <c r="C43" s="200"/>
      <c r="D43" s="222"/>
    </row>
    <row r="44" spans="1:4">
      <c r="A44" s="227"/>
      <c r="B44" s="32"/>
      <c r="C44" s="32"/>
      <c r="D44" s="229"/>
    </row>
    <row r="45" spans="1:4">
      <c r="A45" s="238"/>
      <c r="B45" s="239"/>
      <c r="C45" s="221" t="s">
        <v>366</v>
      </c>
      <c r="D45" s="240" t="s">
        <v>175</v>
      </c>
    </row>
    <row r="46" spans="1:4">
      <c r="A46" s="168" t="s">
        <v>255</v>
      </c>
      <c r="B46" s="528">
        <f>aantalWP_NB_ander+antalWP_NB_ander_met_kantoor+aantalWP_NB_kantoor+aantalWP_NB_school+WP_NHH_bestaande_bouw+aantalWP_NB_NIET_RESIDENTIEEL_EPN</f>
        <v>1</v>
      </c>
      <c r="C46" s="32"/>
      <c r="D46" s="229"/>
    </row>
    <row r="47" spans="1:4">
      <c r="A47" s="168" t="s">
        <v>442</v>
      </c>
      <c r="B47" s="529">
        <v>13</v>
      </c>
      <c r="C47" s="32" t="s">
        <v>252</v>
      </c>
      <c r="D47" s="301" t="s">
        <v>502</v>
      </c>
    </row>
    <row r="48" spans="1:4">
      <c r="A48" s="168" t="s">
        <v>443</v>
      </c>
      <c r="B48" s="529">
        <v>2000</v>
      </c>
      <c r="C48" s="32" t="s">
        <v>254</v>
      </c>
      <c r="D48" s="301" t="s">
        <v>502</v>
      </c>
    </row>
    <row r="49" spans="1:4">
      <c r="A49" s="168" t="s">
        <v>404</v>
      </c>
      <c r="B49" s="529">
        <v>3.75</v>
      </c>
      <c r="C49" s="32"/>
      <c r="D49" s="301" t="s">
        <v>502</v>
      </c>
    </row>
    <row r="50" spans="1:4">
      <c r="A50" s="172"/>
      <c r="B50" s="177"/>
      <c r="C50" s="177"/>
      <c r="D50" s="237"/>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6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7">
    <tabColor theme="5" tint="-0.249977111117893"/>
  </sheetPr>
  <dimension ref="A1:R55"/>
  <sheetViews>
    <sheetView showGridLines="0" topLeftCell="D1" zoomScale="80" zoomScaleNormal="80" workbookViewId="0">
      <selection activeCell="K5" sqref="K5"/>
    </sheetView>
  </sheetViews>
  <sheetFormatPr defaultColWidth="9.140625" defaultRowHeight="15"/>
  <cols>
    <col min="1" max="1" width="67.5703125" style="15" customWidth="1"/>
    <col min="2" max="2" width="22.5703125" style="15" customWidth="1"/>
    <col min="3" max="3" width="39.5703125" style="15" customWidth="1"/>
    <col min="4" max="4" width="65.710937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39" t="s">
        <v>156</v>
      </c>
      <c r="B1" s="1140" t="s">
        <v>188</v>
      </c>
      <c r="C1" s="1141"/>
      <c r="D1" s="1141"/>
      <c r="E1" s="1141"/>
      <c r="F1" s="1141"/>
      <c r="G1" s="1141"/>
      <c r="H1" s="1141"/>
      <c r="I1" s="1141"/>
      <c r="J1" s="1141"/>
      <c r="K1" s="1141"/>
      <c r="L1" s="1141"/>
      <c r="M1" s="1141"/>
      <c r="N1" s="1141"/>
      <c r="O1" s="1141"/>
      <c r="P1" s="1141"/>
      <c r="R1" s="709"/>
    </row>
    <row r="2" spans="1:18" s="308" customFormat="1" ht="15.75" thickTop="1">
      <c r="A2" s="1139"/>
      <c r="B2" s="1142" t="s">
        <v>20</v>
      </c>
      <c r="C2" s="1142" t="s">
        <v>189</v>
      </c>
      <c r="D2" s="1144" t="s">
        <v>190</v>
      </c>
      <c r="E2" s="1145"/>
      <c r="F2" s="1145"/>
      <c r="G2" s="1145"/>
      <c r="H2" s="1145"/>
      <c r="I2" s="1145"/>
      <c r="J2" s="1145"/>
      <c r="K2" s="1146"/>
      <c r="L2" s="1144" t="s">
        <v>191</v>
      </c>
      <c r="M2" s="1145"/>
      <c r="N2" s="1145"/>
      <c r="O2" s="1145"/>
      <c r="P2" s="1146"/>
      <c r="R2" s="709"/>
    </row>
    <row r="3" spans="1:18" s="308" customFormat="1" ht="45">
      <c r="A3" s="1139"/>
      <c r="B3" s="1143"/>
      <c r="C3" s="114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c r="R3" s="709"/>
    </row>
    <row r="4" spans="1:18" ht="15.75">
      <c r="A4" s="13"/>
      <c r="B4" s="14"/>
      <c r="C4" s="14"/>
      <c r="D4" s="14"/>
      <c r="E4" s="14"/>
      <c r="F4" s="14"/>
      <c r="G4" s="14"/>
      <c r="H4" s="14"/>
      <c r="I4" s="14"/>
      <c r="J4" s="14"/>
      <c r="K4" s="14"/>
      <c r="L4" s="14"/>
      <c r="M4" s="14"/>
      <c r="N4" s="14"/>
      <c r="O4" s="14"/>
      <c r="P4" s="14"/>
      <c r="R4" s="6"/>
    </row>
    <row r="5" spans="1:18">
      <c r="A5" s="16" t="s">
        <v>258</v>
      </c>
      <c r="B5" s="30">
        <f>SUM(B6:B15)</f>
        <v>130961.48994205256</v>
      </c>
      <c r="C5" s="17">
        <f>IF(ISERROR('Eigen informatie GS &amp; warmtenet'!B59),0,'Eigen informatie GS &amp; warmtenet'!B59)</f>
        <v>0</v>
      </c>
      <c r="D5" s="30">
        <f>SUM(D6:D15)</f>
        <v>175356.0874906425</v>
      </c>
      <c r="E5" s="17">
        <f>SUM(E6:E15)</f>
        <v>1669.6562235522151</v>
      </c>
      <c r="F5" s="17">
        <f>SUM(F6:F15)</f>
        <v>59903.537174092402</v>
      </c>
      <c r="G5" s="18"/>
      <c r="H5" s="17"/>
      <c r="I5" s="17"/>
      <c r="J5" s="17">
        <f>SUM(J6:J15)</f>
        <v>421.39311365536491</v>
      </c>
      <c r="K5" s="17"/>
      <c r="L5" s="17"/>
      <c r="M5" s="17"/>
      <c r="N5" s="17">
        <f>SUM(N6:N15)</f>
        <v>5595.0466111370843</v>
      </c>
      <c r="O5" s="17">
        <f>B43*B44*B45</f>
        <v>0</v>
      </c>
      <c r="P5" s="17">
        <f>B51*B52*B53/1000-B51*B52*B53/1000/B54</f>
        <v>0</v>
      </c>
      <c r="R5" s="32"/>
    </row>
    <row r="6" spans="1:18">
      <c r="A6" s="6" t="s">
        <v>34</v>
      </c>
      <c r="B6" s="37">
        <f>IF( ISERROR(IND_ijzer_ele_kWh/1000),0,IND_ijzer_ele_kWh/1000)</f>
        <v>0</v>
      </c>
      <c r="C6" s="33"/>
      <c r="D6" s="37">
        <f>IF( ISERROR(IND_ijzer_gas_kWh/1000),0,IND_ijzer_gas_kWh/1000)*0.902</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ISERROR(IND_nonf_gas_kWhh/1000),0,IND_nonf_gas_kWh/1000)*0.902</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888.04871986131604</v>
      </c>
      <c r="C8" s="33"/>
      <c r="D8" s="37">
        <f>IF( ISERROR(IND_metaal_Gas_kWH/1000),0,IND_metaal_Gas_kWH/1000)*0.902</f>
        <v>0</v>
      </c>
      <c r="E8" s="33">
        <f>C30*'E Balans VL '!I18/100/3.6*1000000</f>
        <v>6.2401224154032766</v>
      </c>
      <c r="F8" s="33">
        <f>C30*'E Balans VL '!L18/100/3.6*1000000+C30*'E Balans VL '!N18/100/3.6*1000000</f>
        <v>97.502553844366332</v>
      </c>
      <c r="G8" s="34"/>
      <c r="H8" s="33"/>
      <c r="I8" s="33"/>
      <c r="J8" s="40">
        <f>C30*'E Balans VL '!D18/100/3.6*1000000+C30*'E Balans VL '!E18/100/3.6*1000000</f>
        <v>18.322359183643236</v>
      </c>
      <c r="K8" s="33"/>
      <c r="L8" s="33"/>
      <c r="M8" s="33"/>
      <c r="N8" s="33">
        <f>C30*'E Balans VL '!Y18/100/3.6*1000000</f>
        <v>3.3284705592404151</v>
      </c>
      <c r="O8" s="33"/>
      <c r="P8" s="33"/>
      <c r="R8" s="32"/>
    </row>
    <row r="9" spans="1:18">
      <c r="A9" s="6" t="s">
        <v>32</v>
      </c>
      <c r="B9" s="37">
        <f t="shared" si="0"/>
        <v>60107.966645444198</v>
      </c>
      <c r="C9" s="33"/>
      <c r="D9" s="37">
        <f>IF( ISERROR(IND_andere_gas_kWh/1000),0,IND_andere_gas_kWh/1000)*0.902</f>
        <v>5543.208476903982</v>
      </c>
      <c r="E9" s="33">
        <f>C31*'E Balans VL '!I19/100/3.6*1000000</f>
        <v>1009.5869344203983</v>
      </c>
      <c r="F9" s="33">
        <f>C31*'E Balans VL '!L19/100/3.6*1000000+C31*'E Balans VL '!N19/100/3.6*1000000</f>
        <v>46988.984829252164</v>
      </c>
      <c r="G9" s="34"/>
      <c r="H9" s="33"/>
      <c r="I9" s="33"/>
      <c r="J9" s="40">
        <f>C31*'E Balans VL '!D19/100/3.6*1000000+C31*'E Balans VL '!E19/100/3.6*1000000</f>
        <v>5.4212079952611063</v>
      </c>
      <c r="K9" s="33"/>
      <c r="L9" s="33"/>
      <c r="M9" s="33"/>
      <c r="N9" s="33">
        <f>C31*'E Balans VL '!Y19/100/3.6*1000000</f>
        <v>4454.9646758537283</v>
      </c>
      <c r="O9" s="33"/>
      <c r="P9" s="33"/>
      <c r="R9" s="32"/>
    </row>
    <row r="10" spans="1:18">
      <c r="A10" s="6" t="s">
        <v>40</v>
      </c>
      <c r="B10" s="37">
        <f t="shared" si="0"/>
        <v>16379.4929795935</v>
      </c>
      <c r="C10" s="33"/>
      <c r="D10" s="37">
        <f>IF( ISERROR(IND_voed_gas_kWh/1000),0,IND_voed_gas_kWh/1000)*0.902</f>
        <v>2137.8966909577184</v>
      </c>
      <c r="E10" s="33">
        <f>C32*'E Balans VL '!I20/100/3.6*1000000</f>
        <v>149.43968744783064</v>
      </c>
      <c r="F10" s="33">
        <f>C32*'E Balans VL '!L20/100/3.6*1000000+C32*'E Balans VL '!N20/100/3.6*1000000</f>
        <v>2642.524538166791</v>
      </c>
      <c r="G10" s="34"/>
      <c r="H10" s="33"/>
      <c r="I10" s="33"/>
      <c r="J10" s="40">
        <f>C32*'E Balans VL '!D20/100/3.6*1000000+C32*'E Balans VL '!E20/100/3.6*1000000</f>
        <v>67.461491005381518</v>
      </c>
      <c r="K10" s="33"/>
      <c r="L10" s="33"/>
      <c r="M10" s="33"/>
      <c r="N10" s="33">
        <f>C32*'E Balans VL '!Y20/100/3.6*1000000</f>
        <v>239.61906669874861</v>
      </c>
      <c r="O10" s="33"/>
      <c r="P10" s="33"/>
      <c r="R10" s="32"/>
    </row>
    <row r="11" spans="1:18">
      <c r="A11" s="6" t="s">
        <v>39</v>
      </c>
      <c r="B11" s="37">
        <f t="shared" si="0"/>
        <v>2913.8024542457201</v>
      </c>
      <c r="C11" s="33"/>
      <c r="D11" s="37">
        <f>IF( ISERROR(IND_textiel_gas_kWh/1000),0,IND_textiel_gas_kWh/1000)*0.902</f>
        <v>36149.889260415788</v>
      </c>
      <c r="E11" s="33">
        <f>C33*'E Balans VL '!I21/100/3.6*1000000</f>
        <v>6.6458429108878834</v>
      </c>
      <c r="F11" s="33">
        <f>C33*'E Balans VL '!L21/100/3.6*1000000+C33*'E Balans VL '!N21/100/3.6*1000000</f>
        <v>62.285229999103265</v>
      </c>
      <c r="G11" s="34"/>
      <c r="H11" s="33"/>
      <c r="I11" s="33"/>
      <c r="J11" s="40">
        <f>C33*'E Balans VL '!D21/100/3.6*1000000+C33*'E Balans VL '!E21/100/3.6*1000000</f>
        <v>0</v>
      </c>
      <c r="K11" s="33"/>
      <c r="L11" s="33"/>
      <c r="M11" s="33"/>
      <c r="N11" s="33">
        <f>C33*'E Balans VL '!Y21/100/3.6*1000000</f>
        <v>20.670121510653395</v>
      </c>
      <c r="O11" s="33"/>
      <c r="P11" s="33"/>
      <c r="R11" s="32"/>
    </row>
    <row r="12" spans="1:18">
      <c r="A12" s="6" t="s">
        <v>36</v>
      </c>
      <c r="B12" s="37">
        <f t="shared" si="0"/>
        <v>395.92583046087498</v>
      </c>
      <c r="C12" s="33"/>
      <c r="D12" s="37">
        <f>IF( ISERROR(IND_min_gas_kWh/1000),0,IND_min_gas_kWh/1000)*0.902</f>
        <v>0</v>
      </c>
      <c r="E12" s="33">
        <f>C34*'E Balans VL '!I22/100/3.6*1000000</f>
        <v>9.8202477694340669</v>
      </c>
      <c r="F12" s="33">
        <f>C34*'E Balans VL '!L22/100/3.6*1000000+C34*'E Balans VL '!N22/100/3.6*1000000</f>
        <v>42.070910474813992</v>
      </c>
      <c r="G12" s="34"/>
      <c r="H12" s="33"/>
      <c r="I12" s="33"/>
      <c r="J12" s="40">
        <f>C34*'E Balans VL '!D22/100/3.6*1000000+C34*'E Balans VL '!E22/100/3.6*1000000</f>
        <v>2.2490910313299377</v>
      </c>
      <c r="K12" s="33"/>
      <c r="L12" s="33"/>
      <c r="M12" s="33"/>
      <c r="N12" s="33">
        <f>C34*'E Balans VL '!Y22/100/3.6*1000000</f>
        <v>0</v>
      </c>
      <c r="O12" s="33"/>
      <c r="P12" s="33"/>
      <c r="R12" s="32"/>
    </row>
    <row r="13" spans="1:18">
      <c r="A13" s="6" t="s">
        <v>38</v>
      </c>
      <c r="B13" s="37">
        <f t="shared" si="0"/>
        <v>1572.5833448163398</v>
      </c>
      <c r="C13" s="33"/>
      <c r="D13" s="37">
        <f>IF( ISERROR(IND_papier_gas_kWh/1000),0,IND_papier_gas_kWh/1000)*0.902</f>
        <v>1053.9683254341426</v>
      </c>
      <c r="E13" s="33">
        <f>C35*'E Balans VL '!I23/100/3.6*1000000</f>
        <v>48.38428544298818</v>
      </c>
      <c r="F13" s="33">
        <f>C35*'E Balans VL '!L23/100/3.6*1000000+C35*'E Balans VL '!N23/100/3.6*1000000</f>
        <v>333.91440264532844</v>
      </c>
      <c r="G13" s="34"/>
      <c r="H13" s="33"/>
      <c r="I13" s="33"/>
      <c r="J13" s="40">
        <f>C35*'E Balans VL '!D23/100/3.6*1000000+C35*'E Balans VL '!E23/100/3.6*1000000</f>
        <v>0</v>
      </c>
      <c r="K13" s="33"/>
      <c r="L13" s="33"/>
      <c r="M13" s="33"/>
      <c r="N13" s="33">
        <f>C35*'E Balans VL '!Y23/100/3.6*1000000</f>
        <v>0</v>
      </c>
      <c r="O13" s="33"/>
      <c r="P13" s="33"/>
      <c r="R13" s="32"/>
    </row>
    <row r="14" spans="1:18">
      <c r="A14" s="6" t="s">
        <v>33</v>
      </c>
      <c r="B14" s="37">
        <f t="shared" si="0"/>
        <v>0</v>
      </c>
      <c r="C14" s="33"/>
      <c r="D14" s="37">
        <f>IF( ISERROR(IND_chemie_gas_kWh/1000),0,IND_chemie_gas_kWh/1000)*0.902</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259</v>
      </c>
      <c r="B15" s="37">
        <f t="shared" si="0"/>
        <v>48703.669967630602</v>
      </c>
      <c r="C15" s="33"/>
      <c r="D15" s="37">
        <f>IF( ISERROR(IND_rest_gas_kWh/1000),0,IND_rest_gas_kWh/1000)*0.902</f>
        <v>130471.12473693088</v>
      </c>
      <c r="E15" s="33">
        <f>C37*'E Balans VL '!I15/100/3.6*1000000</f>
        <v>439.53910314527286</v>
      </c>
      <c r="F15" s="33">
        <f>C37*'E Balans VL '!L15/100/3.6*1000000+C37*'E Balans VL '!N15/100/3.6*1000000</f>
        <v>9736.2547097098268</v>
      </c>
      <c r="G15" s="34"/>
      <c r="H15" s="33"/>
      <c r="I15" s="33"/>
      <c r="J15" s="40">
        <f>C37*'E Balans VL '!D15/100/3.6*1000000+C37*'E Balans VL '!E15/100/3.6*1000000</f>
        <v>327.9389644397491</v>
      </c>
      <c r="K15" s="33"/>
      <c r="L15" s="33"/>
      <c r="M15" s="33"/>
      <c r="N15" s="33">
        <f>C37*'E Balans VL '!Y15/100/3.6*1000000</f>
        <v>876.46427651471413</v>
      </c>
      <c r="O15" s="33"/>
      <c r="P15" s="33"/>
      <c r="R15" s="32"/>
    </row>
    <row r="16" spans="1:18">
      <c r="A16" s="16" t="s">
        <v>483</v>
      </c>
      <c r="B16" s="243">
        <f>'lokale energieproductie'!N37+'lokale energieproductie'!N30</f>
        <v>0</v>
      </c>
      <c r="C16" s="243">
        <f>'lokale energieproductie'!O37+'lokale energieproductie'!O30</f>
        <v>0</v>
      </c>
      <c r="D16" s="302">
        <f>('lokale energieproductie'!P30+'lokale energieproductie'!P37)*(-1)</f>
        <v>0</v>
      </c>
      <c r="E16" s="244"/>
      <c r="F16" s="302">
        <f>('lokale energieproductie'!S30+'lokale energieproductie'!S37)*(-1)</f>
        <v>0</v>
      </c>
      <c r="G16" s="245"/>
      <c r="H16" s="244"/>
      <c r="I16" s="244"/>
      <c r="J16" s="244"/>
      <c r="K16" s="244"/>
      <c r="L16" s="302">
        <f>('lokale energieproductie'!T30+'lokale energieproductie'!U30+'lokale energieproductie'!T37+'lokale energieproductie'!U37)*(-1)</f>
        <v>0</v>
      </c>
      <c r="M16" s="244"/>
      <c r="N16" s="302">
        <f>('lokale energieproductie'!Q30+'lokale energieproductie'!R30+'lokale energieproductie'!V30+'lokale energieproductie'!Q37+'lokale energieproductie'!R37+'lokale energieproductie'!V37)*(-1)</f>
        <v>0</v>
      </c>
      <c r="O16" s="244"/>
      <c r="P16" s="244"/>
      <c r="R16" s="32"/>
    </row>
    <row r="17" spans="1:18">
      <c r="A17" s="6"/>
      <c r="B17" s="29"/>
      <c r="C17" s="29"/>
      <c r="D17" s="246"/>
      <c r="E17" s="29"/>
      <c r="F17" s="29"/>
      <c r="G17" s="28"/>
      <c r="H17" s="29"/>
      <c r="I17" s="29"/>
      <c r="J17" s="29"/>
      <c r="K17" s="29"/>
      <c r="L17" s="29"/>
      <c r="M17" s="29"/>
      <c r="N17" s="29"/>
      <c r="O17" s="29"/>
      <c r="P17" s="29"/>
      <c r="R17" s="32"/>
    </row>
    <row r="18" spans="1:18">
      <c r="A18" s="20" t="s">
        <v>267</v>
      </c>
      <c r="B18" s="21">
        <f>B5+B16</f>
        <v>130961.48994205256</v>
      </c>
      <c r="C18" s="21">
        <f>C5+C16</f>
        <v>0</v>
      </c>
      <c r="D18" s="21">
        <f>MAX((D5+D16),0)</f>
        <v>175356.0874906425</v>
      </c>
      <c r="E18" s="21">
        <f>MAX((E5+E16),0)</f>
        <v>1669.6562235522151</v>
      </c>
      <c r="F18" s="21">
        <f>MAX((F5+F16),0)</f>
        <v>59903.537174092402</v>
      </c>
      <c r="G18" s="21"/>
      <c r="H18" s="21"/>
      <c r="I18" s="21"/>
      <c r="J18" s="21">
        <f>MAX((J5+J16),0)</f>
        <v>421.39311365536491</v>
      </c>
      <c r="K18" s="21"/>
      <c r="L18" s="21">
        <f>MAX((L5+L16),0)</f>
        <v>0</v>
      </c>
      <c r="M18" s="21"/>
      <c r="N18" s="21">
        <f>MAX((N5+N16),0)</f>
        <v>5595.0466111370843</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0.21462657327734241</v>
      </c>
      <c r="C20" s="25">
        <f ca="1">'EF ele_warmte'!B22</f>
        <v>0</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28107.815817557886</v>
      </c>
      <c r="C22" s="23">
        <f ca="1">C18*C20</f>
        <v>0</v>
      </c>
      <c r="D22" s="23">
        <f>D18*D20</f>
        <v>35421.929673109786</v>
      </c>
      <c r="E22" s="23">
        <f>E18*E20</f>
        <v>379.01196274635282</v>
      </c>
      <c r="F22" s="23">
        <f>F18*F20</f>
        <v>15994.244425482671</v>
      </c>
      <c r="G22" s="23"/>
      <c r="H22" s="23"/>
      <c r="I22" s="23"/>
      <c r="J22" s="23">
        <f>J18*J20</f>
        <v>149.17316223399916</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90" t="s">
        <v>482</v>
      </c>
      <c r="B25" s="200"/>
      <c r="C25" s="200"/>
      <c r="D25" s="222"/>
    </row>
    <row r="26" spans="1:18">
      <c r="A26" s="232"/>
      <c r="B26" s="32"/>
      <c r="C26" s="32"/>
      <c r="D26" s="233"/>
    </row>
    <row r="27" spans="1:18">
      <c r="A27" s="234"/>
      <c r="B27" s="221" t="s">
        <v>256</v>
      </c>
      <c r="C27" s="221" t="s">
        <v>257</v>
      </c>
      <c r="D27" s="235" t="s">
        <v>175</v>
      </c>
    </row>
    <row r="28" spans="1:18">
      <c r="A28" s="168" t="s">
        <v>34</v>
      </c>
      <c r="B28" s="37"/>
      <c r="C28" s="39"/>
      <c r="D28" s="233" t="s">
        <v>676</v>
      </c>
    </row>
    <row r="29" spans="1:18">
      <c r="A29" s="168" t="s">
        <v>37</v>
      </c>
      <c r="B29" s="37">
        <f>IF( ISERROR(IND_nonf_ele_kWh/1000),0,IND_nonf_ele_kWh/1000)</f>
        <v>0</v>
      </c>
      <c r="C29" s="39">
        <f>IF(ISERROR(B29*3.6/1000000/'E Balans VL '!Z17*100),0,B29*3.6/1000000/'E Balans VL '!Z17*100)</f>
        <v>0</v>
      </c>
      <c r="D29" s="233" t="s">
        <v>676</v>
      </c>
    </row>
    <row r="30" spans="1:18">
      <c r="A30" s="168" t="s">
        <v>35</v>
      </c>
      <c r="B30" s="37">
        <f>IF( ISERROR(IND_metaal_ele_kWh/1000),0,IND_metaal_ele_kWh/1000)</f>
        <v>888.04871986131604</v>
      </c>
      <c r="C30" s="39">
        <f>IF(ISERROR(B30*3.6/1000000/'E Balans VL '!Z18*100),0,B30*3.6/1000000/'E Balans VL '!Z18*100)</f>
        <v>5.911794556915892E-2</v>
      </c>
      <c r="D30" s="233" t="s">
        <v>676</v>
      </c>
    </row>
    <row r="31" spans="1:18">
      <c r="A31" s="6" t="s">
        <v>32</v>
      </c>
      <c r="B31" s="37">
        <f>IF( ISERROR(IND_ander_ele_kWh/1000),0,IND_ander_ele_kWh/1000)</f>
        <v>60107.966645444198</v>
      </c>
      <c r="C31" s="39">
        <f>IF(ISERROR(B31*3.6/1000000/'E Balans VL '!Z19*100),0,B31*3.6/1000000/'E Balans VL '!Z19*100)</f>
        <v>2.6643479567153561</v>
      </c>
      <c r="D31" s="233" t="s">
        <v>676</v>
      </c>
    </row>
    <row r="32" spans="1:18">
      <c r="A32" s="168" t="s">
        <v>40</v>
      </c>
      <c r="B32" s="37">
        <f>IF( ISERROR(IND_voed_ele_kWh/1000),0,IND_voed_ele_kWh/1000)</f>
        <v>16379.4929795935</v>
      </c>
      <c r="C32" s="39">
        <f>IF(ISERROR(B32*3.6/1000000/'E Balans VL '!Z20*100),0,B32*3.6/1000000/'E Balans VL '!Z20*100)</f>
        <v>0.54712205220251597</v>
      </c>
      <c r="D32" s="233" t="s">
        <v>676</v>
      </c>
    </row>
    <row r="33" spans="1:5">
      <c r="A33" s="168" t="s">
        <v>39</v>
      </c>
      <c r="B33" s="37">
        <f>IF( ISERROR(IND_textiel_ele_kWh/1000),0,IND_textiel_ele_kWh/1000)</f>
        <v>2913.8024542457201</v>
      </c>
      <c r="C33" s="39">
        <f>IF(ISERROR(B33*3.6/1000000/'E Balans VL '!Z21*100),0,B33*3.6/1000000/'E Balans VL '!Z21*100)</f>
        <v>0.38360881244639766</v>
      </c>
      <c r="D33" s="233" t="s">
        <v>676</v>
      </c>
    </row>
    <row r="34" spans="1:5">
      <c r="A34" s="168" t="s">
        <v>36</v>
      </c>
      <c r="B34" s="37">
        <f>IF( ISERROR(IND_min_ele_kWh/1000),0,IND_min_ele_kWh/1000)</f>
        <v>395.92583046087498</v>
      </c>
      <c r="C34" s="39">
        <f>IF(ISERROR(B34*3.6/1000000/'E Balans VL '!Z22*100),0,B34*3.6/1000000/'E Balans VL '!Z22*100)</f>
        <v>7.700322502660456E-2</v>
      </c>
      <c r="D34" s="233" t="s">
        <v>676</v>
      </c>
    </row>
    <row r="35" spans="1:5">
      <c r="A35" s="168" t="s">
        <v>38</v>
      </c>
      <c r="B35" s="37">
        <f>IF( ISERROR(IND_papier_ele_kWh/1000),0,IND_papier_ele_kWh/1000)</f>
        <v>1572.5833448163398</v>
      </c>
      <c r="C35" s="39">
        <f>IF(ISERROR(B35*3.6/1000000/'E Balans VL '!Z22*100),0,B35*3.6/1000000/'E Balans VL '!Z22*100)</f>
        <v>0.30585018672064007</v>
      </c>
      <c r="D35" s="233" t="s">
        <v>676</v>
      </c>
    </row>
    <row r="36" spans="1:5">
      <c r="A36" s="168" t="s">
        <v>33</v>
      </c>
      <c r="B36" s="37">
        <f>IF( ISERROR(IND_chemie_ele_kWh/1000),0,IND_chemie_ele_kWh/1000)</f>
        <v>0</v>
      </c>
      <c r="C36" s="39">
        <f>IF(ISERROR(B36*3.6/1000000/'E Balans VL '!Z24*100),0,B36*3.6/1000000/'E Balans VL '!Z24*100)</f>
        <v>0</v>
      </c>
      <c r="D36" s="233" t="s">
        <v>676</v>
      </c>
    </row>
    <row r="37" spans="1:5">
      <c r="A37" s="168" t="s">
        <v>259</v>
      </c>
      <c r="B37" s="37">
        <f>IF( ISERROR(IND_rest_ele_kWh/1000),0,IND_rest_ele_kWh/1000)</f>
        <v>48703.669967630602</v>
      </c>
      <c r="C37" s="39">
        <f>IF(ISERROR(B37*3.6/1000000/'E Balans VL '!Z15*100),0,B37*3.6/1000000/'E Balans VL '!Z15*100)</f>
        <v>0.36227595949367747</v>
      </c>
      <c r="D37" s="233" t="s">
        <v>676</v>
      </c>
    </row>
    <row r="38" spans="1:5">
      <c r="A38" s="236"/>
      <c r="B38" s="177"/>
      <c r="C38" s="177"/>
      <c r="D38" s="237"/>
    </row>
    <row r="39" spans="1:5">
      <c r="A39" s="228"/>
      <c r="B39" s="32"/>
      <c r="C39" s="32"/>
      <c r="D39" s="32"/>
      <c r="E39" s="32"/>
    </row>
    <row r="40" spans="1:5">
      <c r="A40" s="190" t="s">
        <v>475</v>
      </c>
      <c r="B40" s="200"/>
      <c r="C40" s="200"/>
      <c r="D40" s="222"/>
    </row>
    <row r="41" spans="1:5">
      <c r="A41" s="232"/>
      <c r="B41" s="32"/>
      <c r="C41" s="32"/>
      <c r="D41" s="229"/>
    </row>
    <row r="42" spans="1:5">
      <c r="A42" s="238"/>
      <c r="B42" s="239"/>
      <c r="C42" s="221" t="s">
        <v>366</v>
      </c>
      <c r="D42" s="240" t="s">
        <v>175</v>
      </c>
    </row>
    <row r="43" spans="1:5">
      <c r="A43" s="168" t="s">
        <v>255</v>
      </c>
      <c r="B43" s="311">
        <f>aantalZB_NB_industrie+aantalZB_NB_industrie_met_kantoor</f>
        <v>0</v>
      </c>
      <c r="C43" s="43"/>
      <c r="D43" s="229"/>
    </row>
    <row r="44" spans="1:5">
      <c r="A44" s="168" t="s">
        <v>472</v>
      </c>
      <c r="B44" s="307">
        <v>4.2</v>
      </c>
      <c r="C44" s="43"/>
      <c r="D44" s="301" t="s">
        <v>502</v>
      </c>
    </row>
    <row r="45" spans="1:5">
      <c r="A45" s="6" t="s">
        <v>473</v>
      </c>
      <c r="B45" s="312">
        <f>1.34/3.6</f>
        <v>0.37222222222222223</v>
      </c>
      <c r="C45" s="43" t="s">
        <v>208</v>
      </c>
      <c r="D45" s="301" t="s">
        <v>502</v>
      </c>
    </row>
    <row r="46" spans="1:5" s="32" customFormat="1">
      <c r="A46" s="172"/>
      <c r="B46" s="242"/>
      <c r="C46" s="177"/>
      <c r="D46" s="237"/>
    </row>
    <row r="48" spans="1:5">
      <c r="A48" s="191" t="s">
        <v>476</v>
      </c>
      <c r="B48" s="200"/>
      <c r="C48" s="200"/>
      <c r="D48" s="222"/>
    </row>
    <row r="49" spans="1:4">
      <c r="A49" s="227"/>
      <c r="B49" s="32"/>
      <c r="C49" s="32"/>
      <c r="D49" s="229"/>
    </row>
    <row r="50" spans="1:4">
      <c r="A50" s="238"/>
      <c r="B50" s="239"/>
      <c r="C50" s="221" t="s">
        <v>366</v>
      </c>
      <c r="D50" s="240" t="s">
        <v>175</v>
      </c>
    </row>
    <row r="51" spans="1:4">
      <c r="A51" s="168" t="s">
        <v>255</v>
      </c>
      <c r="B51" s="311">
        <f>aantalWP_NB_industrie+AantalWP_NB_industrie_met_kantoor</f>
        <v>0</v>
      </c>
      <c r="C51" s="32"/>
      <c r="D51" s="229"/>
    </row>
    <row r="52" spans="1:4">
      <c r="A52" s="168" t="s">
        <v>251</v>
      </c>
      <c r="B52" s="307">
        <v>13</v>
      </c>
      <c r="C52" s="32" t="s">
        <v>252</v>
      </c>
      <c r="D52" s="301" t="s">
        <v>502</v>
      </c>
    </row>
    <row r="53" spans="1:4">
      <c r="A53" s="168" t="s">
        <v>253</v>
      </c>
      <c r="B53" s="307">
        <v>2000</v>
      </c>
      <c r="C53" s="32" t="s">
        <v>254</v>
      </c>
      <c r="D53" s="301" t="s">
        <v>502</v>
      </c>
    </row>
    <row r="54" spans="1:4">
      <c r="A54" s="168" t="s">
        <v>404</v>
      </c>
      <c r="B54" s="307">
        <v>3.75</v>
      </c>
      <c r="C54" s="32"/>
      <c r="D54" s="301" t="s">
        <v>502</v>
      </c>
    </row>
    <row r="55" spans="1:4">
      <c r="A55" s="172"/>
      <c r="B55" s="177"/>
      <c r="C55" s="177"/>
      <c r="D55" s="237"/>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700-000000000000}">
      <formula1>#REF!</formula1>
    </dataValidation>
    <dataValidation type="list" allowBlank="1" showInputMessage="1" showErrorMessage="1" sqref="D3" xr:uid="{00000000-0002-0000-17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39" t="s">
        <v>260</v>
      </c>
      <c r="B1" s="1140" t="s">
        <v>188</v>
      </c>
      <c r="C1" s="1141"/>
      <c r="D1" s="1141"/>
      <c r="E1" s="1141"/>
      <c r="F1" s="1141"/>
      <c r="G1" s="1141"/>
      <c r="H1" s="1141"/>
      <c r="I1" s="1141"/>
      <c r="J1" s="1141"/>
      <c r="K1" s="1141"/>
      <c r="L1" s="1141"/>
      <c r="M1" s="1141"/>
      <c r="N1" s="1141"/>
      <c r="O1" s="1141"/>
      <c r="P1" s="1141"/>
    </row>
    <row r="2" spans="1:18" s="308" customFormat="1" ht="15.75" thickTop="1">
      <c r="A2" s="1139"/>
      <c r="B2" s="1142" t="s">
        <v>20</v>
      </c>
      <c r="C2" s="1142" t="s">
        <v>189</v>
      </c>
      <c r="D2" s="1144" t="s">
        <v>190</v>
      </c>
      <c r="E2" s="1145"/>
      <c r="F2" s="1145"/>
      <c r="G2" s="1145"/>
      <c r="H2" s="1145"/>
      <c r="I2" s="1145"/>
      <c r="J2" s="1145"/>
      <c r="K2" s="1146"/>
      <c r="L2" s="1144" t="s">
        <v>191</v>
      </c>
      <c r="M2" s="1145"/>
      <c r="N2" s="1145"/>
      <c r="O2" s="1145"/>
      <c r="P2" s="1146"/>
    </row>
    <row r="3" spans="1:18" s="308" customFormat="1" ht="45">
      <c r="A3" s="1139"/>
      <c r="B3" s="1143"/>
      <c r="C3" s="114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11735.938234583713</v>
      </c>
      <c r="C5" s="17">
        <f>'Eigen informatie GS &amp; warmtenet'!B60</f>
        <v>0</v>
      </c>
      <c r="D5" s="30">
        <f>IF(ISERROR(SUM(LB_lb_gas_kWh,LB_rest_gas_kWh)/1000),0,SUM(LB_lb_gas_kWh,LB_rest_gas_kWh)/1000)*0.902</f>
        <v>638.72552793789225</v>
      </c>
      <c r="E5" s="17">
        <f>B17*'E Balans VL '!I25/3.6*1000000/100</f>
        <v>105.75569508670397</v>
      </c>
      <c r="F5" s="17">
        <f>B17*('E Balans VL '!L25/3.6*1000000+'E Balans VL '!N25/3.6*1000000)/100</f>
        <v>43974.918499248779</v>
      </c>
      <c r="G5" s="18"/>
      <c r="H5" s="17"/>
      <c r="I5" s="17"/>
      <c r="J5" s="17">
        <f>('E Balans VL '!D25+'E Balans VL '!E25)/3.6*1000000*landbouw!B17/100</f>
        <v>1187.6284108546868</v>
      </c>
      <c r="K5" s="17"/>
      <c r="L5" s="17">
        <f>L6*(-1)</f>
        <v>0</v>
      </c>
      <c r="M5" s="17"/>
      <c r="N5" s="17">
        <f>N6*(-1)</f>
        <v>0</v>
      </c>
      <c r="O5" s="17"/>
      <c r="P5" s="17"/>
      <c r="R5" s="32"/>
    </row>
    <row r="6" spans="1:18">
      <c r="A6" s="16" t="s">
        <v>483</v>
      </c>
      <c r="B6" s="17" t="s">
        <v>204</v>
      </c>
      <c r="C6" s="17">
        <f>'lokale energieproductie'!O39+'lokale energieproductie'!O32</f>
        <v>0</v>
      </c>
      <c r="D6" s="302">
        <f>('lokale energieproductie'!P32+'lokale energieproductie'!P39)*(-1)</f>
        <v>0</v>
      </c>
      <c r="E6" s="244"/>
      <c r="F6" s="302">
        <f>('lokale energieproductie'!S32+'lokale energieproductie'!S39)*(-1)</f>
        <v>0</v>
      </c>
      <c r="G6" s="245"/>
      <c r="H6" s="244"/>
      <c r="I6" s="244"/>
      <c r="J6" s="244"/>
      <c r="K6" s="244"/>
      <c r="L6" s="302">
        <f>('lokale energieproductie'!T32+'lokale energieproductie'!U32+'lokale energieproductie'!T39+'lokale energieproductie'!U39)*(-1)</f>
        <v>0</v>
      </c>
      <c r="M6" s="244"/>
      <c r="N6" s="302">
        <f>('lokale energieproductie'!V32+'lokale energieproductie'!R32+'lokale energieproductie'!Q32+'lokale energieproductie'!Q39+'lokale energieproductie'!R39+'lokale energieproductie'!V39)*(-1)</f>
        <v>0</v>
      </c>
      <c r="O6" s="244"/>
      <c r="P6" s="244"/>
      <c r="R6" s="32"/>
    </row>
    <row r="7" spans="1:18">
      <c r="A7" s="32"/>
      <c r="B7" s="29"/>
      <c r="C7" s="29"/>
      <c r="D7" s="246"/>
      <c r="E7" s="29"/>
      <c r="F7" s="29"/>
      <c r="G7" s="28"/>
      <c r="H7" s="29"/>
      <c r="I7" s="29"/>
      <c r="J7" s="29"/>
      <c r="K7" s="29"/>
      <c r="L7" s="29"/>
      <c r="M7" s="29"/>
      <c r="N7" s="29"/>
      <c r="O7" s="29"/>
      <c r="P7" s="29"/>
      <c r="R7" s="32"/>
    </row>
    <row r="8" spans="1:18">
      <c r="A8" s="20" t="s">
        <v>262</v>
      </c>
      <c r="B8" s="21">
        <f>B5</f>
        <v>11735.938234583713</v>
      </c>
      <c r="C8" s="21">
        <f>C5+C6</f>
        <v>0</v>
      </c>
      <c r="D8" s="21">
        <f>MAX((D5+D6),0)</f>
        <v>638.72552793789225</v>
      </c>
      <c r="E8" s="21">
        <f>MAX((E5+E6),0)</f>
        <v>105.75569508670397</v>
      </c>
      <c r="F8" s="21">
        <f>MAX((F5+F6),0)</f>
        <v>43974.918499248779</v>
      </c>
      <c r="G8" s="21"/>
      <c r="H8" s="21"/>
      <c r="I8" s="21"/>
      <c r="J8" s="21">
        <f>MAX((J5+J6),0)</f>
        <v>1187.6284108546868</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0.21462657327734241</v>
      </c>
      <c r="C10" s="31">
        <f ca="1">'EF ele_warmte'!B22</f>
        <v>0</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2518.844207483246</v>
      </c>
      <c r="C12" s="23">
        <f ca="1">C8*C10</f>
        <v>0</v>
      </c>
      <c r="D12" s="23">
        <f>D8*D10</f>
        <v>129.02255664345424</v>
      </c>
      <c r="E12" s="23">
        <f>E8*E10</f>
        <v>24.006542784681802</v>
      </c>
      <c r="F12" s="23">
        <f>F8*F10</f>
        <v>11741.303239299425</v>
      </c>
      <c r="G12" s="23"/>
      <c r="H12" s="23"/>
      <c r="I12" s="23"/>
      <c r="J12" s="23">
        <f>J8*J10</f>
        <v>420.4204574425591</v>
      </c>
      <c r="K12" s="23"/>
      <c r="L12" s="23">
        <f>L8*L10</f>
        <v>0</v>
      </c>
      <c r="M12" s="23">
        <f>M8*M10</f>
        <v>0</v>
      </c>
      <c r="N12" s="23">
        <f>N8*N10</f>
        <v>0</v>
      </c>
      <c r="O12" s="23"/>
      <c r="P12" s="23"/>
    </row>
    <row r="14" spans="1:18">
      <c r="A14" s="190" t="s">
        <v>489</v>
      </c>
      <c r="B14" s="200"/>
      <c r="C14" s="222"/>
    </row>
    <row r="15" spans="1:18">
      <c r="A15" s="232"/>
      <c r="B15" s="32"/>
      <c r="C15" s="233"/>
    </row>
    <row r="16" spans="1:18">
      <c r="A16" s="251"/>
      <c r="B16" s="42" t="s">
        <v>281</v>
      </c>
      <c r="C16" s="235" t="s">
        <v>175</v>
      </c>
    </row>
    <row r="17" spans="1:4">
      <c r="A17" s="252" t="s">
        <v>105</v>
      </c>
      <c r="B17" s="250">
        <f>IF(ISERROR(SUM(LB_lb_ele_kWh,LB_rest_ele_kWh)*3.6/1000000000/'E Balans VL '!Z26*100),0,SUM(LB_lb_ele_kWh,LB_rest_ele_kWh)*3.6/1000000000/'E Balans VL '!Z26*100)</f>
        <v>1.8063874397756103</v>
      </c>
      <c r="C17" s="233" t="s">
        <v>676</v>
      </c>
      <c r="D17" s="248"/>
    </row>
    <row r="18" spans="1:4">
      <c r="A18" s="236"/>
      <c r="B18" s="249"/>
      <c r="C18" s="237"/>
    </row>
    <row r="19" spans="1:4">
      <c r="A19" s="32"/>
      <c r="B19" s="48"/>
      <c r="C19" s="32"/>
    </row>
    <row r="20" spans="1:4">
      <c r="A20" s="32"/>
      <c r="B20" s="48"/>
      <c r="C20" s="32"/>
    </row>
    <row r="21" spans="1:4" ht="15.75" thickBot="1">
      <c r="B21" s="32"/>
    </row>
    <row r="22" spans="1:4" ht="15.75" customHeight="1">
      <c r="A22" s="1147" t="s">
        <v>292</v>
      </c>
      <c r="B22" s="1150" t="s">
        <v>293</v>
      </c>
      <c r="C22" s="1150" t="s">
        <v>488</v>
      </c>
    </row>
    <row r="23" spans="1:4">
      <c r="A23" s="1148"/>
      <c r="B23" s="1151"/>
      <c r="C23" s="1151"/>
    </row>
    <row r="24" spans="1:4" ht="15.75" thickBot="1">
      <c r="A24" s="1149"/>
      <c r="B24" s="1152"/>
      <c r="C24" s="1152"/>
    </row>
    <row r="25" spans="1:4" ht="15.75">
      <c r="A25" s="13"/>
      <c r="B25" s="32"/>
    </row>
    <row r="26" spans="1:4">
      <c r="A26" s="41" t="s">
        <v>263</v>
      </c>
      <c r="B26" s="243">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1273.6097430004281</v>
      </c>
      <c r="C26" s="243">
        <f>B26*'GWP N2O_CH4'!B5</f>
        <v>26745.80460300899</v>
      </c>
      <c r="D26" s="50"/>
    </row>
    <row r="27" spans="1:4">
      <c r="A27" s="41" t="s">
        <v>264</v>
      </c>
      <c r="B27" s="243">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913.0488842436024</v>
      </c>
      <c r="C27" s="243">
        <f>B27*'GWP N2O_CH4'!B5</f>
        <v>19174.026569115649</v>
      </c>
      <c r="D27" s="50"/>
    </row>
    <row r="28" spans="1:4">
      <c r="A28" s="41" t="s">
        <v>265</v>
      </c>
      <c r="B28" s="243">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21.693287284077428</v>
      </c>
      <c r="C28" s="243">
        <f>B28*'GWP N2O_CH4'!B4</f>
        <v>6724.9190580640025</v>
      </c>
      <c r="D28" s="50"/>
    </row>
    <row r="29" spans="1:4">
      <c r="A29" s="41" t="s">
        <v>266</v>
      </c>
      <c r="B29" s="243">
        <f>B34*'ha_N2O bodem landbouw'!B4</f>
        <v>29.304584092598596</v>
      </c>
      <c r="C29" s="243">
        <f>B29*'GWP N2O_CH4'!B4</f>
        <v>9084.4210687055638</v>
      </c>
      <c r="D29" s="50"/>
    </row>
    <row r="31" spans="1:4">
      <c r="A31" s="190" t="s">
        <v>490</v>
      </c>
      <c r="B31" s="200"/>
      <c r="C31" s="222"/>
    </row>
    <row r="32" spans="1:4">
      <c r="A32" s="232"/>
      <c r="B32" s="32"/>
      <c r="C32" s="233"/>
    </row>
    <row r="33" spans="1:5">
      <c r="A33" s="234"/>
      <c r="B33" s="221" t="s">
        <v>595</v>
      </c>
      <c r="C33" s="235" t="s">
        <v>175</v>
      </c>
    </row>
    <row r="34" spans="1:5">
      <c r="A34" s="253" t="s">
        <v>105</v>
      </c>
      <c r="B34" s="35">
        <f>IF(ISERROR(aantalCultuurgronden/'ha_N2O bodem landbouw'!B5),0,aantalCultuurgronden/'ha_N2O bodem landbouw'!B5)</f>
        <v>7.6083788815073427E-3</v>
      </c>
      <c r="C34" s="254" t="s">
        <v>594</v>
      </c>
      <c r="D34" s="27"/>
      <c r="E34" s="27"/>
    </row>
    <row r="35" spans="1:5">
      <c r="A35" s="236"/>
      <c r="B35" s="177"/>
      <c r="C35" s="237"/>
      <c r="D35" s="248"/>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800-000000000000}">
      <formula1>#REF!</formula1>
    </dataValidation>
    <dataValidation type="list" allowBlank="1" showInputMessage="1" showErrorMessage="1" sqref="D3" xr:uid="{00000000-0002-0000-18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15">
    <tabColor theme="5" tint="-0.249977111117893"/>
  </sheetPr>
  <dimension ref="A1:R79"/>
  <sheetViews>
    <sheetView showGridLines="0" zoomScale="85" zoomScaleNormal="85" workbookViewId="0">
      <selection activeCell="B24" sqref="B24:L25"/>
    </sheetView>
  </sheetViews>
  <sheetFormatPr defaultRowHeight="15"/>
  <cols>
    <col min="1" max="1" width="49.42578125" bestFit="1" customWidth="1"/>
    <col min="2" max="2" width="13" bestFit="1" customWidth="1"/>
    <col min="3" max="3" width="15.85546875" bestFit="1" customWidth="1"/>
    <col min="4" max="4" width="13" bestFit="1"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16.85546875" customWidth="1"/>
    <col min="13" max="13" width="13.42578125" customWidth="1"/>
    <col min="14" max="14" width="12.28515625" customWidth="1"/>
    <col min="15" max="15" width="12.140625" customWidth="1"/>
    <col min="16" max="16" width="14.140625" customWidth="1"/>
    <col min="17" max="17" width="6.42578125" bestFit="1" customWidth="1"/>
  </cols>
  <sheetData>
    <row r="1" spans="1:18" s="308" customFormat="1" ht="17.25" thickTop="1" thickBot="1">
      <c r="A1" s="1139" t="s">
        <v>492</v>
      </c>
      <c r="B1" s="1140" t="s">
        <v>540</v>
      </c>
      <c r="C1" s="1141"/>
      <c r="D1" s="1141"/>
      <c r="E1" s="1141"/>
      <c r="F1" s="1141"/>
      <c r="G1" s="1141"/>
      <c r="H1" s="1141"/>
      <c r="I1" s="1141"/>
      <c r="J1" s="1141"/>
      <c r="K1" s="1141"/>
      <c r="L1" s="1141"/>
      <c r="M1" s="1141"/>
      <c r="N1" s="1141"/>
      <c r="O1" s="1141"/>
      <c r="P1" s="1141"/>
    </row>
    <row r="2" spans="1:18" s="308" customFormat="1" ht="15.75" thickTop="1">
      <c r="A2" s="1139"/>
      <c r="B2" s="1142" t="s">
        <v>20</v>
      </c>
      <c r="C2" s="1142" t="s">
        <v>189</v>
      </c>
      <c r="D2" s="1144" t="s">
        <v>190</v>
      </c>
      <c r="E2" s="1145"/>
      <c r="F2" s="1145"/>
      <c r="G2" s="1145"/>
      <c r="H2" s="1145"/>
      <c r="I2" s="1145"/>
      <c r="J2" s="1145"/>
      <c r="K2" s="1146"/>
      <c r="L2" s="1144" t="s">
        <v>191</v>
      </c>
      <c r="M2" s="1145"/>
      <c r="N2" s="1145"/>
      <c r="O2" s="1145"/>
      <c r="P2" s="1146"/>
    </row>
    <row r="3" spans="1:18" s="308" customFormat="1" ht="45">
      <c r="A3" s="1139"/>
      <c r="B3" s="1143"/>
      <c r="C3" s="114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c r="C4" s="15"/>
    </row>
    <row r="5" spans="1:18" s="8" customFormat="1">
      <c r="A5" s="281" t="s">
        <v>317</v>
      </c>
      <c r="B5" s="416">
        <f>SUM(B6:B11)</f>
        <v>3.8965580121641989E-6</v>
      </c>
      <c r="C5" s="431" t="s">
        <v>204</v>
      </c>
      <c r="D5" s="416">
        <f>SUM(D6:D11)</f>
        <v>1.3123577739700078E-5</v>
      </c>
      <c r="E5" s="416">
        <f>SUM(E6:E11)</f>
        <v>1.3400660120505884E-3</v>
      </c>
      <c r="F5" s="429" t="s">
        <v>204</v>
      </c>
      <c r="G5" s="416">
        <f>SUM(G6:G11)</f>
        <v>0.28357930961864897</v>
      </c>
      <c r="H5" s="416">
        <f>SUM(H6:H11)</f>
        <v>4.4971636799483135E-2</v>
      </c>
      <c r="I5" s="431" t="s">
        <v>204</v>
      </c>
      <c r="J5" s="431" t="s">
        <v>204</v>
      </c>
      <c r="K5" s="431" t="s">
        <v>204</v>
      </c>
      <c r="L5" s="431" t="s">
        <v>204</v>
      </c>
      <c r="M5" s="416">
        <f>SUM(M6:M11)</f>
        <v>1.4286185492859742E-2</v>
      </c>
      <c r="N5" s="431" t="s">
        <v>204</v>
      </c>
      <c r="O5" s="431" t="s">
        <v>204</v>
      </c>
      <c r="P5" s="432" t="s">
        <v>204</v>
      </c>
    </row>
    <row r="6" spans="1:18">
      <c r="A6" s="258" t="s">
        <v>729</v>
      </c>
      <c r="B6" s="417">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2.9684716564217768E-6</v>
      </c>
      <c r="C6" s="417"/>
      <c r="D6" s="417">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9.3699121080684828E-6</v>
      </c>
      <c r="E6" s="419">
        <f>vkm_GW_PW*SUMIFS(TableVerdeelsleutelVkm[LPG],TableVerdeelsleutelVkm[Voertuigtype],"Lichte voertuigen")*SUMIFS(TableECFTransport[EnergieConsumptieFactor (PJ per km)],TableECFTransport[Index],CONCATENATE($A6,"_LPG_LPG"))</f>
        <v>9.7314466507763642E-4</v>
      </c>
      <c r="F6" s="419"/>
      <c r="G6" s="417">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0.1298977755914098</v>
      </c>
      <c r="H6" s="417">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3.2624723488966743E-2</v>
      </c>
      <c r="I6" s="417"/>
      <c r="J6" s="417"/>
      <c r="K6" s="417"/>
      <c r="L6" s="417"/>
      <c r="M6" s="417">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7.0974446307291361E-3</v>
      </c>
      <c r="N6" s="417"/>
      <c r="O6" s="417"/>
      <c r="P6" s="418"/>
    </row>
    <row r="7" spans="1:18">
      <c r="A7" s="258" t="s">
        <v>731</v>
      </c>
      <c r="B7" s="417">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1.9936147993007031E-7</v>
      </c>
      <c r="C7" s="417"/>
      <c r="D7" s="419">
        <f>vkm_GW_ZV*SUMIFS(TableVerdeelsleutelVkm[CNG],TableVerdeelsleutelVkm[Voertuigtype],"Zware voertuigen")*SUMIFS(TableECFTransport[EnergieConsumptieFactor (PJ per km)],TableECFTransport[Index],CONCATENATE($A7,"_CNG_CNG"))</f>
        <v>0</v>
      </c>
      <c r="E7" s="419">
        <f>vkm_GW_ZV*SUMIFS(TableVerdeelsleutelVkm[LPG],TableVerdeelsleutelVkm[Voertuigtype],"Zware voertuigen")*SUMIFS(TableECFTransport[EnergieConsumptieFactor (PJ per km)],TableECFTransport[Index],CONCATENATE($A7,"_LPG_LPG"))</f>
        <v>0</v>
      </c>
      <c r="F7" s="419"/>
      <c r="G7" s="417">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8.9867276385914047E-2</v>
      </c>
      <c r="H7" s="417">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2.6442865076913603E-6</v>
      </c>
      <c r="I7" s="417"/>
      <c r="J7" s="417"/>
      <c r="K7" s="417"/>
      <c r="L7" s="417"/>
      <c r="M7" s="417">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3.8715293542757995E-3</v>
      </c>
      <c r="N7" s="417"/>
      <c r="O7" s="417"/>
      <c r="P7" s="418"/>
    </row>
    <row r="8" spans="1:18">
      <c r="A8" s="258" t="s">
        <v>732</v>
      </c>
      <c r="B8" s="417">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7.0114195187990796E-7</v>
      </c>
      <c r="C8" s="417"/>
      <c r="D8" s="419">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3.7536656316315949E-6</v>
      </c>
      <c r="E8" s="419">
        <f>vkm_NGW_PW*SUMIFS(TableVerdeelsleutelVkm[LPG],TableVerdeelsleutelVkm[Voertuigtype],"Lichte voertuigen")*SUMIFS(TableECFTransport[EnergieConsumptieFactor (PJ per km)],TableECFTransport[Index],CONCATENATE($A8,"_LPG_LPG"))</f>
        <v>3.6692134697295198E-4</v>
      </c>
      <c r="F8" s="419"/>
      <c r="G8" s="417">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4.6591620613604931E-2</v>
      </c>
      <c r="H8" s="417">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1.2343827429150342E-2</v>
      </c>
      <c r="I8" s="417"/>
      <c r="J8" s="417"/>
      <c r="K8" s="417"/>
      <c r="L8" s="417"/>
      <c r="M8" s="417">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2.5752542800519225E-3</v>
      </c>
      <c r="N8" s="417"/>
      <c r="O8" s="417"/>
      <c r="P8" s="418"/>
    </row>
    <row r="9" spans="1:18">
      <c r="A9" s="258" t="s">
        <v>733</v>
      </c>
      <c r="B9" s="417">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2.7582923932443969E-8</v>
      </c>
      <c r="C9" s="417"/>
      <c r="D9" s="419">
        <f>vkm_NGW_ZV*SUMIFS(TableVerdeelsleutelVkm[CNG],TableVerdeelsleutelVkm[Voertuigtype],"Zware voertuigen")*SUMIFS(TableECFTransport[EnergieConsumptieFactor (PJ per km)],TableECFTransport[Index],CONCATENATE($A9,"_CNG_CNG"))</f>
        <v>0</v>
      </c>
      <c r="E9" s="419">
        <f>vkm_NGW_ZV*SUMIFS(TableVerdeelsleutelVkm[LPG],TableVerdeelsleutelVkm[Voertuigtype],"Zware voertuigen")*SUMIFS(TableECFTransport[EnergieConsumptieFactor (PJ per km)],TableECFTransport[Index],CONCATENATE($A9,"_LPG_LPG"))</f>
        <v>0</v>
      </c>
      <c r="F9" s="419"/>
      <c r="G9" s="417">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1.7222637027720193E-2</v>
      </c>
      <c r="H9" s="417">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4.4159485835861312E-7</v>
      </c>
      <c r="I9" s="417"/>
      <c r="J9" s="417"/>
      <c r="K9" s="417"/>
      <c r="L9" s="417"/>
      <c r="M9" s="417">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7.4195722780288475E-4</v>
      </c>
      <c r="N9" s="417"/>
      <c r="O9" s="417"/>
      <c r="P9" s="418"/>
    </row>
    <row r="10" spans="1:18">
      <c r="A10" s="258" t="s">
        <v>734</v>
      </c>
      <c r="B10" s="417">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0</v>
      </c>
      <c r="C10" s="417"/>
      <c r="D10" s="419">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0</v>
      </c>
      <c r="E10" s="419">
        <f>vkm_SW_PW*SUMIFS(TableVerdeelsleutelVkm[LPG],TableVerdeelsleutelVkm[Voertuigtype],"Lichte voertuigen")*SUMIFS(TableECFTransport[EnergieConsumptieFactor (PJ per km)],TableECFTransport[Index],CONCATENATE($A10,"_LPG_LPG"))</f>
        <v>0</v>
      </c>
      <c r="F10" s="419"/>
      <c r="G10" s="417">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v>
      </c>
      <c r="H10" s="417">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0</v>
      </c>
      <c r="I10" s="417"/>
      <c r="J10" s="417"/>
      <c r="K10" s="417"/>
      <c r="L10" s="417"/>
      <c r="M10" s="417">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0</v>
      </c>
      <c r="N10" s="417"/>
      <c r="O10" s="417"/>
      <c r="P10" s="418"/>
    </row>
    <row r="11" spans="1:18">
      <c r="A11" s="4" t="s">
        <v>735</v>
      </c>
      <c r="B11" s="420">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0</v>
      </c>
      <c r="C11" s="420"/>
      <c r="D11" s="421">
        <f>vkm_SW_ZV*SUMIFS(TableVerdeelsleutelVkm[CNG],TableVerdeelsleutelVkm[Voertuigtype],"Zware voertuigen")*SUMIFS(TableECFTransport[EnergieConsumptieFactor (PJ per km)],TableECFTransport[Index],CONCATENATE($A11,"_CNG_CNG"))</f>
        <v>0</v>
      </c>
      <c r="E11" s="421">
        <f>vkm_SW_ZV*SUMIFS(TableVerdeelsleutelVkm[LPG],TableVerdeelsleutelVkm[Voertuigtype],"Zware voertuigen")*SUMIFS(TableECFTransport[EnergieConsumptieFactor (PJ per km)],TableECFTransport[Index],CONCATENATE($A11,"_LPG_LPG"))</f>
        <v>0</v>
      </c>
      <c r="F11" s="421"/>
      <c r="G11" s="420">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v>
      </c>
      <c r="H11" s="420">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0</v>
      </c>
      <c r="I11" s="420"/>
      <c r="J11" s="420"/>
      <c r="K11" s="420"/>
      <c r="L11" s="420"/>
      <c r="M11" s="420">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0</v>
      </c>
      <c r="N11" s="420"/>
      <c r="O11" s="420"/>
      <c r="P11" s="422"/>
    </row>
    <row r="12" spans="1:18">
      <c r="A12" s="323" t="s">
        <v>538</v>
      </c>
      <c r="B12" s="430">
        <f>('Eigen vloot'!B27)*(-1)</f>
        <v>0</v>
      </c>
      <c r="C12" s="430"/>
      <c r="D12" s="430">
        <f>('Eigen vloot'!D27)*(-1)</f>
        <v>0</v>
      </c>
      <c r="E12" s="430">
        <f>('Eigen vloot'!E27)*(-1)</f>
        <v>0</v>
      </c>
      <c r="F12" s="423"/>
      <c r="G12" s="430">
        <f>('Eigen vloot'!G27)*(-1)</f>
        <v>0</v>
      </c>
      <c r="H12" s="430">
        <f>'Eigen vloot'!H27*(-1)</f>
        <v>0</v>
      </c>
      <c r="I12" s="430"/>
      <c r="J12" s="430"/>
      <c r="K12" s="430"/>
      <c r="L12" s="430"/>
      <c r="M12" s="430">
        <f>('Eigen vloot'!M27)*(-1)</f>
        <v>0</v>
      </c>
      <c r="N12" s="430"/>
      <c r="O12" s="430"/>
      <c r="P12" s="433"/>
    </row>
    <row r="13" spans="1:18">
      <c r="B13" s="11"/>
      <c r="C13" s="55"/>
      <c r="D13" s="55"/>
      <c r="E13" s="55"/>
      <c r="F13" s="55"/>
      <c r="G13" s="11"/>
      <c r="H13" s="11"/>
      <c r="I13" s="10"/>
      <c r="J13" s="11"/>
      <c r="K13" s="11"/>
      <c r="L13" s="11"/>
      <c r="M13" s="11"/>
      <c r="N13" s="11"/>
      <c r="O13" s="11"/>
      <c r="P13" s="11"/>
    </row>
    <row r="14" spans="1:18" s="15" customFormat="1">
      <c r="A14" s="20" t="s">
        <v>325</v>
      </c>
      <c r="B14" s="21">
        <f>((B5)*10^9/3600)+B12</f>
        <v>1.0823772256011663</v>
      </c>
      <c r="C14" s="21"/>
      <c r="D14" s="21">
        <f t="shared" ref="D14:M14" si="0">((D5)*10^9/3600)+D12</f>
        <v>3.6454382610277993</v>
      </c>
      <c r="E14" s="21">
        <f t="shared" si="0"/>
        <v>372.24055890294125</v>
      </c>
      <c r="F14" s="21"/>
      <c r="G14" s="21">
        <f t="shared" si="0"/>
        <v>78772.030449624712</v>
      </c>
      <c r="H14" s="21">
        <f t="shared" si="0"/>
        <v>12492.12133318976</v>
      </c>
      <c r="I14" s="21"/>
      <c r="J14" s="21"/>
      <c r="K14" s="21"/>
      <c r="L14" s="21"/>
      <c r="M14" s="21">
        <f t="shared" si="0"/>
        <v>3968.384859127706</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0.21462657327734241</v>
      </c>
      <c r="C16" s="56">
        <f ca="1">'EF ele_warmte'!B22</f>
        <v>0</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327</v>
      </c>
      <c r="B18" s="23">
        <f ca="1">B14*B16</f>
        <v>0.23230691492421532</v>
      </c>
      <c r="C18" s="23"/>
      <c r="D18" s="23">
        <f t="shared" ref="D18:M18" si="1">D14*D16</f>
        <v>0.73637852872761556</v>
      </c>
      <c r="E18" s="23">
        <f t="shared" si="1"/>
        <v>84.498606870967663</v>
      </c>
      <c r="F18" s="23"/>
      <c r="G18" s="23">
        <f t="shared" si="1"/>
        <v>21032.132130049798</v>
      </c>
      <c r="H18" s="23">
        <f t="shared" si="1"/>
        <v>3110.53821196425</v>
      </c>
      <c r="I18" s="23"/>
      <c r="J18" s="23"/>
      <c r="K18" s="23"/>
      <c r="L18" s="23"/>
      <c r="M18" s="23">
        <f t="shared" si="1"/>
        <v>0</v>
      </c>
      <c r="N18" s="23"/>
      <c r="O18" s="23"/>
      <c r="P18" s="23"/>
    </row>
    <row r="19" spans="1:18" s="15" customFormat="1">
      <c r="A19" s="42"/>
      <c r="B19" s="303"/>
      <c r="C19" s="54"/>
      <c r="D19" s="54"/>
      <c r="E19" s="54"/>
      <c r="F19" s="54"/>
      <c r="G19" s="54"/>
      <c r="H19" s="54"/>
      <c r="I19" s="54"/>
      <c r="J19" s="54"/>
      <c r="K19" s="54"/>
      <c r="L19" s="54"/>
      <c r="M19" s="54"/>
      <c r="N19" s="54"/>
      <c r="O19" s="54"/>
      <c r="P19" s="54"/>
      <c r="R19" s="32"/>
    </row>
    <row r="20" spans="1:18">
      <c r="A20" s="1"/>
      <c r="B20" s="1"/>
      <c r="E20" s="718"/>
    </row>
    <row r="21" spans="1:18">
      <c r="A21" s="835" t="s">
        <v>494</v>
      </c>
      <c r="B21" s="836"/>
      <c r="C21" s="837"/>
      <c r="D21" s="837"/>
      <c r="E21" s="837"/>
      <c r="F21" s="837"/>
      <c r="G21" s="837"/>
      <c r="H21" s="837"/>
      <c r="I21" s="837"/>
      <c r="J21" s="837"/>
      <c r="K21" s="837"/>
      <c r="L21" s="837"/>
      <c r="M21" s="837"/>
      <c r="N21" s="838"/>
    </row>
    <row r="22" spans="1:18">
      <c r="A22" s="256"/>
      <c r="B22" s="257"/>
      <c r="C22" s="43"/>
      <c r="D22" s="43"/>
      <c r="E22" s="43"/>
      <c r="F22" s="43"/>
      <c r="G22" s="43"/>
      <c r="H22" s="43"/>
      <c r="I22" s="43"/>
      <c r="J22" s="43"/>
      <c r="K22" s="43"/>
      <c r="L22" s="43"/>
      <c r="M22" s="43"/>
      <c r="N22" s="171"/>
    </row>
    <row r="23" spans="1:18">
      <c r="A23" s="263" t="s">
        <v>297</v>
      </c>
      <c r="B23" s="839" t="s">
        <v>298</v>
      </c>
      <c r="C23" s="839" t="s">
        <v>737</v>
      </c>
      <c r="D23" s="839" t="s">
        <v>738</v>
      </c>
      <c r="E23" s="839" t="s">
        <v>739</v>
      </c>
      <c r="F23" s="839" t="s">
        <v>686</v>
      </c>
      <c r="G23" s="839" t="s">
        <v>740</v>
      </c>
      <c r="H23" s="839" t="s">
        <v>741</v>
      </c>
      <c r="I23" s="839" t="s">
        <v>112</v>
      </c>
      <c r="J23" s="839" t="s">
        <v>742</v>
      </c>
      <c r="K23" s="839" t="s">
        <v>743</v>
      </c>
      <c r="L23" s="840" t="s">
        <v>744</v>
      </c>
      <c r="M23" s="128" t="s">
        <v>175</v>
      </c>
      <c r="N23" s="264" t="s">
        <v>305</v>
      </c>
    </row>
    <row r="24" spans="1:18" ht="17.45" customHeight="1">
      <c r="A24" s="32" t="s">
        <v>728</v>
      </c>
      <c r="B24" s="990">
        <v>4.6585499895989961E-5</v>
      </c>
      <c r="C24" s="990">
        <v>0.79549116577921042</v>
      </c>
      <c r="D24" s="990" t="s">
        <v>954</v>
      </c>
      <c r="E24" s="990" t="s">
        <v>954</v>
      </c>
      <c r="F24" s="990"/>
      <c r="G24" s="990">
        <v>5.7924267107386004E-5</v>
      </c>
      <c r="H24" s="990" t="s">
        <v>954</v>
      </c>
      <c r="I24" s="990">
        <v>5.4870872115575552E-3</v>
      </c>
      <c r="J24" s="990">
        <v>0.19791084115735974</v>
      </c>
      <c r="K24" s="990">
        <v>1.0063960848689395E-3</v>
      </c>
      <c r="L24" s="990" t="s">
        <v>954</v>
      </c>
      <c r="M24" s="995" t="s">
        <v>948</v>
      </c>
      <c r="N24" s="266">
        <f>SUM(B24:L24)</f>
        <v>1</v>
      </c>
    </row>
    <row r="25" spans="1:18">
      <c r="A25" s="32" t="s">
        <v>730</v>
      </c>
      <c r="B25" s="990" t="s">
        <v>954</v>
      </c>
      <c r="C25" s="990">
        <v>0.99994990923291061</v>
      </c>
      <c r="D25" s="990" t="s">
        <v>954</v>
      </c>
      <c r="E25" s="990" t="s">
        <v>954</v>
      </c>
      <c r="F25" s="990"/>
      <c r="G25" s="990">
        <v>4.6585039730733677E-6</v>
      </c>
      <c r="H25" s="990" t="s">
        <v>954</v>
      </c>
      <c r="I25" s="990" t="s">
        <v>954</v>
      </c>
      <c r="J25" s="990">
        <v>4.5432263116335348E-5</v>
      </c>
      <c r="K25" s="990" t="s">
        <v>954</v>
      </c>
      <c r="L25" s="990" t="s">
        <v>954</v>
      </c>
      <c r="M25" s="995" t="s">
        <v>948</v>
      </c>
      <c r="N25" s="266">
        <f>SUM(B25:L25)</f>
        <v>1</v>
      </c>
    </row>
    <row r="26" spans="1:18">
      <c r="A26" s="236"/>
      <c r="B26" s="177"/>
      <c r="C26" s="177"/>
      <c r="D26" s="177"/>
      <c r="E26" s="177"/>
      <c r="F26" s="177"/>
      <c r="G26" s="177"/>
      <c r="H26" s="177"/>
      <c r="I26" s="177"/>
      <c r="J26" s="177"/>
      <c r="K26" s="177"/>
      <c r="L26" s="175"/>
      <c r="M26" s="175"/>
      <c r="N26" s="173"/>
    </row>
    <row r="27" spans="1:18" s="43" customFormat="1"/>
    <row r="28" spans="1:18">
      <c r="A28" s="259" t="s">
        <v>495</v>
      </c>
      <c r="B28" s="260"/>
      <c r="C28" s="260"/>
      <c r="D28" s="260"/>
      <c r="E28" s="260"/>
      <c r="F28" s="260"/>
      <c r="G28" s="260"/>
      <c r="H28" s="260"/>
      <c r="I28" s="260"/>
      <c r="J28" s="260"/>
      <c r="K28" s="260"/>
      <c r="L28" s="261"/>
    </row>
    <row r="29" spans="1:18">
      <c r="A29" s="258"/>
      <c r="B29" s="262"/>
      <c r="C29" s="262"/>
      <c r="D29" s="262"/>
      <c r="E29" s="262"/>
      <c r="F29" s="43"/>
      <c r="G29" s="43"/>
      <c r="H29" s="43"/>
      <c r="I29" s="43"/>
      <c r="J29" s="43"/>
      <c r="K29" s="43"/>
      <c r="L29" s="171"/>
    </row>
    <row r="30" spans="1:18">
      <c r="A30" s="415" t="s">
        <v>195</v>
      </c>
      <c r="B30" s="270" t="s">
        <v>306</v>
      </c>
      <c r="C30" s="828">
        <v>2011</v>
      </c>
      <c r="D30" s="270" t="s">
        <v>307</v>
      </c>
      <c r="E30" s="239" t="s">
        <v>175</v>
      </c>
      <c r="F30" s="267"/>
      <c r="G30" s="239"/>
      <c r="H30" s="239"/>
      <c r="I30" s="239"/>
      <c r="J30" s="239"/>
      <c r="K30" s="239"/>
      <c r="L30" s="268"/>
    </row>
    <row r="31" spans="1:18">
      <c r="A31" s="271" t="s">
        <v>308</v>
      </c>
      <c r="B31" s="272"/>
      <c r="F31" s="53"/>
      <c r="G31" s="43"/>
      <c r="H31" s="43"/>
      <c r="I31" s="43"/>
      <c r="J31" s="43"/>
      <c r="K31" s="43"/>
      <c r="L31" s="171"/>
    </row>
    <row r="32" spans="1:18">
      <c r="A32" s="273" t="s">
        <v>309</v>
      </c>
      <c r="B32" s="274"/>
      <c r="F32" s="53"/>
      <c r="G32" s="43"/>
      <c r="H32" s="43"/>
      <c r="I32" s="43"/>
      <c r="J32" s="43"/>
      <c r="K32" s="43"/>
      <c r="L32" s="171"/>
    </row>
    <row r="33" spans="1:16">
      <c r="A33" s="273" t="s">
        <v>310</v>
      </c>
      <c r="B33" s="275"/>
      <c r="F33" s="53"/>
      <c r="G33" s="43"/>
      <c r="H33" s="43"/>
      <c r="I33" s="43"/>
      <c r="J33" s="43"/>
      <c r="K33" s="43"/>
      <c r="L33" s="171"/>
    </row>
    <row r="34" spans="1:16">
      <c r="A34" s="273" t="s">
        <v>311</v>
      </c>
      <c r="B34" s="275"/>
      <c r="F34" s="53"/>
      <c r="G34" s="43"/>
      <c r="H34" s="43"/>
      <c r="I34" s="43"/>
      <c r="J34" s="43"/>
      <c r="K34" s="43"/>
      <c r="L34" s="171"/>
    </row>
    <row r="35" spans="1:16">
      <c r="A35" s="273" t="s">
        <v>312</v>
      </c>
      <c r="B35" s="275"/>
      <c r="C35" s="277">
        <v>4.1300000000000003E-2</v>
      </c>
      <c r="D35" s="58"/>
      <c r="E35" s="983" t="s">
        <v>924</v>
      </c>
      <c r="F35" s="53"/>
      <c r="G35" s="43"/>
      <c r="H35" s="43"/>
      <c r="I35" s="43"/>
      <c r="J35" s="43"/>
      <c r="K35" s="43"/>
      <c r="L35" s="171"/>
    </row>
    <row r="36" spans="1:16">
      <c r="A36" s="258"/>
      <c r="B36" s="43"/>
      <c r="C36" s="43"/>
      <c r="D36" s="43"/>
      <c r="E36" s="155"/>
      <c r="F36" s="53"/>
      <c r="G36" s="43"/>
      <c r="H36" s="43"/>
      <c r="I36" s="43"/>
      <c r="J36" s="43"/>
      <c r="K36" s="43"/>
      <c r="L36" s="171"/>
    </row>
    <row r="37" spans="1:16">
      <c r="A37" s="415" t="s">
        <v>113</v>
      </c>
      <c r="B37" s="270" t="s">
        <v>306</v>
      </c>
      <c r="C37" s="828">
        <v>2011</v>
      </c>
      <c r="D37" s="270" t="s">
        <v>307</v>
      </c>
      <c r="E37" s="834" t="s">
        <v>175</v>
      </c>
      <c r="F37" s="280"/>
      <c r="G37" s="263"/>
      <c r="H37" s="263"/>
      <c r="I37" s="263"/>
      <c r="J37" s="263"/>
      <c r="K37" s="263"/>
      <c r="L37" s="264"/>
    </row>
    <row r="38" spans="1:16">
      <c r="A38" s="273" t="s">
        <v>313</v>
      </c>
      <c r="B38" s="274"/>
      <c r="F38" s="276"/>
      <c r="G38" s="58"/>
      <c r="H38" s="58"/>
      <c r="I38" s="58"/>
      <c r="J38" s="58"/>
      <c r="K38" s="58"/>
      <c r="L38" s="278"/>
    </row>
    <row r="39" spans="1:16">
      <c r="A39" s="273" t="s">
        <v>314</v>
      </c>
      <c r="B39" s="274"/>
      <c r="F39" s="276"/>
      <c r="G39" s="58"/>
      <c r="H39" s="58"/>
      <c r="I39" s="58"/>
      <c r="J39" s="58"/>
      <c r="K39" s="58"/>
      <c r="L39" s="278"/>
    </row>
    <row r="40" spans="1:16">
      <c r="A40" s="273" t="s">
        <v>310</v>
      </c>
      <c r="B40" s="275"/>
      <c r="F40" s="58"/>
      <c r="G40" s="58"/>
      <c r="H40" s="58"/>
      <c r="I40" s="58"/>
      <c r="J40" s="58"/>
      <c r="K40" s="58"/>
      <c r="L40" s="278"/>
    </row>
    <row r="41" spans="1:16">
      <c r="A41" s="273" t="s">
        <v>315</v>
      </c>
      <c r="B41" s="275"/>
      <c r="F41" s="58"/>
      <c r="G41" s="58"/>
      <c r="H41" s="58"/>
      <c r="I41" s="58"/>
      <c r="J41" s="58"/>
      <c r="K41" s="58"/>
      <c r="L41" s="278"/>
    </row>
    <row r="42" spans="1:16">
      <c r="A42" s="273" t="s">
        <v>312</v>
      </c>
      <c r="B42" s="275"/>
      <c r="C42" s="277">
        <v>4.3999999999999997E-2</v>
      </c>
      <c r="D42" s="276"/>
      <c r="E42" t="str">
        <f>E35</f>
        <v>Data VMM 2020</v>
      </c>
      <c r="F42" s="58"/>
      <c r="G42" s="279"/>
      <c r="H42" s="58"/>
      <c r="I42" s="58"/>
      <c r="J42" s="58"/>
      <c r="K42" s="58"/>
      <c r="L42" s="278"/>
    </row>
    <row r="43" spans="1:16">
      <c r="A43" s="4"/>
      <c r="B43" s="175"/>
      <c r="C43" s="827"/>
      <c r="D43" s="175"/>
      <c r="E43" s="175"/>
      <c r="F43" s="175"/>
      <c r="G43" s="175"/>
      <c r="H43" s="175"/>
      <c r="I43" s="175"/>
      <c r="J43" s="175"/>
      <c r="K43" s="175"/>
      <c r="L43" s="173"/>
    </row>
    <row r="44" spans="1:16" s="43" customFormat="1"/>
    <row r="45" spans="1:16" s="43" customFormat="1" ht="15.75" thickBot="1">
      <c r="A45" s="175"/>
      <c r="B45" s="175"/>
      <c r="C45" s="175"/>
      <c r="D45" s="175"/>
      <c r="E45" s="175"/>
      <c r="F45" s="175"/>
      <c r="G45" s="175"/>
      <c r="H45" s="175"/>
      <c r="I45" s="175"/>
      <c r="J45" s="175"/>
      <c r="K45" s="175"/>
      <c r="L45" s="175"/>
    </row>
    <row r="46" spans="1:16" s="15" customFormat="1" ht="17.25" thickTop="1" thickBot="1">
      <c r="A46" s="1153" t="s">
        <v>493</v>
      </c>
      <c r="B46" s="1154" t="s">
        <v>539</v>
      </c>
      <c r="C46" s="1155"/>
      <c r="D46" s="1155"/>
      <c r="E46" s="1155"/>
      <c r="F46" s="1155"/>
      <c r="G46" s="1155"/>
      <c r="H46" s="1155"/>
      <c r="I46" s="1155"/>
      <c r="J46" s="1155"/>
      <c r="K46" s="1155"/>
      <c r="L46" s="1155"/>
      <c r="M46" s="1155"/>
      <c r="N46" s="1155"/>
      <c r="O46" s="1155"/>
      <c r="P46" s="1155"/>
    </row>
    <row r="47" spans="1:16" s="15" customFormat="1" ht="15.75" thickTop="1">
      <c r="A47" s="1153"/>
      <c r="B47" s="1156" t="s">
        <v>20</v>
      </c>
      <c r="C47" s="1156" t="s">
        <v>189</v>
      </c>
      <c r="D47" s="1158" t="s">
        <v>190</v>
      </c>
      <c r="E47" s="1159"/>
      <c r="F47" s="1159"/>
      <c r="G47" s="1159"/>
      <c r="H47" s="1159"/>
      <c r="I47" s="1159"/>
      <c r="J47" s="1159"/>
      <c r="K47" s="1160"/>
      <c r="L47" s="1158" t="s">
        <v>191</v>
      </c>
      <c r="M47" s="1159"/>
      <c r="N47" s="1159"/>
      <c r="O47" s="1159"/>
      <c r="P47" s="1160"/>
    </row>
    <row r="48" spans="1:16" s="15" customFormat="1" ht="45">
      <c r="A48" s="1153"/>
      <c r="B48" s="1157"/>
      <c r="C48" s="1157"/>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3" customFormat="1">
      <c r="A50" s="292" t="s">
        <v>320</v>
      </c>
      <c r="B50" s="313">
        <f>SUM(B51:B52)</f>
        <v>2.2719866522424212E-5</v>
      </c>
      <c r="C50" s="313">
        <f t="shared" ref="C50:P50" si="2">SUM(C51:C52)</f>
        <v>0</v>
      </c>
      <c r="D50" s="313">
        <f t="shared" si="2"/>
        <v>0</v>
      </c>
      <c r="E50" s="313">
        <f t="shared" si="2"/>
        <v>0</v>
      </c>
      <c r="F50" s="313">
        <f t="shared" si="2"/>
        <v>0</v>
      </c>
      <c r="G50" s="313">
        <f t="shared" si="2"/>
        <v>4.928846937798219E-3</v>
      </c>
      <c r="H50" s="313">
        <f t="shared" si="2"/>
        <v>0</v>
      </c>
      <c r="I50" s="313">
        <f t="shared" si="2"/>
        <v>0</v>
      </c>
      <c r="J50" s="313">
        <f t="shared" si="2"/>
        <v>0</v>
      </c>
      <c r="K50" s="313">
        <f t="shared" si="2"/>
        <v>0</v>
      </c>
      <c r="L50" s="313">
        <f t="shared" si="2"/>
        <v>0</v>
      </c>
      <c r="M50" s="313">
        <f t="shared" si="2"/>
        <v>2.1103429294801207E-4</v>
      </c>
      <c r="N50" s="313">
        <f t="shared" si="2"/>
        <v>0</v>
      </c>
      <c r="O50" s="313">
        <f t="shared" si="2"/>
        <v>0</v>
      </c>
      <c r="P50" s="314">
        <f t="shared" si="2"/>
        <v>0</v>
      </c>
    </row>
    <row r="51" spans="1:18">
      <c r="A51" s="258" t="s">
        <v>319</v>
      </c>
      <c r="B51" s="315">
        <f>vkm_bus
*($B$65*(SUMIFS(TableECFTransport[EnergieConsumptieFactor (PJ per km)],TableECFTransport[Index],"BUS_Niet-genummerde wegen_DIESEL HYBRID PHEV_ELECTRIC")*0.5+SUMIFS(TableECFTransport[EnergieConsumptieFactor (PJ per km)],TableECFTransport[Index],"BUS_Genummerde wegen_DIESEL HYBRID PHEV_ELECTRIC")*0.5))</f>
        <v>2.2719866522424212E-5</v>
      </c>
      <c r="C51" s="316"/>
      <c r="D51" s="316"/>
      <c r="E51" s="316"/>
      <c r="F51" s="316"/>
      <c r="G51" s="315">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4.928846937798219E-3</v>
      </c>
      <c r="H51" s="315"/>
      <c r="I51" s="317"/>
      <c r="J51" s="315"/>
      <c r="K51" s="315"/>
      <c r="L51" s="315"/>
      <c r="M51" s="315">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2.1103429294801207E-4</v>
      </c>
      <c r="N51" s="315"/>
      <c r="O51" s="315"/>
      <c r="P51" s="318"/>
    </row>
    <row r="52" spans="1:18">
      <c r="A52" s="4" t="s">
        <v>318</v>
      </c>
      <c r="B52" s="319">
        <f>vkm_tram*SUMIFS(TableECFTransport[EnergieConsumptieFactor (PJ per km)],TableECFTransport[Index],"Tram_gemiddeld_Electric_Electric")</f>
        <v>0</v>
      </c>
      <c r="C52" s="320"/>
      <c r="D52" s="320"/>
      <c r="E52" s="320"/>
      <c r="F52" s="320"/>
      <c r="G52" s="319"/>
      <c r="H52" s="319"/>
      <c r="I52" s="321"/>
      <c r="J52" s="319"/>
      <c r="K52" s="319"/>
      <c r="L52" s="319"/>
      <c r="M52" s="319"/>
      <c r="N52" s="319"/>
      <c r="O52" s="319"/>
      <c r="P52" s="322"/>
    </row>
    <row r="53" spans="1:18">
      <c r="B53" s="11"/>
      <c r="C53" s="55"/>
      <c r="D53" s="55"/>
      <c r="E53" s="55"/>
      <c r="F53" s="55"/>
      <c r="G53" s="11"/>
      <c r="H53" s="11"/>
      <c r="I53" s="10"/>
      <c r="J53" s="11"/>
      <c r="K53" s="11"/>
      <c r="L53" s="11"/>
      <c r="M53" s="11"/>
      <c r="N53" s="11"/>
      <c r="O53" s="11"/>
      <c r="P53" s="11"/>
    </row>
    <row r="54" spans="1:18" s="15" customFormat="1">
      <c r="A54" s="20" t="s">
        <v>326</v>
      </c>
      <c r="B54" s="21">
        <f>(B50)*10^9/3600</f>
        <v>6.3110740340067251</v>
      </c>
      <c r="C54" s="21">
        <f t="shared" ref="C54:P54" si="3">(C50)*10^9/3600</f>
        <v>0</v>
      </c>
      <c r="D54" s="21">
        <f t="shared" si="3"/>
        <v>0</v>
      </c>
      <c r="E54" s="21">
        <f t="shared" si="3"/>
        <v>0</v>
      </c>
      <c r="F54" s="21">
        <f t="shared" si="3"/>
        <v>0</v>
      </c>
      <c r="G54" s="21">
        <f t="shared" si="3"/>
        <v>1369.124149388394</v>
      </c>
      <c r="H54" s="21">
        <f t="shared" si="3"/>
        <v>0</v>
      </c>
      <c r="I54" s="21">
        <f t="shared" si="3"/>
        <v>0</v>
      </c>
      <c r="J54" s="21">
        <f t="shared" si="3"/>
        <v>0</v>
      </c>
      <c r="K54" s="21">
        <f t="shared" si="3"/>
        <v>0</v>
      </c>
      <c r="L54" s="21">
        <f t="shared" si="3"/>
        <v>0</v>
      </c>
      <c r="M54" s="21">
        <f t="shared" si="3"/>
        <v>58.62063693000335</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0.21462657327734241</v>
      </c>
      <c r="C56" s="56">
        <f ca="1">'EF ele_warmte'!B22</f>
        <v>0</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328</v>
      </c>
      <c r="B58" s="23">
        <f ca="1">B54*B56</f>
        <v>1.3545241936184773</v>
      </c>
      <c r="C58" s="23">
        <f t="shared" ref="C58:P58" ca="1" si="4">C54*C56</f>
        <v>0</v>
      </c>
      <c r="D58" s="23">
        <f t="shared" si="4"/>
        <v>0</v>
      </c>
      <c r="E58" s="23">
        <f t="shared" si="4"/>
        <v>0</v>
      </c>
      <c r="F58" s="23">
        <f t="shared" si="4"/>
        <v>0</v>
      </c>
      <c r="G58" s="23">
        <f t="shared" si="4"/>
        <v>365.55614788670124</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9" t="s">
        <v>553</v>
      </c>
      <c r="B61" s="260"/>
      <c r="C61" s="261"/>
    </row>
    <row r="62" spans="1:18" s="15" customFormat="1">
      <c r="A62" s="288"/>
      <c r="B62" s="284"/>
      <c r="C62" s="289"/>
    </row>
    <row r="63" spans="1:18">
      <c r="A63" s="290"/>
      <c r="B63" s="132"/>
      <c r="C63" s="291" t="s">
        <v>175</v>
      </c>
    </row>
    <row r="64" spans="1:18">
      <c r="A64" s="282" t="s">
        <v>195</v>
      </c>
      <c r="B64" s="285">
        <f>100%-B65</f>
        <v>0.98</v>
      </c>
      <c r="C64" s="171"/>
    </row>
    <row r="65" spans="1:12">
      <c r="A65" s="282" t="s">
        <v>908</v>
      </c>
      <c r="B65" s="989">
        <v>0.02</v>
      </c>
      <c r="C65" s="171" t="s">
        <v>608</v>
      </c>
    </row>
    <row r="66" spans="1:12" s="15" customFormat="1">
      <c r="A66" s="283"/>
      <c r="B66" s="265"/>
      <c r="C66" s="229"/>
    </row>
    <row r="67" spans="1:12">
      <c r="A67" s="286" t="s">
        <v>305</v>
      </c>
      <c r="B67" s="287">
        <f>SUM(B64:B65)</f>
        <v>1</v>
      </c>
      <c r="C67" s="173"/>
    </row>
    <row r="70" spans="1:12">
      <c r="A70" s="259" t="s">
        <v>495</v>
      </c>
      <c r="B70" s="260"/>
      <c r="C70" s="260"/>
      <c r="D70" s="260"/>
      <c r="E70" s="260"/>
      <c r="F70" s="260"/>
      <c r="G70" s="260"/>
      <c r="H70" s="260"/>
      <c r="I70" s="260"/>
      <c r="J70" s="260"/>
      <c r="K70" s="260"/>
      <c r="L70" s="261"/>
    </row>
    <row r="71" spans="1:12">
      <c r="A71" s="413" t="s">
        <v>554</v>
      </c>
    </row>
    <row r="72" spans="1:12">
      <c r="A72" s="258"/>
      <c r="B72" s="262"/>
      <c r="C72" s="262"/>
      <c r="D72" s="262"/>
      <c r="E72" s="262"/>
    </row>
    <row r="73" spans="1:12">
      <c r="A73" s="269"/>
      <c r="B73" s="270" t="s">
        <v>306</v>
      </c>
      <c r="C73" s="828">
        <v>2011</v>
      </c>
      <c r="D73" s="270" t="s">
        <v>307</v>
      </c>
      <c r="E73" s="239" t="s">
        <v>175</v>
      </c>
    </row>
    <row r="74" spans="1:12">
      <c r="A74" t="str">
        <f t="shared" ref="A74:A75" si="5">A31</f>
        <v>diesel</v>
      </c>
      <c r="B74" s="412"/>
    </row>
    <row r="75" spans="1:12">
      <c r="A75" t="str">
        <f t="shared" si="5"/>
        <v>biodiesel</v>
      </c>
      <c r="B75" s="412"/>
    </row>
    <row r="76" spans="1:12">
      <c r="A76" t="str">
        <f>A33</f>
        <v>vol% liter</v>
      </c>
      <c r="B76" s="412"/>
    </row>
    <row r="77" spans="1:12">
      <c r="A77" t="str">
        <f>A34</f>
        <v>gew% kg</v>
      </c>
      <c r="B77" s="412"/>
    </row>
    <row r="78" spans="1:12">
      <c r="A78" t="str">
        <f>A35</f>
        <v>J%</v>
      </c>
      <c r="B78" s="412"/>
      <c r="C78" s="414">
        <f>C35</f>
        <v>4.1300000000000003E-2</v>
      </c>
      <c r="D78" s="412"/>
      <c r="E78" t="str">
        <f>E35</f>
        <v>Data VMM 2020</v>
      </c>
    </row>
    <row r="79" spans="1:12">
      <c r="B79" s="412"/>
      <c r="C79" s="412"/>
      <c r="D79" s="412"/>
    </row>
  </sheetData>
  <mergeCells count="12">
    <mergeCell ref="A1:A3"/>
    <mergeCell ref="B2:B3"/>
    <mergeCell ref="C2:C3"/>
    <mergeCell ref="D2:K2"/>
    <mergeCell ref="L2:P2"/>
    <mergeCell ref="B1:P1"/>
    <mergeCell ref="A46:A48"/>
    <mergeCell ref="B46:P46"/>
    <mergeCell ref="B47:B48"/>
    <mergeCell ref="C47:C48"/>
    <mergeCell ref="D47:K47"/>
    <mergeCell ref="L47:P47"/>
  </mergeCells>
  <dataValidations disablePrompts="1" count="1">
    <dataValidation type="list" allowBlank="1" showInputMessage="1" showErrorMessage="1" sqref="B47:D48 B2:D3" xr:uid="{00000000-0002-0000-1900-000000000000}">
      <formula1>#REF!</formula1>
    </dataValidation>
  </dataValidations>
  <pageMargins left="0.7" right="0.7" top="0.75" bottom="0.75" header="0.3" footer="0.3"/>
  <pageSetup paperSize="9" orientation="portrait" r:id="rId1"/>
  <legacyDrawing r:id="rId2"/>
  <tableParts count="1">
    <tablePart r:id="rId3"/>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9">
    <tabColor theme="5" tint="-0.249977111117893"/>
  </sheetPr>
  <dimension ref="A1:AB51"/>
  <sheetViews>
    <sheetView showGridLines="0" zoomScale="65" zoomScaleNormal="65" workbookViewId="0">
      <selection activeCell="A28" sqref="A28:XFD29"/>
    </sheetView>
  </sheetViews>
  <sheetFormatPr defaultColWidth="9.140625" defaultRowHeight="15"/>
  <cols>
    <col min="1" max="1" width="38" style="601" customWidth="1"/>
    <col min="2" max="2" width="27" style="601" customWidth="1"/>
    <col min="3" max="3" width="25.42578125" style="601" customWidth="1"/>
    <col min="4" max="4" width="41.28515625" style="601" customWidth="1"/>
    <col min="5" max="5" width="27.5703125" style="601" customWidth="1"/>
    <col min="6" max="7" width="18" style="601" customWidth="1"/>
    <col min="8" max="8" width="23.42578125" style="601" customWidth="1"/>
    <col min="9" max="9" width="28.5703125" style="601" customWidth="1"/>
    <col min="10" max="10" width="35.28515625" style="601" customWidth="1"/>
    <col min="11" max="11" width="32.7109375" style="601" customWidth="1"/>
    <col min="12" max="14" width="23.85546875" style="601" customWidth="1"/>
    <col min="15" max="15" width="21.140625" style="601" customWidth="1"/>
    <col min="16" max="16" width="17.5703125" style="601" customWidth="1"/>
    <col min="17" max="17" width="22.85546875" style="601" customWidth="1"/>
    <col min="18" max="18" width="19.140625" style="601" customWidth="1"/>
    <col min="19" max="19" width="24.7109375" style="601" customWidth="1"/>
    <col min="20" max="20" width="9.140625" style="601"/>
    <col min="21" max="21" width="21.140625" style="601" customWidth="1"/>
    <col min="22" max="22" width="14.85546875" style="601" customWidth="1"/>
    <col min="23" max="24" width="16.140625" style="601" customWidth="1"/>
    <col min="25" max="25" width="14.7109375" style="601" customWidth="1"/>
    <col min="26" max="27" width="16.140625" style="601" customWidth="1"/>
    <col min="28" max="28" width="17.28515625" style="601" customWidth="1"/>
    <col min="29" max="29" width="16.85546875" style="601" customWidth="1"/>
    <col min="30" max="16384" width="9.140625" style="601"/>
  </cols>
  <sheetData>
    <row r="1" spans="1:21" s="530" customFormat="1" ht="17.45" customHeight="1" thickTop="1" thickBot="1">
      <c r="A1" s="1185" t="s">
        <v>230</v>
      </c>
      <c r="B1" s="1173" t="s">
        <v>231</v>
      </c>
      <c r="C1" s="1207" t="s">
        <v>232</v>
      </c>
      <c r="D1" s="1208"/>
      <c r="E1" s="1208"/>
      <c r="F1" s="1208"/>
      <c r="G1" s="1208"/>
      <c r="H1" s="1208"/>
      <c r="I1" s="1208"/>
      <c r="J1" s="1208"/>
      <c r="K1" s="1208"/>
      <c r="L1" s="1208"/>
      <c r="M1" s="1208"/>
      <c r="N1" s="1209"/>
      <c r="O1" s="1174" t="s">
        <v>233</v>
      </c>
      <c r="P1" s="1173" t="s">
        <v>541</v>
      </c>
      <c r="Q1" s="1174"/>
      <c r="S1" s="1172"/>
      <c r="T1" s="1172"/>
      <c r="U1" s="1172"/>
    </row>
    <row r="2" spans="1:21" s="530" customFormat="1" ht="15.75" thickBot="1">
      <c r="A2" s="1186"/>
      <c r="B2" s="1186"/>
      <c r="C2" s="1203" t="s">
        <v>190</v>
      </c>
      <c r="D2" s="1204"/>
      <c r="E2" s="1204"/>
      <c r="F2" s="1204"/>
      <c r="G2" s="1205"/>
      <c r="H2" s="1206" t="s">
        <v>234</v>
      </c>
      <c r="I2" s="1201" t="s">
        <v>235</v>
      </c>
      <c r="J2" s="1201" t="s">
        <v>223</v>
      </c>
      <c r="K2" s="1201" t="s">
        <v>236</v>
      </c>
      <c r="L2" s="1201" t="s">
        <v>120</v>
      </c>
      <c r="M2" s="1201" t="s">
        <v>860</v>
      </c>
      <c r="N2" s="1196" t="s">
        <v>861</v>
      </c>
      <c r="O2" s="1176"/>
      <c r="P2" s="1175"/>
      <c r="Q2" s="1176"/>
      <c r="S2" s="1172"/>
      <c r="T2" s="1172"/>
      <c r="U2" s="1172"/>
    </row>
    <row r="3" spans="1:21" s="530" customFormat="1" ht="53.45" customHeight="1" thickBot="1">
      <c r="A3" s="1187"/>
      <c r="B3" s="1177"/>
      <c r="C3" s="531" t="s">
        <v>192</v>
      </c>
      <c r="D3" s="956" t="s">
        <v>193</v>
      </c>
      <c r="E3" s="532" t="s">
        <v>194</v>
      </c>
      <c r="F3" s="533" t="s">
        <v>196</v>
      </c>
      <c r="G3" s="534" t="s">
        <v>197</v>
      </c>
      <c r="H3" s="1192"/>
      <c r="I3" s="1202"/>
      <c r="J3" s="1202"/>
      <c r="K3" s="1202"/>
      <c r="L3" s="1202"/>
      <c r="M3" s="1202"/>
      <c r="N3" s="1197"/>
      <c r="O3" s="1178"/>
      <c r="P3" s="1177"/>
      <c r="Q3" s="1178"/>
      <c r="S3" s="1172"/>
      <c r="T3" s="1172"/>
      <c r="U3" s="1172"/>
    </row>
    <row r="4" spans="1:21" s="530" customFormat="1" ht="15.75" thickTop="1">
      <c r="A4" s="535" t="s">
        <v>238</v>
      </c>
      <c r="B4" s="536">
        <f>IF(ISERROR(kWh_wind_land),0,kWh_wind_land)</f>
        <v>0</v>
      </c>
      <c r="C4" s="1213"/>
      <c r="D4" s="1198"/>
      <c r="E4" s="1198"/>
      <c r="F4" s="1216"/>
      <c r="G4" s="1219"/>
      <c r="H4" s="1210"/>
      <c r="I4" s="1198"/>
      <c r="J4" s="1198"/>
      <c r="K4" s="1198"/>
      <c r="L4" s="1198"/>
      <c r="M4" s="1198"/>
      <c r="N4" s="918"/>
      <c r="O4" s="537"/>
      <c r="P4" s="1179"/>
      <c r="Q4" s="1180"/>
      <c r="S4" s="953"/>
      <c r="T4" s="1169"/>
      <c r="U4" s="1169"/>
    </row>
    <row r="5" spans="1:21" s="530" customFormat="1">
      <c r="A5" s="538" t="s">
        <v>239</v>
      </c>
      <c r="B5" s="536">
        <f>IF(ISERROR(kWh_waterkracht),0,kWh_waterkracht)</f>
        <v>0</v>
      </c>
      <c r="C5" s="1214"/>
      <c r="D5" s="1199"/>
      <c r="E5" s="1199"/>
      <c r="F5" s="1217"/>
      <c r="G5" s="1220"/>
      <c r="H5" s="1211"/>
      <c r="I5" s="1199"/>
      <c r="J5" s="1199"/>
      <c r="K5" s="1199"/>
      <c r="L5" s="1199"/>
      <c r="M5" s="1199"/>
      <c r="N5" s="918"/>
      <c r="O5" s="539"/>
      <c r="P5" s="1181"/>
      <c r="Q5" s="1182"/>
      <c r="S5" s="953"/>
      <c r="T5" s="1169"/>
      <c r="U5" s="1169"/>
    </row>
    <row r="6" spans="1:21" s="530" customFormat="1">
      <c r="A6" s="538" t="s">
        <v>240</v>
      </c>
      <c r="B6" s="536">
        <f>IF(ISERROR((kWh_PV_kleiner_dan_10kW+kWh_PV_groter_dan_10kW)),0,(kWh_PV_kleiner_dan_10kW+kWh_PV_groter_dan_10kW))</f>
        <v>6176.3605556484154</v>
      </c>
      <c r="C6" s="1214"/>
      <c r="D6" s="1199"/>
      <c r="E6" s="1199"/>
      <c r="F6" s="1217"/>
      <c r="G6" s="1220"/>
      <c r="H6" s="1211"/>
      <c r="I6" s="1199"/>
      <c r="J6" s="1199"/>
      <c r="K6" s="1199"/>
      <c r="L6" s="1199"/>
      <c r="M6" s="1199"/>
      <c r="N6" s="918"/>
      <c r="O6" s="539"/>
      <c r="P6" s="1181"/>
      <c r="Q6" s="1182"/>
      <c r="S6" s="953"/>
      <c r="T6" s="1169"/>
      <c r="U6" s="1169"/>
    </row>
    <row r="7" spans="1:21" s="530" customFormat="1">
      <c r="A7" s="538" t="s">
        <v>859</v>
      </c>
      <c r="B7" s="536"/>
      <c r="C7" s="1215"/>
      <c r="D7" s="1200"/>
      <c r="E7" s="1200"/>
      <c r="F7" s="1218"/>
      <c r="G7" s="1221"/>
      <c r="H7" s="1212"/>
      <c r="I7" s="1200"/>
      <c r="J7" s="1200"/>
      <c r="K7" s="1200"/>
      <c r="L7" s="1200"/>
      <c r="M7" s="1200"/>
      <c r="N7" s="919"/>
      <c r="O7" s="539"/>
      <c r="P7" s="954"/>
      <c r="Q7" s="955"/>
      <c r="S7" s="953"/>
      <c r="T7" s="953"/>
      <c r="U7" s="953"/>
    </row>
    <row r="8" spans="1:21" s="530" customFormat="1">
      <c r="A8" s="540" t="s">
        <v>241</v>
      </c>
      <c r="B8" s="541">
        <f>N29</f>
        <v>0</v>
      </c>
      <c r="C8" s="542">
        <f>B48</f>
        <v>0</v>
      </c>
      <c r="D8" s="920"/>
      <c r="E8" s="920">
        <f>E48</f>
        <v>0</v>
      </c>
      <c r="F8" s="921"/>
      <c r="G8" s="543"/>
      <c r="H8" s="920">
        <f>I48</f>
        <v>0</v>
      </c>
      <c r="I8" s="920">
        <f>G48+F48</f>
        <v>0</v>
      </c>
      <c r="J8" s="920">
        <f>H48+D48+C48</f>
        <v>0</v>
      </c>
      <c r="K8" s="920"/>
      <c r="L8" s="920"/>
      <c r="M8" s="920"/>
      <c r="N8" s="544"/>
      <c r="O8" s="545">
        <f>C8*$C$12+D8*$D$12+E8*$E$12+F8*$F$12+G8*$G$12+H8*$H$12+I8*$I$12+J8*$J$12</f>
        <v>0</v>
      </c>
      <c r="P8" s="1181"/>
      <c r="Q8" s="1182"/>
      <c r="S8" s="953"/>
      <c r="T8" s="1169"/>
      <c r="U8" s="1169"/>
    </row>
    <row r="9" spans="1:21" s="530" customFormat="1" ht="17.45" customHeight="1" thickBot="1">
      <c r="A9" s="546" t="s">
        <v>237</v>
      </c>
      <c r="B9" s="957">
        <f>N36+'Eigen informatie GS &amp; warmtenet'!B12</f>
        <v>0</v>
      </c>
      <c r="C9" s="547">
        <f>P36+IF(ISERROR(('Eigen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8">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8">
        <f>S36+IF(ISERROR('Eigen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8">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9">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8">
        <f>W36+IF(ISERROR('Eigen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8">
        <f>(T36+U36)+IF(ISERROR('Eigen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8">
        <f>V36+Q36+R36+IF(ISERROR('Eigen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50">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0">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0"/>
      <c r="N9" s="914"/>
      <c r="O9" s="545">
        <f>C9*$C$12+D9*$D$12+E9*$E$12+F9*$F$12+G9*$G$12+H9*$H$12+I9*$I$12+J9*$J$12</f>
        <v>0</v>
      </c>
      <c r="P9" s="1183"/>
      <c r="Q9" s="1184"/>
      <c r="R9" s="551"/>
      <c r="S9" s="953"/>
      <c r="T9" s="1169"/>
      <c r="U9" s="1169"/>
    </row>
    <row r="10" spans="1:21" s="530" customFormat="1" ht="16.5" thickTop="1" thickBot="1">
      <c r="A10" s="552" t="s">
        <v>109</v>
      </c>
      <c r="B10" s="553">
        <f>SUM(B4:B9)</f>
        <v>6176.3605556484154</v>
      </c>
      <c r="C10" s="554">
        <f t="shared" ref="C10:L10" si="0">SUM(C8:C9)</f>
        <v>0</v>
      </c>
      <c r="D10" s="554">
        <f t="shared" si="0"/>
        <v>0</v>
      </c>
      <c r="E10" s="554">
        <f t="shared" si="0"/>
        <v>0</v>
      </c>
      <c r="F10" s="554">
        <f t="shared" si="0"/>
        <v>0</v>
      </c>
      <c r="G10" s="554">
        <f t="shared" si="0"/>
        <v>0</v>
      </c>
      <c r="H10" s="554">
        <f t="shared" si="0"/>
        <v>0</v>
      </c>
      <c r="I10" s="554">
        <f t="shared" si="0"/>
        <v>0</v>
      </c>
      <c r="J10" s="554">
        <f t="shared" si="0"/>
        <v>0</v>
      </c>
      <c r="K10" s="554">
        <f t="shared" si="0"/>
        <v>0</v>
      </c>
      <c r="L10" s="554">
        <f t="shared" si="0"/>
        <v>0</v>
      </c>
      <c r="M10" s="915"/>
      <c r="N10" s="915"/>
      <c r="O10" s="555">
        <f>SUM(O4:O9)</f>
        <v>0</v>
      </c>
      <c r="P10" s="556"/>
      <c r="R10" s="951"/>
      <c r="S10" s="953"/>
      <c r="T10" s="951"/>
      <c r="U10" s="951"/>
    </row>
    <row r="11" spans="1:21" s="559" customFormat="1" ht="15.75" thickTop="1">
      <c r="A11" s="557"/>
      <c r="B11" s="558"/>
      <c r="C11" s="558"/>
      <c r="D11" s="558"/>
      <c r="E11" s="558"/>
      <c r="F11" s="558"/>
      <c r="G11" s="558"/>
      <c r="H11" s="558"/>
      <c r="I11" s="558"/>
      <c r="J11" s="558"/>
      <c r="K11" s="558"/>
      <c r="L11" s="558"/>
      <c r="M11" s="558"/>
      <c r="N11" s="558"/>
      <c r="P11" s="558"/>
      <c r="R11" s="558"/>
    </row>
    <row r="12" spans="1:21" s="559" customFormat="1">
      <c r="A12" s="958" t="s">
        <v>279</v>
      </c>
      <c r="B12" s="959"/>
      <c r="C12" s="959">
        <f>EF_CO2_aardgas</f>
        <v>0.20200000000000001</v>
      </c>
      <c r="D12" s="959">
        <f>EF_VLgas_CO2</f>
        <v>0.22700000000000001</v>
      </c>
      <c r="E12" s="959">
        <f>EF_stookolie_CO2</f>
        <v>0.26700000000000002</v>
      </c>
      <c r="F12" s="959">
        <f>EF_bruinkool_CO2</f>
        <v>0.35099999999999998</v>
      </c>
      <c r="G12" s="959">
        <f>EF_steenkool_CO2</f>
        <v>0.35399999999999998</v>
      </c>
      <c r="H12" s="959">
        <f>'EF brandstof'!M4</f>
        <v>0.33</v>
      </c>
      <c r="I12" s="959">
        <f>'EF brandstof'!J4</f>
        <v>0</v>
      </c>
      <c r="J12" s="959">
        <f>'EF brandstof'!L4</f>
        <v>0</v>
      </c>
      <c r="K12" s="959">
        <f>'EF brandstof'!L4</f>
        <v>0</v>
      </c>
      <c r="L12" s="959"/>
      <c r="M12" s="959"/>
      <c r="N12" s="959"/>
      <c r="P12" s="560"/>
      <c r="Q12" s="560"/>
      <c r="R12" s="560"/>
    </row>
    <row r="13" spans="1:21" s="530" customFormat="1" ht="15.75" thickBot="1">
      <c r="A13" s="561"/>
      <c r="B13" s="560"/>
      <c r="C13" s="560"/>
      <c r="D13" s="560"/>
      <c r="E13" s="560"/>
      <c r="F13" s="560"/>
      <c r="G13" s="560"/>
      <c r="H13" s="560"/>
      <c r="I13" s="560"/>
      <c r="J13" s="560"/>
      <c r="K13" s="560"/>
      <c r="L13" s="560"/>
      <c r="M13" s="560"/>
      <c r="N13" s="560"/>
      <c r="O13" s="560"/>
      <c r="P13" s="560"/>
      <c r="Q13" s="560"/>
      <c r="R13" s="560"/>
    </row>
    <row r="14" spans="1:21" s="530" customFormat="1" ht="17.25" thickTop="1" thickBot="1">
      <c r="A14" s="1185" t="s">
        <v>242</v>
      </c>
      <c r="B14" s="1185" t="s">
        <v>243</v>
      </c>
      <c r="C14" s="1193" t="s">
        <v>244</v>
      </c>
      <c r="D14" s="1194"/>
      <c r="E14" s="1194"/>
      <c r="F14" s="1194"/>
      <c r="G14" s="1194"/>
      <c r="H14" s="1194"/>
      <c r="I14" s="1194"/>
      <c r="J14" s="1194"/>
      <c r="K14" s="1194"/>
      <c r="L14" s="1194"/>
      <c r="M14" s="1194"/>
      <c r="N14" s="1195"/>
      <c r="O14" s="1174" t="s">
        <v>233</v>
      </c>
      <c r="P14" s="1173" t="s">
        <v>245</v>
      </c>
      <c r="Q14" s="1174"/>
      <c r="R14" s="1172"/>
      <c r="S14" s="1172"/>
      <c r="T14" s="1172"/>
    </row>
    <row r="15" spans="1:21" s="530" customFormat="1" ht="15.75" customHeight="1" thickBot="1">
      <c r="A15" s="1186"/>
      <c r="B15" s="1186"/>
      <c r="C15" s="1188" t="s">
        <v>190</v>
      </c>
      <c r="D15" s="1189"/>
      <c r="E15" s="1189"/>
      <c r="F15" s="1189"/>
      <c r="G15" s="1190"/>
      <c r="H15" s="1191" t="s">
        <v>234</v>
      </c>
      <c r="I15" s="1191" t="s">
        <v>235</v>
      </c>
      <c r="J15" s="1191" t="s">
        <v>223</v>
      </c>
      <c r="K15" s="1191" t="s">
        <v>246</v>
      </c>
      <c r="L15" s="1191" t="s">
        <v>120</v>
      </c>
      <c r="M15" s="1191" t="s">
        <v>860</v>
      </c>
      <c r="N15" s="1196" t="s">
        <v>861</v>
      </c>
      <c r="O15" s="1176"/>
      <c r="P15" s="1175"/>
      <c r="Q15" s="1176"/>
      <c r="R15" s="1172"/>
      <c r="S15" s="1172"/>
      <c r="T15" s="1172"/>
    </row>
    <row r="16" spans="1:21" s="530" customFormat="1" ht="40.700000000000003" customHeight="1" thickBot="1">
      <c r="A16" s="1187"/>
      <c r="B16" s="1187"/>
      <c r="C16" s="562" t="s">
        <v>192</v>
      </c>
      <c r="D16" s="956" t="s">
        <v>193</v>
      </c>
      <c r="E16" s="913" t="s">
        <v>194</v>
      </c>
      <c r="F16" s="956" t="s">
        <v>196</v>
      </c>
      <c r="G16" s="563" t="s">
        <v>197</v>
      </c>
      <c r="H16" s="1192"/>
      <c r="I16" s="1192"/>
      <c r="J16" s="1192"/>
      <c r="K16" s="1192"/>
      <c r="L16" s="1192"/>
      <c r="M16" s="1192"/>
      <c r="N16" s="1197"/>
      <c r="O16" s="1178"/>
      <c r="P16" s="1177"/>
      <c r="Q16" s="1178"/>
      <c r="R16" s="1172"/>
      <c r="S16" s="1172"/>
      <c r="T16" s="1172"/>
    </row>
    <row r="17" spans="1:27" s="530" customFormat="1" ht="15.75" thickTop="1">
      <c r="A17" s="564" t="s">
        <v>241</v>
      </c>
      <c r="B17" s="565">
        <f>O29</f>
        <v>0</v>
      </c>
      <c r="C17" s="566">
        <f>B49</f>
        <v>0</v>
      </c>
      <c r="D17" s="567"/>
      <c r="E17" s="567">
        <f>E49</f>
        <v>0</v>
      </c>
      <c r="F17" s="568"/>
      <c r="G17" s="569"/>
      <c r="H17" s="566">
        <f>I49</f>
        <v>0</v>
      </c>
      <c r="I17" s="567">
        <f>G49+F49</f>
        <v>0</v>
      </c>
      <c r="J17" s="567">
        <f>H49+D49+C49</f>
        <v>0</v>
      </c>
      <c r="K17" s="567"/>
      <c r="L17" s="567"/>
      <c r="M17" s="567"/>
      <c r="N17" s="916"/>
      <c r="O17" s="570">
        <f>C17*$C$22+E17*$E$22+H17*$H$22+I17*$I$22+J17*$J$22+D17*$D$22+F17*$F$22+G17*$G$22+K17*$K$22+L17*$L$22</f>
        <v>0</v>
      </c>
      <c r="P17" s="1164"/>
      <c r="Q17" s="1165"/>
      <c r="R17" s="952"/>
      <c r="S17" s="1166"/>
      <c r="T17" s="1166"/>
    </row>
    <row r="18" spans="1:27" s="530" customFormat="1">
      <c r="A18" s="571" t="s">
        <v>247</v>
      </c>
      <c r="B18" s="572">
        <f>'Eigen informatie GS &amp; warmtenet'!B32</f>
        <v>0</v>
      </c>
      <c r="C18" s="920">
        <f>'Eigen informatie GS &amp; warmtenet'!B35</f>
        <v>0</v>
      </c>
      <c r="D18" s="920">
        <f>'Eigen informatie GS &amp; warmtenet'!B36</f>
        <v>0</v>
      </c>
      <c r="E18" s="920">
        <f>'Eigen informatie GS &amp; warmtenet'!B37</f>
        <v>0</v>
      </c>
      <c r="F18" s="920">
        <f>'Eigen informatie GS &amp; warmtenet'!B38</f>
        <v>0</v>
      </c>
      <c r="G18" s="920">
        <f>'Eigen informatie GS &amp; warmtenet'!B39</f>
        <v>0</v>
      </c>
      <c r="H18" s="920">
        <f>'Eigen informatie GS &amp; warmtenet'!B40</f>
        <v>0</v>
      </c>
      <c r="I18" s="920">
        <f>'Eigen informatie GS &amp; warmtenet'!B41</f>
        <v>0</v>
      </c>
      <c r="J18" s="920">
        <f>'Eigen informatie GS &amp; warmtenet'!B42</f>
        <v>0</v>
      </c>
      <c r="K18" s="920">
        <f>'Eigen informatie GS &amp; warmtenet'!B43</f>
        <v>0</v>
      </c>
      <c r="L18" s="920">
        <f>'Eigen informatie GS &amp; warmtenet'!B44</f>
        <v>0</v>
      </c>
      <c r="M18" s="920">
        <f>'Eigen informatie GS &amp; warmtenet'!B45</f>
        <v>0</v>
      </c>
      <c r="N18" s="920">
        <f>'Eigen informatie GS &amp; warmtenet'!B46</f>
        <v>0</v>
      </c>
      <c r="O18" s="570">
        <f>C18*$C$22+E18*$E$22+H18*$H$22+I18*$I$22+J18*$J$22+D18*$D$22+F18*$F$22+G18*$G$22+K18*$K$22+L18*$L$22</f>
        <v>0</v>
      </c>
      <c r="P18" s="1167"/>
      <c r="Q18" s="1168"/>
      <c r="R18" s="953"/>
      <c r="S18" s="1169"/>
      <c r="T18" s="1169"/>
    </row>
    <row r="19" spans="1:27" s="530" customFormat="1" ht="15.75" thickBot="1">
      <c r="A19" s="546" t="s">
        <v>237</v>
      </c>
      <c r="B19" s="572">
        <f>'Eigen informatie GS &amp; warmtenet'!B11</f>
        <v>0</v>
      </c>
      <c r="C19" s="573">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73">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73">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73">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73">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73">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73">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73">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73">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920">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920"/>
      <c r="N19" s="917"/>
      <c r="O19" s="570">
        <f>C19*$C$22+E19*$E$22+H19*$H$22+I19*$I$22+J19*$J$22+D19*$D$22+F19*$F$22+G19*$G$22+K19*$K$22+L19*$L$22</f>
        <v>0</v>
      </c>
      <c r="P19" s="1170"/>
      <c r="Q19" s="1171"/>
      <c r="R19" s="953"/>
      <c r="S19" s="1169"/>
      <c r="T19" s="1169"/>
    </row>
    <row r="20" spans="1:27" s="530" customFormat="1" ht="16.5" thickTop="1" thickBot="1">
      <c r="A20" s="552" t="s">
        <v>109</v>
      </c>
      <c r="B20" s="553">
        <f>SUM(B17:B19)</f>
        <v>0</v>
      </c>
      <c r="C20" s="553">
        <f>SUM(C17:C19)</f>
        <v>0</v>
      </c>
      <c r="D20" s="553">
        <f t="shared" ref="D20:L20" si="1">SUM(D17:D19)</f>
        <v>0</v>
      </c>
      <c r="E20" s="553">
        <f t="shared" si="1"/>
        <v>0</v>
      </c>
      <c r="F20" s="553">
        <f t="shared" si="1"/>
        <v>0</v>
      </c>
      <c r="G20" s="553">
        <f t="shared" si="1"/>
        <v>0</v>
      </c>
      <c r="H20" s="553">
        <f t="shared" si="1"/>
        <v>0</v>
      </c>
      <c r="I20" s="553">
        <f t="shared" si="1"/>
        <v>0</v>
      </c>
      <c r="J20" s="553">
        <f t="shared" si="1"/>
        <v>0</v>
      </c>
      <c r="K20" s="553">
        <f t="shared" si="1"/>
        <v>0</v>
      </c>
      <c r="L20" s="553">
        <f t="shared" si="1"/>
        <v>0</v>
      </c>
      <c r="M20" s="553"/>
      <c r="N20" s="553"/>
      <c r="O20" s="574">
        <f>SUM(O17:O19)</f>
        <v>0</v>
      </c>
      <c r="P20" s="1161"/>
      <c r="Q20" s="1162"/>
      <c r="R20" s="953"/>
      <c r="S20" s="1163"/>
      <c r="T20" s="1163"/>
    </row>
    <row r="21" spans="1:27" s="530" customFormat="1" ht="15.75" thickTop="1">
      <c r="A21" s="952"/>
      <c r="B21" s="953"/>
      <c r="C21" s="953"/>
      <c r="D21" s="953"/>
      <c r="E21" s="953"/>
      <c r="F21" s="953"/>
      <c r="G21" s="953"/>
      <c r="H21" s="953"/>
      <c r="I21" s="953"/>
      <c r="J21" s="953"/>
      <c r="K21" s="953"/>
      <c r="L21" s="953"/>
      <c r="M21" s="953"/>
      <c r="N21" s="953"/>
      <c r="O21" s="953"/>
      <c r="P21" s="951"/>
      <c r="Q21" s="951"/>
      <c r="R21" s="953"/>
      <c r="S21" s="951"/>
      <c r="T21" s="951"/>
    </row>
    <row r="22" spans="1:27" s="559" customFormat="1">
      <c r="A22" s="958" t="s">
        <v>279</v>
      </c>
      <c r="B22" s="959"/>
      <c r="C22" s="959">
        <f>EF_CO2_aardgas</f>
        <v>0.20200000000000001</v>
      </c>
      <c r="D22" s="959">
        <f>EF_VLgas_CO2</f>
        <v>0.22700000000000001</v>
      </c>
      <c r="E22" s="959">
        <f>EF_stookolie_CO2</f>
        <v>0.26700000000000002</v>
      </c>
      <c r="F22" s="959">
        <f>EF_bruinkool_CO2</f>
        <v>0.35099999999999998</v>
      </c>
      <c r="G22" s="959">
        <f>EF_steenkool_CO2</f>
        <v>0.35399999999999998</v>
      </c>
      <c r="H22" s="959">
        <f>'EF brandstof'!M4</f>
        <v>0.33</v>
      </c>
      <c r="I22" s="959">
        <f>'EF brandstof'!J4</f>
        <v>0</v>
      </c>
      <c r="J22" s="959">
        <f>'EF brandstof'!L4</f>
        <v>0</v>
      </c>
      <c r="K22" s="959">
        <f>'EF brandstof'!L4</f>
        <v>0</v>
      </c>
      <c r="L22" s="959"/>
      <c r="M22" s="959"/>
      <c r="N22" s="959"/>
      <c r="O22" s="560"/>
      <c r="P22" s="560"/>
      <c r="Q22" s="560"/>
      <c r="R22" s="560"/>
      <c r="S22" s="530"/>
    </row>
    <row r="23" spans="1:27" s="559" customFormat="1">
      <c r="A23" s="561"/>
      <c r="B23" s="560"/>
      <c r="C23" s="560"/>
      <c r="D23" s="560"/>
      <c r="E23" s="560"/>
      <c r="F23" s="560"/>
      <c r="G23" s="560"/>
      <c r="H23" s="560"/>
      <c r="I23" s="560"/>
      <c r="J23" s="560"/>
      <c r="K23" s="560"/>
      <c r="L23" s="560"/>
      <c r="M23" s="560"/>
      <c r="N23" s="560"/>
      <c r="O23" s="560"/>
      <c r="P23" s="560"/>
      <c r="Q23" s="560"/>
      <c r="R23" s="560"/>
      <c r="S23" s="530"/>
    </row>
    <row r="24" spans="1:27" s="559" customFormat="1">
      <c r="A24" s="561"/>
      <c r="B24" s="560"/>
      <c r="C24" s="560"/>
      <c r="D24" s="575"/>
      <c r="E24" s="575"/>
      <c r="F24" s="575"/>
      <c r="G24" s="560"/>
      <c r="H24" s="560"/>
      <c r="I24" s="560"/>
      <c r="J24" s="560"/>
      <c r="K24" s="560"/>
      <c r="L24" s="560"/>
      <c r="M24" s="560"/>
      <c r="N24" s="560"/>
      <c r="O24" s="560"/>
      <c r="P24" s="560"/>
      <c r="Q24" s="560"/>
      <c r="R24" s="560"/>
    </row>
    <row r="25" spans="1:27" s="559" customFormat="1">
      <c r="A25" s="561"/>
      <c r="B25" s="560"/>
      <c r="C25" s="560"/>
      <c r="D25" s="575"/>
      <c r="E25" s="575"/>
      <c r="F25" s="575"/>
      <c r="G25" s="560"/>
      <c r="H25" s="560"/>
      <c r="I25" s="560"/>
      <c r="J25" s="560"/>
      <c r="K25" s="560"/>
      <c r="L25" s="560"/>
      <c r="M25" s="560"/>
      <c r="N25" s="560"/>
      <c r="O25" s="560"/>
      <c r="P25" s="560"/>
      <c r="Q25" s="560"/>
      <c r="R25" s="560"/>
    </row>
    <row r="26" spans="1:27" s="530" customFormat="1" ht="15.75" thickBot="1">
      <c r="B26" s="575"/>
      <c r="C26" s="575"/>
      <c r="D26" s="575"/>
      <c r="E26" s="575"/>
      <c r="F26" s="575"/>
      <c r="G26" s="575"/>
      <c r="H26" s="575"/>
      <c r="I26" s="575"/>
      <c r="J26" s="575"/>
      <c r="K26" s="575"/>
      <c r="L26" s="575"/>
      <c r="M26" s="575"/>
      <c r="N26" s="575"/>
      <c r="O26" s="575"/>
      <c r="P26" s="575"/>
      <c r="Q26" s="576"/>
      <c r="R26" s="576"/>
    </row>
    <row r="27" spans="1:27" s="530" customFormat="1" ht="45">
      <c r="A27" s="577" t="s">
        <v>268</v>
      </c>
      <c r="B27" s="622" t="s">
        <v>89</v>
      </c>
      <c r="C27" s="622" t="s">
        <v>90</v>
      </c>
      <c r="D27" s="622"/>
      <c r="E27" s="622"/>
      <c r="F27" s="622"/>
      <c r="G27" s="622" t="s">
        <v>91</v>
      </c>
      <c r="H27" s="622" t="s">
        <v>92</v>
      </c>
      <c r="I27" s="622"/>
      <c r="J27" s="622"/>
      <c r="K27" s="622"/>
      <c r="L27" s="622" t="s">
        <v>93</v>
      </c>
      <c r="M27" s="623" t="s">
        <v>287</v>
      </c>
      <c r="N27" s="623" t="s">
        <v>94</v>
      </c>
      <c r="O27" s="623" t="s">
        <v>95</v>
      </c>
      <c r="P27" s="623" t="s">
        <v>528</v>
      </c>
      <c r="Q27" s="623" t="s">
        <v>96</v>
      </c>
      <c r="R27" s="623" t="s">
        <v>97</v>
      </c>
      <c r="S27" s="623" t="s">
        <v>98</v>
      </c>
      <c r="T27" s="623" t="s">
        <v>99</v>
      </c>
      <c r="U27" s="623" t="s">
        <v>100</v>
      </c>
      <c r="V27" s="623" t="s">
        <v>101</v>
      </c>
      <c r="W27" s="622" t="s">
        <v>102</v>
      </c>
      <c r="X27" s="622" t="s">
        <v>961</v>
      </c>
      <c r="Y27" s="622" t="s">
        <v>288</v>
      </c>
      <c r="Z27" s="622" t="s">
        <v>103</v>
      </c>
      <c r="AA27" s="624" t="s">
        <v>289</v>
      </c>
    </row>
    <row r="28" spans="1:27" s="579" customFormat="1" ht="12.75" hidden="1">
      <c r="A28" s="578"/>
      <c r="B28" s="736"/>
      <c r="C28" s="736"/>
      <c r="D28" s="626"/>
      <c r="E28" s="625"/>
      <c r="F28" s="625"/>
      <c r="G28" s="625"/>
      <c r="H28" s="625"/>
      <c r="I28" s="625"/>
      <c r="J28" s="735"/>
      <c r="K28" s="735"/>
      <c r="L28" s="625"/>
      <c r="M28" s="625"/>
      <c r="N28" s="625"/>
      <c r="O28" s="625"/>
      <c r="P28" s="625"/>
      <c r="Q28" s="625"/>
      <c r="R28" s="625"/>
      <c r="S28" s="625"/>
      <c r="T28" s="625"/>
      <c r="U28" s="625"/>
      <c r="V28" s="625"/>
      <c r="W28" s="625"/>
      <c r="X28" s="625"/>
      <c r="Y28" s="625"/>
      <c r="Z28" s="625"/>
      <c r="AA28" s="627"/>
    </row>
    <row r="29" spans="1:27" s="561" customFormat="1" hidden="1">
      <c r="A29" s="581" t="s">
        <v>269</v>
      </c>
      <c r="B29" s="582"/>
      <c r="C29" s="582"/>
      <c r="D29" s="582"/>
      <c r="E29" s="582"/>
      <c r="F29" s="582"/>
      <c r="G29" s="582"/>
      <c r="H29" s="582"/>
      <c r="I29" s="582"/>
      <c r="J29" s="582"/>
      <c r="K29" s="582"/>
      <c r="L29" s="583"/>
      <c r="M29" s="583">
        <f>SUM(M28:M28)</f>
        <v>0</v>
      </c>
      <c r="N29" s="583">
        <f>SUM(N28:N28)</f>
        <v>0</v>
      </c>
      <c r="O29" s="583">
        <f>SUM(O28:O28)</f>
        <v>0</v>
      </c>
      <c r="P29" s="583">
        <f>SUM(P28:P28)</f>
        <v>0</v>
      </c>
      <c r="Q29" s="583">
        <f>SUM(Q28:Q28)</f>
        <v>0</v>
      </c>
      <c r="R29" s="583">
        <f>SUM(R28:R28)</f>
        <v>0</v>
      </c>
      <c r="S29" s="583">
        <f>SUM(S28:S28)</f>
        <v>0</v>
      </c>
      <c r="T29" s="583">
        <f>SUM(T28:T28)</f>
        <v>0</v>
      </c>
      <c r="U29" s="583">
        <f>SUM(U28:U28)</f>
        <v>0</v>
      </c>
      <c r="V29" s="583">
        <f>SUM(V28:V28)</f>
        <v>0</v>
      </c>
      <c r="W29" s="583">
        <f>SUM(W28:W28)</f>
        <v>0</v>
      </c>
      <c r="X29" s="583"/>
      <c r="Y29" s="584"/>
      <c r="Z29" s="584"/>
      <c r="AA29" s="585"/>
    </row>
    <row r="30" spans="1:27" s="561" customFormat="1">
      <c r="A30" s="581" t="s">
        <v>276</v>
      </c>
      <c r="B30" s="582"/>
      <c r="C30" s="582"/>
      <c r="D30" s="582"/>
      <c r="E30" s="582"/>
      <c r="F30" s="582"/>
      <c r="G30" s="582"/>
      <c r="H30" s="582"/>
      <c r="I30" s="582"/>
      <c r="J30" s="582"/>
      <c r="K30" s="582"/>
      <c r="L30" s="583"/>
      <c r="M30" s="583">
        <f>SUMIF($AA$28:$AA$28,"industrie",M28:M28)</f>
        <v>0</v>
      </c>
      <c r="N30" s="583">
        <f>SUMIF($AA$28:$AA$28,"industrie",N28:N28)</f>
        <v>0</v>
      </c>
      <c r="O30" s="583">
        <f>SUMIF($AA$28:$AA$28,"industrie",O28:O28)</f>
        <v>0</v>
      </c>
      <c r="P30" s="583">
        <f>SUMIF($AA$28:$AA$28,"industrie",P28:P28)</f>
        <v>0</v>
      </c>
      <c r="Q30" s="583">
        <f>SUMIF($AA$28:$AA$28,"industrie",Q28:Q28)</f>
        <v>0</v>
      </c>
      <c r="R30" s="583">
        <f>SUMIF($AA$28:$AA$28,"industrie",R28:R28)</f>
        <v>0</v>
      </c>
      <c r="S30" s="583">
        <f>SUMIF($AA$28:$AA$28,"industrie",S28:S28)</f>
        <v>0</v>
      </c>
      <c r="T30" s="583">
        <f>SUMIF($AA$28:$AA$28,"industrie",T28:T28)</f>
        <v>0</v>
      </c>
      <c r="U30" s="583">
        <f>SUMIF($AA$28:$AA$28,"industrie",U28:U28)</f>
        <v>0</v>
      </c>
      <c r="V30" s="583">
        <f>SUMIF($AA$28:$AA$28,"industrie",V28:V28)</f>
        <v>0</v>
      </c>
      <c r="W30" s="583">
        <f>SUMIF($AA$28:$AA$28,"industrie",W28:W28)</f>
        <v>0</v>
      </c>
      <c r="X30" s="583"/>
      <c r="Y30" s="584"/>
      <c r="Z30" s="584"/>
      <c r="AA30" s="585"/>
    </row>
    <row r="31" spans="1:27" s="561" customFormat="1">
      <c r="A31" s="581" t="s">
        <v>277</v>
      </c>
      <c r="B31" s="582"/>
      <c r="C31" s="582"/>
      <c r="D31" s="582"/>
      <c r="E31" s="582"/>
      <c r="F31" s="582"/>
      <c r="G31" s="582"/>
      <c r="H31" s="582"/>
      <c r="I31" s="582"/>
      <c r="J31" s="582"/>
      <c r="K31" s="582"/>
      <c r="L31" s="583"/>
      <c r="M31" s="583">
        <f ca="1">SUMIF($AA$28:AD28,"tertiair",M28:M28)</f>
        <v>0</v>
      </c>
      <c r="N31" s="583">
        <f ca="1">SUMIF($AA$28:AE28,"tertiair",N28:N28)</f>
        <v>0</v>
      </c>
      <c r="O31" s="583">
        <f ca="1">SUMIF($AA$28:AF28,"tertiair",O28:O28)</f>
        <v>0</v>
      </c>
      <c r="P31" s="583">
        <f ca="1">SUMIF($AA$28:AG28,"tertiair",P28:P28)</f>
        <v>0</v>
      </c>
      <c r="Q31" s="583">
        <f ca="1">SUMIF($AA$28:AH28,"tertiair",Q28:Q28)</f>
        <v>0</v>
      </c>
      <c r="R31" s="583">
        <f ca="1">SUMIF($AA$28:AI28,"tertiair",R28:R28)</f>
        <v>0</v>
      </c>
      <c r="S31" s="583">
        <f ca="1">SUMIF($AA$28:AJ28,"tertiair",S28:S28)</f>
        <v>0</v>
      </c>
      <c r="T31" s="583">
        <f ca="1">SUMIF($AA$28:AK28,"tertiair",T28:T28)</f>
        <v>0</v>
      </c>
      <c r="U31" s="583">
        <f ca="1">SUMIF($AA$28:AL28,"tertiair",U28:U28)</f>
        <v>0</v>
      </c>
      <c r="V31" s="583">
        <f ca="1">SUMIF($AA$28:AM28,"tertiair",V28:V28)</f>
        <v>0</v>
      </c>
      <c r="W31" s="583">
        <f ca="1">SUMIF($AA$28:AN28,"tertiair",W28:W28)</f>
        <v>0</v>
      </c>
      <c r="X31" s="583"/>
      <c r="Y31" s="584"/>
      <c r="Z31" s="584"/>
      <c r="AA31" s="585"/>
    </row>
    <row r="32" spans="1:27" s="561" customFormat="1" ht="15.75" thickBot="1">
      <c r="A32" s="586" t="s">
        <v>278</v>
      </c>
      <c r="B32" s="587"/>
      <c r="C32" s="587"/>
      <c r="D32" s="587"/>
      <c r="E32" s="587"/>
      <c r="F32" s="587"/>
      <c r="G32" s="587"/>
      <c r="H32" s="587"/>
      <c r="I32" s="587"/>
      <c r="J32" s="587"/>
      <c r="K32" s="587"/>
      <c r="L32" s="588"/>
      <c r="M32" s="588">
        <f>SUMIF($AA$28:$AA$28,"landbouw",M28:M28)</f>
        <v>0</v>
      </c>
      <c r="N32" s="588">
        <f>SUMIF($AA$28:$AA$28,"landbouw",N28:N28)</f>
        <v>0</v>
      </c>
      <c r="O32" s="588">
        <f>SUMIF($AA$28:$AA$28,"landbouw",O28:O28)</f>
        <v>0</v>
      </c>
      <c r="P32" s="588">
        <f>SUMIF($AA$28:$AA$28,"landbouw",P28:P28)</f>
        <v>0</v>
      </c>
      <c r="Q32" s="588">
        <f>SUMIF($AA$28:$AA$28,"landbouw",Q28:Q28)</f>
        <v>0</v>
      </c>
      <c r="R32" s="588">
        <f>SUMIF($AA$28:$AA$28,"landbouw",R28:R28)</f>
        <v>0</v>
      </c>
      <c r="S32" s="588">
        <f>SUMIF($AA$28:$AA$28,"landbouw",S28:S28)</f>
        <v>0</v>
      </c>
      <c r="T32" s="588">
        <f>SUMIF($AA$28:$AA$28,"landbouw",T28:T28)</f>
        <v>0</v>
      </c>
      <c r="U32" s="588">
        <f>SUMIF($AA$28:$AA$28,"landbouw",U28:U28)</f>
        <v>0</v>
      </c>
      <c r="V32" s="588">
        <f>SUMIF($AA$28:$AA$28,"landbouw",V28:V28)</f>
        <v>0</v>
      </c>
      <c r="W32" s="588">
        <f>SUMIF($AA$28:$AA$28,"landbouw",W28:W28)</f>
        <v>0</v>
      </c>
      <c r="X32" s="588"/>
      <c r="Y32" s="589"/>
      <c r="Z32" s="589"/>
      <c r="AA32" s="590"/>
    </row>
    <row r="33" spans="1:28" s="530" customFormat="1" ht="15.75" thickBot="1">
      <c r="A33" s="591"/>
      <c r="B33" s="592"/>
      <c r="C33" s="592"/>
      <c r="D33" s="592"/>
      <c r="E33" s="592"/>
      <c r="F33" s="592"/>
      <c r="G33" s="592"/>
      <c r="H33" s="592"/>
      <c r="I33" s="592"/>
      <c r="J33" s="592"/>
      <c r="K33" s="592"/>
      <c r="L33" s="575"/>
      <c r="M33" s="575"/>
      <c r="N33" s="575"/>
      <c r="O33" s="576"/>
      <c r="P33" s="576"/>
    </row>
    <row r="34" spans="1:28" s="530" customFormat="1" ht="45">
      <c r="A34" s="593" t="s">
        <v>270</v>
      </c>
      <c r="B34" s="622" t="s">
        <v>89</v>
      </c>
      <c r="C34" s="622" t="s">
        <v>90</v>
      </c>
      <c r="D34" s="622"/>
      <c r="E34" s="622"/>
      <c r="F34" s="622"/>
      <c r="G34" s="622" t="s">
        <v>91</v>
      </c>
      <c r="H34" s="622" t="s">
        <v>92</v>
      </c>
      <c r="I34" s="622"/>
      <c r="J34" s="622"/>
      <c r="K34" s="622"/>
      <c r="L34" s="622" t="s">
        <v>93</v>
      </c>
      <c r="M34" s="623" t="s">
        <v>287</v>
      </c>
      <c r="N34" s="623" t="s">
        <v>94</v>
      </c>
      <c r="O34" s="623" t="s">
        <v>95</v>
      </c>
      <c r="P34" s="623" t="s">
        <v>528</v>
      </c>
      <c r="Q34" s="623" t="s">
        <v>96</v>
      </c>
      <c r="R34" s="623" t="s">
        <v>97</v>
      </c>
      <c r="S34" s="623" t="s">
        <v>98</v>
      </c>
      <c r="T34" s="623" t="s">
        <v>99</v>
      </c>
      <c r="U34" s="623" t="s">
        <v>100</v>
      </c>
      <c r="V34" s="623" t="s">
        <v>101</v>
      </c>
      <c r="W34" s="622" t="s">
        <v>102</v>
      </c>
      <c r="X34" s="622" t="s">
        <v>961</v>
      </c>
      <c r="Y34" s="622" t="s">
        <v>288</v>
      </c>
      <c r="Z34" s="622" t="s">
        <v>103</v>
      </c>
      <c r="AA34" s="624" t="s">
        <v>289</v>
      </c>
    </row>
    <row r="35" spans="1:28" s="594" customFormat="1" ht="12.75" hidden="1">
      <c r="A35" s="580"/>
      <c r="B35" s="736"/>
      <c r="C35" s="736"/>
      <c r="D35" s="628"/>
      <c r="E35" s="628"/>
      <c r="F35" s="628"/>
      <c r="G35" s="628"/>
      <c r="H35" s="628"/>
      <c r="I35" s="628"/>
      <c r="J35" s="735"/>
      <c r="K35" s="735"/>
      <c r="L35" s="628"/>
      <c r="M35" s="628"/>
      <c r="N35" s="628"/>
      <c r="O35" s="628"/>
      <c r="P35" s="628"/>
      <c r="Q35" s="628"/>
      <c r="R35" s="628"/>
      <c r="S35" s="628"/>
      <c r="T35" s="628"/>
      <c r="U35" s="628"/>
      <c r="V35" s="628"/>
      <c r="W35" s="628"/>
      <c r="X35" s="628"/>
      <c r="Y35" s="628"/>
      <c r="Z35" s="628"/>
      <c r="AA35" s="629"/>
    </row>
    <row r="36" spans="1:28" s="561" customFormat="1" hidden="1">
      <c r="A36" s="581" t="s">
        <v>269</v>
      </c>
      <c r="B36" s="582"/>
      <c r="C36" s="582"/>
      <c r="D36" s="582"/>
      <c r="E36" s="582"/>
      <c r="F36" s="582"/>
      <c r="G36" s="582"/>
      <c r="H36" s="582"/>
      <c r="I36" s="582"/>
      <c r="J36" s="582"/>
      <c r="K36" s="582"/>
      <c r="L36" s="583"/>
      <c r="M36" s="583">
        <f>SUM(M35:M35)</f>
        <v>0</v>
      </c>
      <c r="N36" s="583">
        <f>SUM(N35:N35)</f>
        <v>0</v>
      </c>
      <c r="O36" s="583">
        <f>SUM(O35:O35)</f>
        <v>0</v>
      </c>
      <c r="P36" s="583">
        <f>SUM(P35:P35)</f>
        <v>0</v>
      </c>
      <c r="Q36" s="583">
        <f>SUM(Q35:Q35)</f>
        <v>0</v>
      </c>
      <c r="R36" s="583">
        <f>SUM(R35:R35)</f>
        <v>0</v>
      </c>
      <c r="S36" s="583">
        <f>SUM(S35:S35)</f>
        <v>0</v>
      </c>
      <c r="T36" s="583">
        <f>SUM(T35:T35)</f>
        <v>0</v>
      </c>
      <c r="U36" s="583">
        <f>SUM(U35:U35)</f>
        <v>0</v>
      </c>
      <c r="V36" s="583">
        <f>SUM(V35:V35)</f>
        <v>0</v>
      </c>
      <c r="W36" s="583">
        <f>SUM(W35:W35)</f>
        <v>0</v>
      </c>
      <c r="X36" s="583"/>
      <c r="Y36" s="584"/>
      <c r="Z36" s="584"/>
      <c r="AA36" s="585"/>
    </row>
    <row r="37" spans="1:28" s="561" customFormat="1">
      <c r="A37" s="581" t="s">
        <v>276</v>
      </c>
      <c r="B37" s="582"/>
      <c r="C37" s="582"/>
      <c r="D37" s="582"/>
      <c r="E37" s="582"/>
      <c r="F37" s="582"/>
      <c r="G37" s="582"/>
      <c r="H37" s="582"/>
      <c r="I37" s="582"/>
      <c r="J37" s="582"/>
      <c r="K37" s="582"/>
      <c r="L37" s="583"/>
      <c r="M37" s="583">
        <f>SUMIF($AA$35:$AA$35,"industrie",M35:M35)</f>
        <v>0</v>
      </c>
      <c r="N37" s="583">
        <f>SUMIF($AA$35:$AA$35,"industrie",N35:N35)</f>
        <v>0</v>
      </c>
      <c r="O37" s="583">
        <f>SUMIF($AA$35:$AA$35,"industrie",O35:O35)</f>
        <v>0</v>
      </c>
      <c r="P37" s="583">
        <f>SUMIF($AA$35:$AA$35,"industrie",P35:P35)</f>
        <v>0</v>
      </c>
      <c r="Q37" s="583">
        <f>SUMIF($AA$35:$AA$35,"industrie",Q35:Q35)</f>
        <v>0</v>
      </c>
      <c r="R37" s="583">
        <f>SUMIF($AA$35:$AA$35,"industrie",R35:R35)</f>
        <v>0</v>
      </c>
      <c r="S37" s="583">
        <f>SUMIF($AA$35:$AA$35,"industrie",S35:S35)</f>
        <v>0</v>
      </c>
      <c r="T37" s="583">
        <f>SUMIF($AA$35:$AA$35,"industrie",T35:T35)</f>
        <v>0</v>
      </c>
      <c r="U37" s="583">
        <f>SUMIF($AA$35:$AA$35,"industrie",U35:U35)</f>
        <v>0</v>
      </c>
      <c r="V37" s="583">
        <f>SUMIF($AA$35:$AA$35,"industrie",V35:V35)</f>
        <v>0</v>
      </c>
      <c r="W37" s="583">
        <f>SUMIF($AA$35:$AA$35,"industrie",W35:W35)</f>
        <v>0</v>
      </c>
      <c r="X37" s="583"/>
      <c r="Y37" s="584"/>
      <c r="Z37" s="584"/>
      <c r="AA37" s="585"/>
    </row>
    <row r="38" spans="1:28" s="561" customFormat="1">
      <c r="A38" s="581" t="s">
        <v>277</v>
      </c>
      <c r="B38" s="582"/>
      <c r="C38" s="582"/>
      <c r="D38" s="582"/>
      <c r="E38" s="582"/>
      <c r="F38" s="582"/>
      <c r="G38" s="582"/>
      <c r="H38" s="582"/>
      <c r="I38" s="582"/>
      <c r="J38" s="582"/>
      <c r="K38" s="582"/>
      <c r="L38" s="583"/>
      <c r="M38" s="583">
        <f>SUMIF($AA$35:$AA$36,"tertiair",M35:M36)</f>
        <v>0</v>
      </c>
      <c r="N38" s="583">
        <f>SUMIF($AA$35:$AA$36,"tertiair",N35:N36)</f>
        <v>0</v>
      </c>
      <c r="O38" s="583">
        <f>SUMIF($AA$35:$AA$36,"tertiair",O35:O36)</f>
        <v>0</v>
      </c>
      <c r="P38" s="583">
        <f>SUMIF($AA$35:$AA$36,"tertiair",P35:P36)</f>
        <v>0</v>
      </c>
      <c r="Q38" s="583">
        <f>SUMIF($AA$35:$AA$36,"tertiair",Q35:Q36)</f>
        <v>0</v>
      </c>
      <c r="R38" s="583">
        <f>SUMIF($AA$35:$AA$36,"tertiair",R35:R36)</f>
        <v>0</v>
      </c>
      <c r="S38" s="583">
        <f>SUMIF($AA$35:$AA$36,"tertiair",S35:S36)</f>
        <v>0</v>
      </c>
      <c r="T38" s="583">
        <f>SUMIF($AA$35:$AA$36,"tertiair",T35:T36)</f>
        <v>0</v>
      </c>
      <c r="U38" s="583">
        <f>SUMIF($AA$35:$AA$36,"tertiair",U35:U36)</f>
        <v>0</v>
      </c>
      <c r="V38" s="583">
        <f>SUMIF($AA$35:$AA$36,"tertiair",V35:V36)</f>
        <v>0</v>
      </c>
      <c r="W38" s="583">
        <f>SUMIF($AA$35:$AA$36,"tertiair",W35:W36)</f>
        <v>0</v>
      </c>
      <c r="X38" s="583"/>
      <c r="Y38" s="584"/>
      <c r="Z38" s="584"/>
      <c r="AA38" s="585"/>
    </row>
    <row r="39" spans="1:28" s="561" customFormat="1" ht="15.75" thickBot="1">
      <c r="A39" s="586" t="s">
        <v>278</v>
      </c>
      <c r="B39" s="587"/>
      <c r="C39" s="587"/>
      <c r="D39" s="587"/>
      <c r="E39" s="587"/>
      <c r="F39" s="587"/>
      <c r="G39" s="587"/>
      <c r="H39" s="587"/>
      <c r="I39" s="587"/>
      <c r="J39" s="587"/>
      <c r="K39" s="587"/>
      <c r="L39" s="588"/>
      <c r="M39" s="588">
        <f>SUMIF($AA$35:$AA$37,"landbouw",M35:M37)</f>
        <v>0</v>
      </c>
      <c r="N39" s="588">
        <f>SUMIF($AA$35:$AA$37,"landbouw",N35:N37)</f>
        <v>0</v>
      </c>
      <c r="O39" s="588">
        <f>SUMIF($AA$35:$AA$37,"landbouw",O35:O37)</f>
        <v>0</v>
      </c>
      <c r="P39" s="588">
        <f>SUMIF($AA$35:$AA$37,"landbouw",P35:P37)</f>
        <v>0</v>
      </c>
      <c r="Q39" s="588">
        <f>SUMIF($AA$35:$AA$37,"landbouw",Q35:Q37)</f>
        <v>0</v>
      </c>
      <c r="R39" s="588">
        <f>SUMIF($AA$35:$AA$37,"landbouw",R35:R37)</f>
        <v>0</v>
      </c>
      <c r="S39" s="588">
        <f>SUMIF($AA$35:$AA$37,"landbouw",S35:S37)</f>
        <v>0</v>
      </c>
      <c r="T39" s="588">
        <f>SUMIF($AA$35:$AA$37,"landbouw",T35:T37)</f>
        <v>0</v>
      </c>
      <c r="U39" s="588">
        <f>SUMIF($AA$35:$AA$37,"landbouw",U35:U37)</f>
        <v>0</v>
      </c>
      <c r="V39" s="588">
        <f>SUMIF($AA$35:$AA$37,"landbouw",V35:V37)</f>
        <v>0</v>
      </c>
      <c r="W39" s="588">
        <f>SUMIF($AA$35:$AA$37,"landbouw",W35:W37)</f>
        <v>0</v>
      </c>
      <c r="X39" s="588"/>
      <c r="Y39" s="589"/>
      <c r="Z39" s="589"/>
      <c r="AA39" s="590"/>
    </row>
    <row r="40" spans="1:28" s="595" customFormat="1">
      <c r="A40" s="591"/>
      <c r="B40" s="575"/>
      <c r="C40" s="575"/>
      <c r="D40" s="575"/>
      <c r="E40" s="575"/>
      <c r="F40" s="575"/>
      <c r="G40" s="575"/>
      <c r="H40" s="575"/>
      <c r="I40" s="575"/>
      <c r="J40" s="575"/>
      <c r="K40" s="575"/>
      <c r="L40" s="575"/>
      <c r="M40" s="575"/>
      <c r="N40" s="575"/>
      <c r="O40" s="575"/>
      <c r="P40" s="575"/>
      <c r="Q40" s="575"/>
      <c r="R40" s="575"/>
      <c r="S40" s="575"/>
      <c r="T40" s="575"/>
      <c r="U40" s="575"/>
      <c r="V40" s="575"/>
      <c r="W40" s="575"/>
      <c r="X40" s="575"/>
      <c r="Y40" s="575"/>
      <c r="Z40" s="575"/>
    </row>
    <row r="41" spans="1:28" s="595" customFormat="1" ht="15.75" thickBot="1">
      <c r="A41" s="591"/>
      <c r="B41" s="575"/>
      <c r="C41" s="575"/>
      <c r="D41" s="575"/>
      <c r="E41" s="575"/>
      <c r="F41" s="575"/>
      <c r="G41" s="575"/>
      <c r="H41" s="575"/>
      <c r="I41" s="575"/>
      <c r="J41" s="575"/>
      <c r="K41" s="575"/>
      <c r="L41" s="575"/>
      <c r="M41" s="575"/>
      <c r="N41" s="575"/>
      <c r="O41" s="575"/>
      <c r="P41" s="575"/>
      <c r="Q41" s="575"/>
      <c r="R41" s="575"/>
      <c r="S41" s="575"/>
      <c r="T41" s="575"/>
      <c r="U41" s="575"/>
      <c r="V41" s="575"/>
      <c r="W41" s="575"/>
      <c r="X41" s="575"/>
      <c r="Y41" s="575"/>
      <c r="Z41" s="575"/>
      <c r="AA41" s="575"/>
      <c r="AB41" s="575"/>
    </row>
    <row r="42" spans="1:28">
      <c r="A42" s="596" t="s">
        <v>271</v>
      </c>
      <c r="B42" s="597"/>
      <c r="C42" s="597"/>
      <c r="D42" s="597"/>
      <c r="E42" s="597"/>
      <c r="F42" s="597"/>
      <c r="G42" s="597"/>
      <c r="H42" s="597"/>
      <c r="I42" s="598"/>
      <c r="J42" s="599"/>
      <c r="K42" s="599"/>
      <c r="L42" s="600"/>
      <c r="M42" s="600"/>
      <c r="N42" s="600"/>
      <c r="O42" s="600"/>
      <c r="P42" s="600"/>
    </row>
    <row r="43" spans="1:28">
      <c r="A43" s="602"/>
      <c r="B43" s="592"/>
      <c r="C43" s="592"/>
      <c r="D43" s="592"/>
      <c r="E43" s="592"/>
      <c r="F43" s="592"/>
      <c r="G43" s="592"/>
      <c r="H43" s="592"/>
      <c r="I43" s="603"/>
      <c r="J43" s="592"/>
      <c r="K43" s="592"/>
      <c r="L43" s="600"/>
      <c r="M43" s="600"/>
      <c r="N43" s="600"/>
      <c r="O43" s="600"/>
      <c r="P43" s="600"/>
    </row>
    <row r="44" spans="1:28">
      <c r="A44" s="604"/>
      <c r="B44" s="605" t="s">
        <v>272</v>
      </c>
      <c r="C44" s="605" t="s">
        <v>273</v>
      </c>
      <c r="D44" s="605"/>
      <c r="E44" s="605"/>
      <c r="F44" s="605"/>
      <c r="G44" s="605"/>
      <c r="H44" s="605"/>
      <c r="I44" s="606"/>
      <c r="J44" s="605"/>
      <c r="K44" s="605"/>
      <c r="L44" s="605"/>
      <c r="M44" s="605"/>
      <c r="N44" s="605"/>
      <c r="O44" s="605"/>
      <c r="P44" s="600"/>
    </row>
    <row r="45" spans="1:28">
      <c r="A45" s="602" t="s">
        <v>269</v>
      </c>
      <c r="B45" s="607">
        <f>IF(ISERROR(O29/(O29+N29)),0,O29/(O29+N29))</f>
        <v>0</v>
      </c>
      <c r="C45" s="608">
        <f>IF(ISERROR(N29/(O29+N29)),0,N29/(N29+O29))</f>
        <v>0</v>
      </c>
      <c r="D45" s="575"/>
      <c r="E45" s="575"/>
      <c r="F45" s="575"/>
      <c r="G45" s="575"/>
      <c r="H45" s="575"/>
      <c r="I45" s="609"/>
      <c r="J45" s="575"/>
      <c r="K45" s="575"/>
      <c r="L45" s="610"/>
      <c r="M45" s="610"/>
      <c r="N45" s="610"/>
      <c r="O45" s="610"/>
      <c r="P45" s="600"/>
    </row>
    <row r="46" spans="1:28">
      <c r="A46" s="602"/>
      <c r="B46" s="611"/>
      <c r="C46" s="611"/>
      <c r="D46" s="611"/>
      <c r="E46" s="611"/>
      <c r="F46" s="611"/>
      <c r="G46" s="611"/>
      <c r="H46" s="611"/>
      <c r="I46" s="612"/>
      <c r="J46" s="611"/>
      <c r="K46" s="611"/>
      <c r="L46" s="613"/>
      <c r="M46" s="613"/>
      <c r="N46" s="613"/>
      <c r="O46" s="613"/>
      <c r="P46" s="600"/>
    </row>
    <row r="47" spans="1:28" ht="30">
      <c r="A47" s="614"/>
      <c r="B47" s="615" t="s">
        <v>528</v>
      </c>
      <c r="C47" s="615" t="s">
        <v>96</v>
      </c>
      <c r="D47" s="615" t="s">
        <v>97</v>
      </c>
      <c r="E47" s="615" t="s">
        <v>98</v>
      </c>
      <c r="F47" s="615" t="s">
        <v>99</v>
      </c>
      <c r="G47" s="615" t="s">
        <v>100</v>
      </c>
      <c r="H47" s="615" t="s">
        <v>101</v>
      </c>
      <c r="I47" s="616" t="s">
        <v>102</v>
      </c>
      <c r="J47" s="605"/>
      <c r="K47" s="605"/>
      <c r="L47" s="613"/>
      <c r="M47" s="613"/>
      <c r="N47" s="613"/>
      <c r="O47" s="600"/>
      <c r="P47" s="600"/>
    </row>
    <row r="48" spans="1:28">
      <c r="A48" s="604" t="s">
        <v>274</v>
      </c>
      <c r="B48" s="617">
        <f t="shared" ref="B48:I48" si="2">$C$45*P29</f>
        <v>0</v>
      </c>
      <c r="C48" s="617">
        <f t="shared" si="2"/>
        <v>0</v>
      </c>
      <c r="D48" s="617">
        <f t="shared" si="2"/>
        <v>0</v>
      </c>
      <c r="E48" s="617">
        <f t="shared" si="2"/>
        <v>0</v>
      </c>
      <c r="F48" s="617">
        <f t="shared" si="2"/>
        <v>0</v>
      </c>
      <c r="G48" s="617">
        <f t="shared" si="2"/>
        <v>0</v>
      </c>
      <c r="H48" s="617">
        <f t="shared" si="2"/>
        <v>0</v>
      </c>
      <c r="I48" s="618">
        <f t="shared" si="2"/>
        <v>0</v>
      </c>
      <c r="J48" s="575"/>
      <c r="K48" s="575"/>
      <c r="L48" s="613"/>
      <c r="M48" s="613"/>
      <c r="N48" s="613"/>
      <c r="O48" s="600"/>
      <c r="P48" s="600"/>
    </row>
    <row r="49" spans="1:16" ht="15.75" thickBot="1">
      <c r="A49" s="619" t="s">
        <v>275</v>
      </c>
      <c r="B49" s="620">
        <f t="shared" ref="B49:I49" si="3">$B$45*P29</f>
        <v>0</v>
      </c>
      <c r="C49" s="620">
        <f t="shared" si="3"/>
        <v>0</v>
      </c>
      <c r="D49" s="620">
        <f t="shared" si="3"/>
        <v>0</v>
      </c>
      <c r="E49" s="620">
        <f t="shared" si="3"/>
        <v>0</v>
      </c>
      <c r="F49" s="620">
        <f t="shared" si="3"/>
        <v>0</v>
      </c>
      <c r="G49" s="620">
        <f t="shared" si="3"/>
        <v>0</v>
      </c>
      <c r="H49" s="620">
        <f t="shared" si="3"/>
        <v>0</v>
      </c>
      <c r="I49" s="621">
        <f t="shared" si="3"/>
        <v>0</v>
      </c>
      <c r="J49" s="575"/>
      <c r="K49" s="575"/>
      <c r="L49" s="613"/>
      <c r="M49" s="613"/>
      <c r="N49" s="613"/>
      <c r="O49" s="600"/>
      <c r="P49" s="600"/>
    </row>
    <row r="50" spans="1:16">
      <c r="J50" s="559"/>
      <c r="K50" s="559"/>
      <c r="L50" s="559"/>
      <c r="M50" s="559"/>
      <c r="N50" s="559"/>
    </row>
    <row r="51" spans="1:16">
      <c r="J51" s="559"/>
      <c r="K51" s="559"/>
      <c r="L51" s="559"/>
      <c r="M51" s="559"/>
      <c r="N51" s="559"/>
    </row>
  </sheetData>
  <mergeCells count="59">
    <mergeCell ref="H4:H7"/>
    <mergeCell ref="C4:C7"/>
    <mergeCell ref="D4:D7"/>
    <mergeCell ref="E4:E7"/>
    <mergeCell ref="F4:F7"/>
    <mergeCell ref="G4:G7"/>
    <mergeCell ref="L2:L3"/>
    <mergeCell ref="S1:S3"/>
    <mergeCell ref="A1:A3"/>
    <mergeCell ref="B1:B3"/>
    <mergeCell ref="O1:O3"/>
    <mergeCell ref="C2:G2"/>
    <mergeCell ref="H2:H3"/>
    <mergeCell ref="I2:I3"/>
    <mergeCell ref="J2:J3"/>
    <mergeCell ref="K2:K3"/>
    <mergeCell ref="C1:N1"/>
    <mergeCell ref="M2:M3"/>
    <mergeCell ref="N2:N3"/>
    <mergeCell ref="I4:I7"/>
    <mergeCell ref="J4:J7"/>
    <mergeCell ref="K4:K7"/>
    <mergeCell ref="L4:L7"/>
    <mergeCell ref="M4:M7"/>
    <mergeCell ref="A14:A16"/>
    <mergeCell ref="B14:B16"/>
    <mergeCell ref="O14:O16"/>
    <mergeCell ref="P14:Q16"/>
    <mergeCell ref="C15:G15"/>
    <mergeCell ref="H15:H16"/>
    <mergeCell ref="I15:I16"/>
    <mergeCell ref="J15:J16"/>
    <mergeCell ref="K15:K16"/>
    <mergeCell ref="L15:L16"/>
    <mergeCell ref="C14:N14"/>
    <mergeCell ref="M15:M16"/>
    <mergeCell ref="N15:N16"/>
    <mergeCell ref="T8:U8"/>
    <mergeCell ref="T9:U9"/>
    <mergeCell ref="R14:R16"/>
    <mergeCell ref="S14:T16"/>
    <mergeCell ref="P1:Q3"/>
    <mergeCell ref="P4:Q4"/>
    <mergeCell ref="P5:Q5"/>
    <mergeCell ref="P6:Q6"/>
    <mergeCell ref="P8:Q8"/>
    <mergeCell ref="P9:Q9"/>
    <mergeCell ref="T4:U4"/>
    <mergeCell ref="T1:U3"/>
    <mergeCell ref="T5:U5"/>
    <mergeCell ref="T6:U6"/>
    <mergeCell ref="P20:Q20"/>
    <mergeCell ref="S20:T20"/>
    <mergeCell ref="P17:Q17"/>
    <mergeCell ref="S17:T17"/>
    <mergeCell ref="P18:Q18"/>
    <mergeCell ref="S18:T18"/>
    <mergeCell ref="P19:Q19"/>
    <mergeCell ref="S19:T19"/>
  </mergeCells>
  <dataValidations disablePrompts="1" count="1">
    <dataValidation type="list" allowBlank="1" showInputMessage="1" showErrorMessage="1" sqref="C26" xr:uid="{2612DFD4-5D08-4774-9AA5-6BF47308AFE5}">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39" customWidth="1"/>
    <col min="2" max="2" width="22.85546875" style="439"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9"/>
  </cols>
  <sheetData>
    <row r="2" spans="1:19" ht="15.75">
      <c r="A2" s="1081" t="s">
        <v>210</v>
      </c>
      <c r="B2" s="1081"/>
      <c r="C2" s="1081"/>
      <c r="D2" s="59"/>
      <c r="E2" s="59"/>
      <c r="F2" s="59"/>
      <c r="G2" s="59"/>
      <c r="H2" s="60"/>
      <c r="I2" s="60"/>
      <c r="J2" s="61"/>
      <c r="K2" s="61"/>
      <c r="L2" s="60"/>
      <c r="M2" s="60"/>
      <c r="N2" s="60"/>
      <c r="O2" s="60"/>
      <c r="P2" s="60"/>
      <c r="Q2" s="60"/>
      <c r="R2" s="60"/>
    </row>
    <row r="3" spans="1:19">
      <c r="A3" s="1082"/>
      <c r="B3" s="1082"/>
      <c r="C3" s="1082"/>
      <c r="D3" s="1082"/>
      <c r="E3" s="1082"/>
      <c r="F3" s="1082"/>
      <c r="G3" s="1082"/>
      <c r="H3" s="1082"/>
      <c r="I3" s="1082"/>
      <c r="J3" s="1082"/>
      <c r="K3" s="1082"/>
      <c r="L3" s="1082"/>
      <c r="M3" s="1082"/>
      <c r="N3" s="1082"/>
      <c r="O3" s="1082"/>
      <c r="P3" s="1082"/>
      <c r="Q3" s="1082"/>
      <c r="R3" s="1082"/>
    </row>
    <row r="4" spans="1:19" ht="15.75" thickBot="1">
      <c r="A4" s="440"/>
      <c r="B4" s="440"/>
      <c r="C4" s="63"/>
      <c r="D4" s="63"/>
      <c r="E4" s="63"/>
      <c r="F4" s="63"/>
      <c r="G4" s="63"/>
      <c r="H4" s="63"/>
      <c r="I4" s="63"/>
      <c r="J4" s="63"/>
      <c r="K4" s="63"/>
      <c r="L4" s="63"/>
      <c r="M4" s="63"/>
      <c r="N4" s="63"/>
      <c r="O4" s="63"/>
      <c r="P4" s="63"/>
      <c r="Q4" s="63"/>
      <c r="R4" s="63"/>
    </row>
    <row r="5" spans="1:19" ht="16.5" thickBot="1">
      <c r="A5" s="1083" t="s">
        <v>211</v>
      </c>
      <c r="B5" s="740"/>
      <c r="C5" s="1086" t="s">
        <v>330</v>
      </c>
      <c r="D5" s="1087"/>
      <c r="E5" s="1087"/>
      <c r="F5" s="1087"/>
      <c r="G5" s="1087"/>
      <c r="H5" s="1087"/>
      <c r="I5" s="1087"/>
      <c r="J5" s="1087"/>
      <c r="K5" s="1087"/>
      <c r="L5" s="1087"/>
      <c r="M5" s="1087"/>
      <c r="N5" s="1087"/>
      <c r="O5" s="1087"/>
      <c r="P5" s="1087"/>
      <c r="Q5" s="1087"/>
      <c r="R5" s="1088"/>
    </row>
    <row r="6" spans="1:19" ht="16.5" thickTop="1">
      <c r="A6" s="1084"/>
      <c r="B6" s="741"/>
      <c r="C6" s="1089" t="s">
        <v>20</v>
      </c>
      <c r="D6" s="1091" t="s">
        <v>189</v>
      </c>
      <c r="E6" s="1093" t="s">
        <v>190</v>
      </c>
      <c r="F6" s="1094"/>
      <c r="G6" s="1094"/>
      <c r="H6" s="1094"/>
      <c r="I6" s="1094"/>
      <c r="J6" s="1094"/>
      <c r="K6" s="1094"/>
      <c r="L6" s="1095"/>
      <c r="M6" s="1093" t="s">
        <v>191</v>
      </c>
      <c r="N6" s="1094"/>
      <c r="O6" s="1094"/>
      <c r="P6" s="1094"/>
      <c r="Q6" s="1094"/>
      <c r="R6" s="1096" t="s">
        <v>109</v>
      </c>
    </row>
    <row r="7" spans="1:19" ht="45.75" thickBot="1">
      <c r="A7" s="1085"/>
      <c r="B7" s="742"/>
      <c r="C7" s="1090"/>
      <c r="D7" s="1092"/>
      <c r="E7" s="912" t="s">
        <v>192</v>
      </c>
      <c r="F7" s="912" t="s">
        <v>193</v>
      </c>
      <c r="G7" s="64" t="s">
        <v>194</v>
      </c>
      <c r="H7" s="912" t="s">
        <v>195</v>
      </c>
      <c r="I7" s="912" t="s">
        <v>113</v>
      </c>
      <c r="J7" s="912" t="s">
        <v>196</v>
      </c>
      <c r="K7" s="437" t="s">
        <v>197</v>
      </c>
      <c r="L7" s="437" t="s">
        <v>198</v>
      </c>
      <c r="M7" s="64" t="s">
        <v>199</v>
      </c>
      <c r="N7" s="65" t="s">
        <v>200</v>
      </c>
      <c r="O7" s="65" t="s">
        <v>201</v>
      </c>
      <c r="P7" s="65" t="s">
        <v>202</v>
      </c>
      <c r="Q7" s="66" t="s">
        <v>203</v>
      </c>
      <c r="R7" s="1097"/>
    </row>
    <row r="8" spans="1:19" ht="18.75" customHeight="1" thickTop="1">
      <c r="A8" s="748" t="s">
        <v>331</v>
      </c>
      <c r="B8" s="753"/>
      <c r="C8" s="1068"/>
      <c r="D8" s="1068"/>
      <c r="E8" s="1068"/>
      <c r="F8" s="1068"/>
      <c r="G8" s="1068"/>
      <c r="H8" s="1068"/>
      <c r="I8" s="1068"/>
      <c r="J8" s="1068"/>
      <c r="K8" s="1068"/>
      <c r="L8" s="1068"/>
      <c r="M8" s="1068"/>
      <c r="N8" s="1068"/>
      <c r="O8" s="1068"/>
      <c r="P8" s="1068"/>
      <c r="Q8" s="1068"/>
      <c r="R8" s="300"/>
    </row>
    <row r="9" spans="1:19" s="441" customFormat="1">
      <c r="A9" s="749" t="s">
        <v>212</v>
      </c>
      <c r="B9" s="754"/>
      <c r="C9" s="635">
        <f>'Eigen gebouwen'!B15</f>
        <v>0</v>
      </c>
      <c r="D9" s="635">
        <f>'Eigen gebouwen'!C15</f>
        <v>0</v>
      </c>
      <c r="E9" s="635">
        <f>'Eigen gebouwen'!D15</f>
        <v>0</v>
      </c>
      <c r="F9" s="635">
        <f>'Eigen gebouwen'!E15</f>
        <v>0</v>
      </c>
      <c r="G9" s="635">
        <f>'Eigen gebouwen'!F15</f>
        <v>0</v>
      </c>
      <c r="H9" s="635">
        <f>'Eigen gebouwen'!G15</f>
        <v>0</v>
      </c>
      <c r="I9" s="635">
        <f>'Eigen gebouwen'!H15</f>
        <v>0</v>
      </c>
      <c r="J9" s="635">
        <f>'Eigen gebouwen'!I15</f>
        <v>0</v>
      </c>
      <c r="K9" s="635">
        <f>'Eigen gebouwen'!J15</f>
        <v>0</v>
      </c>
      <c r="L9" s="635">
        <f>'Eigen gebouwen'!K15</f>
        <v>0</v>
      </c>
      <c r="M9" s="635">
        <f>'Eigen gebouwen'!L15</f>
        <v>0</v>
      </c>
      <c r="N9" s="635">
        <f>'Eigen gebouwen'!M15</f>
        <v>0</v>
      </c>
      <c r="O9" s="635">
        <f>'Eigen gebouwen'!N15</f>
        <v>0</v>
      </c>
      <c r="P9" s="635">
        <f>'Eigen gebouwen'!O15</f>
        <v>0</v>
      </c>
      <c r="Q9" s="636">
        <f>'Eigen gebouwen'!P15</f>
        <v>0</v>
      </c>
      <c r="R9" s="637">
        <f>SUM(C9:Q9)</f>
        <v>0</v>
      </c>
      <c r="S9" s="67"/>
    </row>
    <row r="10" spans="1:19" s="441" customFormat="1">
      <c r="A10" s="750" t="s">
        <v>213</v>
      </c>
      <c r="B10" s="755"/>
      <c r="C10" s="635">
        <f ca="1">tertiair!B16+'openbare verlichting'!B8</f>
        <v>34815.951911363962</v>
      </c>
      <c r="D10" s="635">
        <f ca="1">tertiair!C16</f>
        <v>0</v>
      </c>
      <c r="E10" s="635">
        <f ca="1">tertiair!D16</f>
        <v>37151.359626514291</v>
      </c>
      <c r="F10" s="635">
        <f>tertiair!E16</f>
        <v>454.53398689350536</v>
      </c>
      <c r="G10" s="635">
        <f ca="1">tertiair!F16</f>
        <v>7586.6059287318685</v>
      </c>
      <c r="H10" s="635">
        <f>tertiair!G16</f>
        <v>0</v>
      </c>
      <c r="I10" s="635">
        <f>tertiair!H16</f>
        <v>0</v>
      </c>
      <c r="J10" s="635">
        <f>tertiair!I16</f>
        <v>0</v>
      </c>
      <c r="K10" s="635">
        <f>tertiair!J16</f>
        <v>0</v>
      </c>
      <c r="L10" s="635">
        <f>tertiair!K16</f>
        <v>0</v>
      </c>
      <c r="M10" s="635">
        <f ca="1">tertiair!L16</f>
        <v>0</v>
      </c>
      <c r="N10" s="635">
        <f>tertiair!M16</f>
        <v>0</v>
      </c>
      <c r="O10" s="635">
        <f ca="1">tertiair!N16</f>
        <v>894.28155568274019</v>
      </c>
      <c r="P10" s="635">
        <f>tertiair!O16</f>
        <v>3.1266666666666669</v>
      </c>
      <c r="Q10" s="636">
        <f>tertiair!P16</f>
        <v>19.066666666666666</v>
      </c>
      <c r="R10" s="638">
        <f ca="1">SUM(C10:Q10)</f>
        <v>80924.926342519699</v>
      </c>
      <c r="S10" s="67"/>
    </row>
    <row r="11" spans="1:19" s="441" customFormat="1">
      <c r="A11" s="749" t="s">
        <v>214</v>
      </c>
      <c r="B11" s="754"/>
      <c r="C11" s="635">
        <f>huishoudens!B8</f>
        <v>34439.290212589403</v>
      </c>
      <c r="D11" s="635">
        <f>huishoudens!C8</f>
        <v>0</v>
      </c>
      <c r="E11" s="635">
        <f>huishoudens!D8</f>
        <v>72446.376630095314</v>
      </c>
      <c r="F11" s="635">
        <f>huishoudens!E8</f>
        <v>1639.2887321759133</v>
      </c>
      <c r="G11" s="635">
        <f>huishoudens!F8</f>
        <v>55956.130154717917</v>
      </c>
      <c r="H11" s="635">
        <f>huishoudens!G8</f>
        <v>0</v>
      </c>
      <c r="I11" s="635">
        <f>huishoudens!H8</f>
        <v>0</v>
      </c>
      <c r="J11" s="635">
        <f>huishoudens!I8</f>
        <v>0</v>
      </c>
      <c r="K11" s="635">
        <f>huishoudens!J8</f>
        <v>1259.9901862246568</v>
      </c>
      <c r="L11" s="635">
        <f>huishoudens!K8</f>
        <v>0</v>
      </c>
      <c r="M11" s="635">
        <f>huishoudens!L8</f>
        <v>0</v>
      </c>
      <c r="N11" s="635">
        <f>huishoudens!M8</f>
        <v>0</v>
      </c>
      <c r="O11" s="635">
        <f>huishoudens!N8</f>
        <v>9908.8339597341983</v>
      </c>
      <c r="P11" s="635">
        <f>huishoudens!O8</f>
        <v>112.56000000000002</v>
      </c>
      <c r="Q11" s="636">
        <f>huishoudens!P8</f>
        <v>266.93333333333334</v>
      </c>
      <c r="R11" s="638">
        <f>SUM(C11:Q11)</f>
        <v>176029.40320887076</v>
      </c>
      <c r="S11" s="67"/>
    </row>
    <row r="12" spans="1:19" s="441" customFormat="1">
      <c r="A12" s="749" t="s">
        <v>496</v>
      </c>
      <c r="B12" s="754"/>
      <c r="C12" s="635">
        <f>'Eigen openbare verlichting'!B15</f>
        <v>0</v>
      </c>
      <c r="D12" s="635"/>
      <c r="E12" s="635"/>
      <c r="F12" s="635"/>
      <c r="G12" s="635"/>
      <c r="H12" s="635"/>
      <c r="I12" s="635"/>
      <c r="J12" s="635"/>
      <c r="K12" s="635"/>
      <c r="L12" s="635"/>
      <c r="M12" s="635"/>
      <c r="N12" s="635"/>
      <c r="O12" s="635"/>
      <c r="P12" s="635"/>
      <c r="Q12" s="635"/>
      <c r="R12" s="638">
        <f>SUM(C12:Q12)</f>
        <v>0</v>
      </c>
      <c r="S12" s="67"/>
    </row>
    <row r="13" spans="1:19" s="441" customFormat="1">
      <c r="A13" s="749" t="s">
        <v>616</v>
      </c>
      <c r="B13" s="758" t="s">
        <v>614</v>
      </c>
      <c r="C13" s="635">
        <f>industrie!B18</f>
        <v>130961.48994205256</v>
      </c>
      <c r="D13" s="635">
        <f>industrie!C18</f>
        <v>0</v>
      </c>
      <c r="E13" s="635">
        <f>industrie!D18</f>
        <v>175356.0874906425</v>
      </c>
      <c r="F13" s="635">
        <f>industrie!E18</f>
        <v>1669.6562235522151</v>
      </c>
      <c r="G13" s="635">
        <f>industrie!F18</f>
        <v>59903.537174092402</v>
      </c>
      <c r="H13" s="635">
        <f>industrie!G18</f>
        <v>0</v>
      </c>
      <c r="I13" s="635">
        <f>industrie!H18</f>
        <v>0</v>
      </c>
      <c r="J13" s="635">
        <f>industrie!I18</f>
        <v>0</v>
      </c>
      <c r="K13" s="635">
        <f>industrie!J18</f>
        <v>421.39311365536491</v>
      </c>
      <c r="L13" s="635">
        <f>industrie!K18</f>
        <v>0</v>
      </c>
      <c r="M13" s="635">
        <f>industrie!L18</f>
        <v>0</v>
      </c>
      <c r="N13" s="635">
        <f>industrie!M18</f>
        <v>0</v>
      </c>
      <c r="O13" s="635">
        <f>industrie!N18</f>
        <v>5595.0466111370843</v>
      </c>
      <c r="P13" s="635">
        <f>industrie!O18</f>
        <v>0</v>
      </c>
      <c r="Q13" s="636">
        <f>industrie!P18</f>
        <v>0</v>
      </c>
      <c r="R13" s="638">
        <f>SUM(C13:Q13)</f>
        <v>373907.21055513225</v>
      </c>
      <c r="S13" s="67"/>
    </row>
    <row r="14" spans="1:19" s="441" customFormat="1">
      <c r="A14" s="749"/>
      <c r="B14" s="758" t="s">
        <v>615</v>
      </c>
      <c r="C14" s="635"/>
      <c r="D14" s="635"/>
      <c r="E14" s="635"/>
      <c r="F14" s="635"/>
      <c r="G14" s="635"/>
      <c r="H14" s="635"/>
      <c r="I14" s="635"/>
      <c r="J14" s="635"/>
      <c r="K14" s="635"/>
      <c r="L14" s="635"/>
      <c r="M14" s="635"/>
      <c r="N14" s="635"/>
      <c r="O14" s="635"/>
      <c r="P14" s="635"/>
      <c r="Q14" s="635"/>
      <c r="R14" s="638"/>
      <c r="S14" s="67"/>
    </row>
    <row r="15" spans="1:19" s="441" customFormat="1" ht="15" thickBot="1">
      <c r="A15" s="922" t="s">
        <v>862</v>
      </c>
      <c r="B15" s="923"/>
      <c r="C15" s="924"/>
      <c r="D15" s="924"/>
      <c r="E15" s="924"/>
      <c r="F15" s="924"/>
      <c r="G15" s="924"/>
      <c r="H15" s="924"/>
      <c r="I15" s="924"/>
      <c r="J15" s="924"/>
      <c r="K15" s="924"/>
      <c r="L15" s="924"/>
      <c r="M15" s="924"/>
      <c r="N15" s="924"/>
      <c r="O15" s="924"/>
      <c r="P15" s="924"/>
      <c r="Q15" s="925"/>
      <c r="R15" s="637"/>
      <c r="S15" s="67"/>
    </row>
    <row r="16" spans="1:19" s="441" customFormat="1" ht="15.75" thickBot="1">
      <c r="A16" s="639" t="s">
        <v>215</v>
      </c>
      <c r="B16" s="756"/>
      <c r="C16" s="668">
        <f ca="1">SUM(C9:C15)</f>
        <v>200216.73206600593</v>
      </c>
      <c r="D16" s="668">
        <f t="shared" ref="D16:R16" ca="1" si="0">SUM(D9:D15)</f>
        <v>0</v>
      </c>
      <c r="E16" s="668">
        <f t="shared" ca="1" si="0"/>
        <v>284953.82374725211</v>
      </c>
      <c r="F16" s="668">
        <f t="shared" si="0"/>
        <v>3763.4789426216339</v>
      </c>
      <c r="G16" s="668">
        <f t="shared" ca="1" si="0"/>
        <v>123446.2732575422</v>
      </c>
      <c r="H16" s="668">
        <f t="shared" si="0"/>
        <v>0</v>
      </c>
      <c r="I16" s="668">
        <f t="shared" si="0"/>
        <v>0</v>
      </c>
      <c r="J16" s="668">
        <f t="shared" si="0"/>
        <v>0</v>
      </c>
      <c r="K16" s="668">
        <f t="shared" si="0"/>
        <v>1681.3832998800217</v>
      </c>
      <c r="L16" s="668">
        <f t="shared" si="0"/>
        <v>0</v>
      </c>
      <c r="M16" s="668">
        <f t="shared" ca="1" si="0"/>
        <v>0</v>
      </c>
      <c r="N16" s="668">
        <f t="shared" si="0"/>
        <v>0</v>
      </c>
      <c r="O16" s="668">
        <f t="shared" ca="1" si="0"/>
        <v>16398.162126554023</v>
      </c>
      <c r="P16" s="668">
        <f t="shared" si="0"/>
        <v>115.68666666666668</v>
      </c>
      <c r="Q16" s="668">
        <f t="shared" si="0"/>
        <v>286</v>
      </c>
      <c r="R16" s="668">
        <f t="shared" ca="1" si="0"/>
        <v>630861.54010652273</v>
      </c>
      <c r="S16" s="67"/>
    </row>
    <row r="17" spans="1:19" s="441" customFormat="1" ht="15.75">
      <c r="A17" s="751" t="s">
        <v>216</v>
      </c>
      <c r="B17" s="672"/>
      <c r="C17" s="1069"/>
      <c r="D17" s="1069"/>
      <c r="E17" s="1069"/>
      <c r="F17" s="1069"/>
      <c r="G17" s="1069"/>
      <c r="H17" s="1069"/>
      <c r="I17" s="1069"/>
      <c r="J17" s="1069"/>
      <c r="K17" s="1069"/>
      <c r="L17" s="1069"/>
      <c r="M17" s="1069"/>
      <c r="N17" s="1069"/>
      <c r="O17" s="1069"/>
      <c r="P17" s="1069"/>
      <c r="Q17" s="1069"/>
      <c r="R17" s="640"/>
      <c r="S17" s="67"/>
    </row>
    <row r="18" spans="1:19" s="441" customFormat="1">
      <c r="A18" s="749" t="s">
        <v>217</v>
      </c>
      <c r="B18" s="754"/>
      <c r="C18" s="635">
        <f>'Eigen vloot'!B27</f>
        <v>0</v>
      </c>
      <c r="D18" s="635">
        <f>'Eigen vloot'!C27</f>
        <v>0</v>
      </c>
      <c r="E18" s="635">
        <f>'Eigen vloot'!D27</f>
        <v>0</v>
      </c>
      <c r="F18" s="635">
        <f>'Eigen vloot'!E27</f>
        <v>0</v>
      </c>
      <c r="G18" s="635">
        <f>'Eigen vloot'!F27</f>
        <v>0</v>
      </c>
      <c r="H18" s="635">
        <f>'Eigen vloot'!G27</f>
        <v>0</v>
      </c>
      <c r="I18" s="635">
        <f>'Eigen vloot'!H27</f>
        <v>0</v>
      </c>
      <c r="J18" s="635">
        <f>'Eigen vloot'!I27</f>
        <v>0</v>
      </c>
      <c r="K18" s="635">
        <f>'Eigen vloot'!J27</f>
        <v>0</v>
      </c>
      <c r="L18" s="635">
        <f>'Eigen vloot'!K27</f>
        <v>0</v>
      </c>
      <c r="M18" s="635">
        <f>'Eigen vloot'!L27</f>
        <v>0</v>
      </c>
      <c r="N18" s="635">
        <f>'Eigen vloot'!M27</f>
        <v>0</v>
      </c>
      <c r="O18" s="635">
        <f>'Eigen vloot'!N27</f>
        <v>0</v>
      </c>
      <c r="P18" s="635">
        <f>'Eigen vloot'!O27</f>
        <v>0</v>
      </c>
      <c r="Q18" s="636">
        <f>'Eigen vloot'!P27</f>
        <v>0</v>
      </c>
      <c r="R18" s="638">
        <f>SUM(C18:Q18)</f>
        <v>0</v>
      </c>
      <c r="S18" s="67"/>
    </row>
    <row r="19" spans="1:19" s="441" customFormat="1">
      <c r="A19" s="749" t="s">
        <v>218</v>
      </c>
      <c r="B19" s="754"/>
      <c r="C19" s="635">
        <f>transport!B54</f>
        <v>6.3110740340067251</v>
      </c>
      <c r="D19" s="635">
        <f>transport!C54</f>
        <v>0</v>
      </c>
      <c r="E19" s="635">
        <f>transport!D54</f>
        <v>0</v>
      </c>
      <c r="F19" s="635">
        <f>transport!E54</f>
        <v>0</v>
      </c>
      <c r="G19" s="635">
        <f>transport!F54</f>
        <v>0</v>
      </c>
      <c r="H19" s="635">
        <f>transport!G54</f>
        <v>1369.124149388394</v>
      </c>
      <c r="I19" s="635">
        <f>transport!H54</f>
        <v>0</v>
      </c>
      <c r="J19" s="635">
        <f>transport!I54</f>
        <v>0</v>
      </c>
      <c r="K19" s="635">
        <f>transport!J54</f>
        <v>0</v>
      </c>
      <c r="L19" s="635">
        <f>transport!K54</f>
        <v>0</v>
      </c>
      <c r="M19" s="635">
        <f>transport!L54</f>
        <v>0</v>
      </c>
      <c r="N19" s="635">
        <f>transport!M54</f>
        <v>58.62063693000335</v>
      </c>
      <c r="O19" s="635">
        <f>transport!N54</f>
        <v>0</v>
      </c>
      <c r="P19" s="635">
        <f>transport!O54</f>
        <v>0</v>
      </c>
      <c r="Q19" s="636">
        <f>transport!P54</f>
        <v>0</v>
      </c>
      <c r="R19" s="638">
        <f>SUM(C19:Q19)</f>
        <v>1434.0558603524041</v>
      </c>
      <c r="S19" s="67"/>
    </row>
    <row r="20" spans="1:19" s="441" customFormat="1">
      <c r="A20" s="749" t="s">
        <v>296</v>
      </c>
      <c r="B20" s="754"/>
      <c r="C20" s="635">
        <f>transport!B14</f>
        <v>1.0823772256011663</v>
      </c>
      <c r="D20" s="635">
        <f>transport!C14</f>
        <v>0</v>
      </c>
      <c r="E20" s="635">
        <f>transport!D14</f>
        <v>3.6454382610277993</v>
      </c>
      <c r="F20" s="635">
        <f>transport!E14</f>
        <v>372.24055890294125</v>
      </c>
      <c r="G20" s="635">
        <f>transport!F14</f>
        <v>0</v>
      </c>
      <c r="H20" s="635">
        <f>transport!G14</f>
        <v>78772.030449624712</v>
      </c>
      <c r="I20" s="635">
        <f>transport!H14</f>
        <v>12492.12133318976</v>
      </c>
      <c r="J20" s="635">
        <f>transport!I14</f>
        <v>0</v>
      </c>
      <c r="K20" s="635">
        <f>transport!J14</f>
        <v>0</v>
      </c>
      <c r="L20" s="635">
        <f>transport!K14</f>
        <v>0</v>
      </c>
      <c r="M20" s="635">
        <f>transport!L14</f>
        <v>0</v>
      </c>
      <c r="N20" s="635">
        <f>transport!M14</f>
        <v>3968.384859127706</v>
      </c>
      <c r="O20" s="635">
        <f>transport!N14</f>
        <v>0</v>
      </c>
      <c r="P20" s="635">
        <f>transport!O14</f>
        <v>0</v>
      </c>
      <c r="Q20" s="636">
        <f>transport!P14</f>
        <v>0</v>
      </c>
      <c r="R20" s="638">
        <f>SUM(C20:Q20)</f>
        <v>95609.50501633175</v>
      </c>
      <c r="S20" s="67"/>
    </row>
    <row r="21" spans="1:19" s="441" customFormat="1" ht="15" thickBot="1">
      <c r="A21" s="771" t="s">
        <v>863</v>
      </c>
      <c r="B21" s="923"/>
      <c r="C21" s="924"/>
      <c r="D21" s="924"/>
      <c r="E21" s="924"/>
      <c r="F21" s="924"/>
      <c r="G21" s="924"/>
      <c r="H21" s="924"/>
      <c r="I21" s="924"/>
      <c r="J21" s="924"/>
      <c r="K21" s="924"/>
      <c r="L21" s="924"/>
      <c r="M21" s="924"/>
      <c r="N21" s="924"/>
      <c r="O21" s="924"/>
      <c r="P21" s="924"/>
      <c r="Q21" s="925"/>
      <c r="R21" s="637"/>
      <c r="S21" s="67"/>
    </row>
    <row r="22" spans="1:19" s="441" customFormat="1" ht="15.75" thickBot="1">
      <c r="A22" s="641" t="s">
        <v>219</v>
      </c>
      <c r="B22" s="757"/>
      <c r="C22" s="752">
        <f>SUM(C18:C21)</f>
        <v>7.3934512596078914</v>
      </c>
      <c r="D22" s="752">
        <f t="shared" ref="D22:R22" si="1">SUM(D18:D21)</f>
        <v>0</v>
      </c>
      <c r="E22" s="752">
        <f t="shared" si="1"/>
        <v>3.6454382610277993</v>
      </c>
      <c r="F22" s="752">
        <f t="shared" si="1"/>
        <v>372.24055890294125</v>
      </c>
      <c r="G22" s="752">
        <f t="shared" si="1"/>
        <v>0</v>
      </c>
      <c r="H22" s="752">
        <f t="shared" si="1"/>
        <v>80141.154599013113</v>
      </c>
      <c r="I22" s="752">
        <f t="shared" si="1"/>
        <v>12492.12133318976</v>
      </c>
      <c r="J22" s="752">
        <f t="shared" si="1"/>
        <v>0</v>
      </c>
      <c r="K22" s="752">
        <f t="shared" si="1"/>
        <v>0</v>
      </c>
      <c r="L22" s="752">
        <f t="shared" si="1"/>
        <v>0</v>
      </c>
      <c r="M22" s="752">
        <f t="shared" si="1"/>
        <v>0</v>
      </c>
      <c r="N22" s="752">
        <f t="shared" si="1"/>
        <v>4027.0054960577095</v>
      </c>
      <c r="O22" s="752">
        <f t="shared" si="1"/>
        <v>0</v>
      </c>
      <c r="P22" s="752">
        <f t="shared" si="1"/>
        <v>0</v>
      </c>
      <c r="Q22" s="752">
        <f t="shared" si="1"/>
        <v>0</v>
      </c>
      <c r="R22" s="752">
        <f t="shared" si="1"/>
        <v>97043.560876684147</v>
      </c>
      <c r="S22" s="67"/>
    </row>
    <row r="23" spans="1:19" s="441" customFormat="1" ht="15.75">
      <c r="A23" s="751" t="s">
        <v>226</v>
      </c>
      <c r="B23" s="672"/>
      <c r="C23" s="1069"/>
      <c r="D23" s="1069"/>
      <c r="E23" s="1069"/>
      <c r="F23" s="1069"/>
      <c r="G23" s="1069"/>
      <c r="H23" s="1069"/>
      <c r="I23" s="1069"/>
      <c r="J23" s="1069"/>
      <c r="K23" s="1069"/>
      <c r="L23" s="1069"/>
      <c r="M23" s="1069"/>
      <c r="N23" s="1069"/>
      <c r="O23" s="1069"/>
      <c r="P23" s="1069"/>
      <c r="Q23" s="1069"/>
      <c r="R23" s="640"/>
      <c r="S23" s="67"/>
    </row>
    <row r="24" spans="1:19" s="441" customFormat="1">
      <c r="A24" s="749" t="s">
        <v>609</v>
      </c>
      <c r="B24" s="754"/>
      <c r="C24" s="635">
        <f>+landbouw!B8</f>
        <v>11735.938234583713</v>
      </c>
      <c r="D24" s="635">
        <f>+landbouw!C8</f>
        <v>0</v>
      </c>
      <c r="E24" s="635">
        <f>+landbouw!D8</f>
        <v>638.72552793789225</v>
      </c>
      <c r="F24" s="635">
        <f>+landbouw!E8</f>
        <v>105.75569508670397</v>
      </c>
      <c r="G24" s="635">
        <f>+landbouw!F8</f>
        <v>43974.918499248779</v>
      </c>
      <c r="H24" s="635">
        <f>+landbouw!G8</f>
        <v>0</v>
      </c>
      <c r="I24" s="635">
        <f>+landbouw!H8</f>
        <v>0</v>
      </c>
      <c r="J24" s="635">
        <f>+landbouw!I8</f>
        <v>0</v>
      </c>
      <c r="K24" s="635">
        <f>+landbouw!J8</f>
        <v>1187.6284108546868</v>
      </c>
      <c r="L24" s="635">
        <f>+landbouw!K8</f>
        <v>0</v>
      </c>
      <c r="M24" s="635">
        <f>+landbouw!L8</f>
        <v>0</v>
      </c>
      <c r="N24" s="635">
        <f>+landbouw!M8</f>
        <v>0</v>
      </c>
      <c r="O24" s="635">
        <f>+landbouw!N8</f>
        <v>0</v>
      </c>
      <c r="P24" s="635">
        <f>+landbouw!O8</f>
        <v>0</v>
      </c>
      <c r="Q24" s="636">
        <f>+landbouw!P8</f>
        <v>0</v>
      </c>
      <c r="R24" s="638">
        <f>SUM(C24:Q24)</f>
        <v>57642.966367711779</v>
      </c>
      <c r="S24" s="67"/>
    </row>
    <row r="25" spans="1:19" s="441" customFormat="1" ht="15" thickBot="1">
      <c r="A25" s="771" t="s">
        <v>864</v>
      </c>
      <c r="B25" s="923"/>
      <c r="C25" s="924">
        <f>IF(Onbekend_ele_kWh="---",0,Onbekend_ele_kWh)/1000+IF(REST_rest_ele_kWh="---",0,REST_rest_ele_kWh)/1000</f>
        <v>2206.6227412736698</v>
      </c>
      <c r="D25" s="924"/>
      <c r="E25" s="924">
        <f>IF(onbekend_gas_kWh="---",0,onbekend_gas_kWh)/1000+IF(REST_rest_gas_kWh="---",0,REST_rest_gas_kWh)/1000</f>
        <v>4342.3589707177107</v>
      </c>
      <c r="F25" s="924"/>
      <c r="G25" s="924"/>
      <c r="H25" s="924"/>
      <c r="I25" s="924"/>
      <c r="J25" s="924"/>
      <c r="K25" s="924"/>
      <c r="L25" s="924"/>
      <c r="M25" s="924"/>
      <c r="N25" s="924"/>
      <c r="O25" s="924"/>
      <c r="P25" s="924"/>
      <c r="Q25" s="925"/>
      <c r="R25" s="638">
        <f>SUM(C25:Q25)</f>
        <v>6548.9817119913805</v>
      </c>
      <c r="S25" s="67"/>
    </row>
    <row r="26" spans="1:19" s="441" customFormat="1" ht="15.75" thickBot="1">
      <c r="A26" s="641" t="s">
        <v>865</v>
      </c>
      <c r="B26" s="757"/>
      <c r="C26" s="752">
        <f>SUM(C24:C25)</f>
        <v>13942.560975857383</v>
      </c>
      <c r="D26" s="752">
        <f t="shared" ref="D26:R26" si="2">SUM(D24:D25)</f>
        <v>0</v>
      </c>
      <c r="E26" s="752">
        <f t="shared" si="2"/>
        <v>4981.0844986556031</v>
      </c>
      <c r="F26" s="752">
        <f t="shared" si="2"/>
        <v>105.75569508670397</v>
      </c>
      <c r="G26" s="752">
        <f t="shared" si="2"/>
        <v>43974.918499248779</v>
      </c>
      <c r="H26" s="752">
        <f t="shared" si="2"/>
        <v>0</v>
      </c>
      <c r="I26" s="752">
        <f t="shared" si="2"/>
        <v>0</v>
      </c>
      <c r="J26" s="752">
        <f t="shared" si="2"/>
        <v>0</v>
      </c>
      <c r="K26" s="752">
        <f t="shared" si="2"/>
        <v>1187.6284108546868</v>
      </c>
      <c r="L26" s="752">
        <f t="shared" si="2"/>
        <v>0</v>
      </c>
      <c r="M26" s="752">
        <f t="shared" si="2"/>
        <v>0</v>
      </c>
      <c r="N26" s="752">
        <f t="shared" si="2"/>
        <v>0</v>
      </c>
      <c r="O26" s="752">
        <f t="shared" si="2"/>
        <v>0</v>
      </c>
      <c r="P26" s="752">
        <f t="shared" si="2"/>
        <v>0</v>
      </c>
      <c r="Q26" s="752">
        <f t="shared" si="2"/>
        <v>0</v>
      </c>
      <c r="R26" s="752">
        <f t="shared" si="2"/>
        <v>64191.948079703157</v>
      </c>
      <c r="S26" s="67"/>
    </row>
    <row r="27" spans="1:19" s="441" customFormat="1" ht="17.25" thickTop="1" thickBot="1">
      <c r="A27" s="642" t="s">
        <v>109</v>
      </c>
      <c r="B27" s="744"/>
      <c r="C27" s="643">
        <f ca="1">C22+C16+C26</f>
        <v>214166.68649312292</v>
      </c>
      <c r="D27" s="643">
        <f t="shared" ref="D27:R27" ca="1" si="3">D22+D16+D26</f>
        <v>0</v>
      </c>
      <c r="E27" s="643">
        <f t="shared" ca="1" si="3"/>
        <v>289938.55368416873</v>
      </c>
      <c r="F27" s="643">
        <f t="shared" si="3"/>
        <v>4241.475196611279</v>
      </c>
      <c r="G27" s="643">
        <f t="shared" ca="1" si="3"/>
        <v>167421.19175679097</v>
      </c>
      <c r="H27" s="643">
        <f t="shared" si="3"/>
        <v>80141.154599013113</v>
      </c>
      <c r="I27" s="643">
        <f t="shared" si="3"/>
        <v>12492.12133318976</v>
      </c>
      <c r="J27" s="643">
        <f t="shared" si="3"/>
        <v>0</v>
      </c>
      <c r="K27" s="643">
        <f t="shared" si="3"/>
        <v>2869.0117107347087</v>
      </c>
      <c r="L27" s="643">
        <f t="shared" si="3"/>
        <v>0</v>
      </c>
      <c r="M27" s="643">
        <f t="shared" ca="1" si="3"/>
        <v>0</v>
      </c>
      <c r="N27" s="643">
        <f t="shared" si="3"/>
        <v>4027.0054960577095</v>
      </c>
      <c r="O27" s="643">
        <f t="shared" ca="1" si="3"/>
        <v>16398.162126554023</v>
      </c>
      <c r="P27" s="643">
        <f t="shared" si="3"/>
        <v>115.68666666666668</v>
      </c>
      <c r="Q27" s="643">
        <f t="shared" si="3"/>
        <v>286</v>
      </c>
      <c r="R27" s="643">
        <f t="shared" ca="1" si="3"/>
        <v>792097.04906291002</v>
      </c>
      <c r="S27" s="67"/>
    </row>
    <row r="28" spans="1:19" ht="15.75" customHeight="1" thickBot="1">
      <c r="A28" s="644"/>
      <c r="B28" s="644"/>
      <c r="C28" s="645"/>
      <c r="D28" s="645"/>
      <c r="E28" s="645"/>
      <c r="F28" s="645"/>
      <c r="G28" s="645"/>
      <c r="H28" s="645"/>
      <c r="I28" s="645"/>
      <c r="J28" s="645"/>
      <c r="K28" s="645"/>
      <c r="L28" s="645"/>
      <c r="M28" s="645"/>
      <c r="N28" s="645"/>
      <c r="O28" s="645"/>
      <c r="P28" s="645"/>
      <c r="Q28" s="645"/>
      <c r="R28" s="645"/>
    </row>
    <row r="29" spans="1:19" ht="41.25" customHeight="1" thickTop="1" thickBot="1">
      <c r="A29" s="646" t="s">
        <v>332</v>
      </c>
      <c r="B29" s="646"/>
      <c r="C29" s="647">
        <f>'EF ele_warmte'!B5</f>
        <v>0</v>
      </c>
      <c r="D29" s="648"/>
      <c r="E29" s="649"/>
      <c r="F29" s="648"/>
      <c r="G29" s="648"/>
      <c r="H29" s="648"/>
      <c r="I29" s="648"/>
      <c r="J29" s="648"/>
      <c r="K29" s="648"/>
      <c r="L29" s="648"/>
      <c r="M29" s="648"/>
      <c r="N29" s="648"/>
      <c r="O29" s="648"/>
      <c r="P29" s="648"/>
      <c r="Q29" s="648"/>
      <c r="R29" s="648"/>
    </row>
    <row r="30" spans="1:19" ht="31.5" thickTop="1" thickBot="1">
      <c r="A30" s="650" t="s">
        <v>333</v>
      </c>
      <c r="B30" s="650"/>
      <c r="C30" s="651" t="s">
        <v>204</v>
      </c>
      <c r="D30" s="652"/>
      <c r="E30" s="652"/>
      <c r="F30" s="652"/>
      <c r="G30" s="652"/>
      <c r="H30" s="653"/>
      <c r="I30" s="654"/>
      <c r="J30" s="654"/>
      <c r="K30" s="654"/>
      <c r="L30" s="654"/>
      <c r="M30" s="654"/>
      <c r="N30" s="654"/>
      <c r="O30" s="654"/>
      <c r="P30" s="654"/>
      <c r="Q30" s="654"/>
      <c r="R30" s="654"/>
    </row>
    <row r="31" spans="1:19" ht="15" thickTop="1">
      <c r="A31" s="1070"/>
      <c r="B31" s="1070"/>
      <c r="C31" s="1070"/>
      <c r="D31" s="655"/>
      <c r="E31" s="654"/>
      <c r="F31" s="654"/>
      <c r="G31" s="654"/>
      <c r="H31" s="654"/>
      <c r="I31" s="654"/>
      <c r="J31" s="654"/>
      <c r="K31" s="654"/>
      <c r="L31" s="654"/>
      <c r="M31" s="654"/>
      <c r="N31" s="654"/>
      <c r="O31" s="654"/>
      <c r="P31" s="654"/>
      <c r="Q31" s="654"/>
      <c r="R31" s="654"/>
    </row>
    <row r="32" spans="1:19" ht="15.75">
      <c r="A32" s="656" t="s">
        <v>220</v>
      </c>
      <c r="B32" s="656"/>
      <c r="C32" s="655"/>
      <c r="D32" s="655"/>
      <c r="E32" s="654"/>
      <c r="F32" s="654"/>
      <c r="G32" s="654"/>
      <c r="H32" s="654"/>
      <c r="I32" s="654"/>
      <c r="J32" s="654"/>
      <c r="K32" s="654"/>
      <c r="L32" s="654"/>
      <c r="M32" s="654"/>
      <c r="N32" s="654"/>
      <c r="O32" s="654"/>
      <c r="P32" s="654"/>
      <c r="Q32" s="654"/>
      <c r="R32" s="654"/>
    </row>
    <row r="33" spans="1:18">
      <c r="A33" s="1033"/>
      <c r="B33" s="1033"/>
      <c r="C33" s="1033"/>
      <c r="D33" s="1033"/>
      <c r="E33" s="1033"/>
      <c r="F33" s="1033"/>
      <c r="G33" s="1033"/>
      <c r="H33" s="1033"/>
      <c r="I33" s="1033"/>
      <c r="J33" s="1033"/>
      <c r="K33" s="1033"/>
      <c r="L33" s="1033"/>
      <c r="M33" s="1033"/>
      <c r="N33" s="1033"/>
      <c r="O33" s="1033"/>
      <c r="P33" s="1033"/>
      <c r="Q33" s="1033"/>
      <c r="R33" s="1033"/>
    </row>
    <row r="34" spans="1:18" ht="15.75" thickBot="1">
      <c r="A34" s="657"/>
      <c r="B34" s="657"/>
      <c r="C34" s="658"/>
      <c r="D34" s="658"/>
      <c r="E34" s="658"/>
      <c r="F34" s="658"/>
      <c r="G34" s="658"/>
      <c r="H34" s="658"/>
      <c r="I34" s="658"/>
      <c r="J34" s="658"/>
      <c r="K34" s="658"/>
      <c r="L34" s="658"/>
      <c r="M34" s="658"/>
      <c r="N34" s="658"/>
      <c r="O34" s="658"/>
      <c r="P34" s="658"/>
      <c r="Q34" s="658"/>
      <c r="R34" s="658"/>
    </row>
    <row r="35" spans="1:18" ht="17.25" thickTop="1" thickBot="1">
      <c r="A35" s="1071"/>
      <c r="B35" s="759"/>
      <c r="C35" s="1073" t="s">
        <v>334</v>
      </c>
      <c r="D35" s="1074"/>
      <c r="E35" s="1074"/>
      <c r="F35" s="1074"/>
      <c r="G35" s="1074"/>
      <c r="H35" s="1074"/>
      <c r="I35" s="1074"/>
      <c r="J35" s="1074"/>
      <c r="K35" s="1074"/>
      <c r="L35" s="1074"/>
      <c r="M35" s="1074"/>
      <c r="N35" s="1074"/>
      <c r="O35" s="1074"/>
      <c r="P35" s="1074"/>
      <c r="Q35" s="1074"/>
      <c r="R35" s="1075"/>
    </row>
    <row r="36" spans="1:18" ht="16.5" thickTop="1">
      <c r="A36" s="1072"/>
      <c r="B36" s="760"/>
      <c r="C36" s="1076" t="s">
        <v>20</v>
      </c>
      <c r="D36" s="1019" t="s">
        <v>221</v>
      </c>
      <c r="E36" s="1078" t="s">
        <v>190</v>
      </c>
      <c r="F36" s="1079"/>
      <c r="G36" s="1079"/>
      <c r="H36" s="1079"/>
      <c r="I36" s="1079"/>
      <c r="J36" s="1079"/>
      <c r="K36" s="1079"/>
      <c r="L36" s="1080"/>
      <c r="M36" s="1078" t="s">
        <v>191</v>
      </c>
      <c r="N36" s="1079"/>
      <c r="O36" s="1079"/>
      <c r="P36" s="1079"/>
      <c r="Q36" s="1079"/>
      <c r="R36" s="1034" t="s">
        <v>109</v>
      </c>
    </row>
    <row r="37" spans="1:18" ht="45.75" thickBot="1">
      <c r="A37" s="1072"/>
      <c r="B37" s="760"/>
      <c r="C37" s="1077"/>
      <c r="D37" s="1022"/>
      <c r="E37" s="659" t="s">
        <v>192</v>
      </c>
      <c r="F37" s="659" t="s">
        <v>193</v>
      </c>
      <c r="G37" s="659" t="s">
        <v>194</v>
      </c>
      <c r="H37" s="659" t="s">
        <v>195</v>
      </c>
      <c r="I37" s="659" t="s">
        <v>113</v>
      </c>
      <c r="J37" s="659" t="s">
        <v>196</v>
      </c>
      <c r="K37" s="660" t="s">
        <v>222</v>
      </c>
      <c r="L37" s="660" t="s">
        <v>198</v>
      </c>
      <c r="M37" s="64" t="s">
        <v>199</v>
      </c>
      <c r="N37" s="65" t="s">
        <v>200</v>
      </c>
      <c r="O37" s="659" t="s">
        <v>223</v>
      </c>
      <c r="P37" s="659" t="s">
        <v>224</v>
      </c>
      <c r="Q37" s="660" t="s">
        <v>203</v>
      </c>
      <c r="R37" s="1036"/>
    </row>
    <row r="38" spans="1:18" ht="17.25" thickTop="1" thickBot="1">
      <c r="A38" s="772" t="s">
        <v>331</v>
      </c>
      <c r="B38" s="773"/>
      <c r="C38" s="661" t="s">
        <v>225</v>
      </c>
      <c r="D38" s="662"/>
      <c r="E38" s="663"/>
      <c r="F38" s="663"/>
      <c r="G38" s="663"/>
      <c r="H38" s="663"/>
      <c r="I38" s="663"/>
      <c r="J38" s="663"/>
      <c r="K38" s="663"/>
      <c r="L38" s="663"/>
      <c r="M38" s="926"/>
      <c r="N38" s="926"/>
      <c r="O38" s="663"/>
      <c r="P38" s="926"/>
      <c r="Q38" s="664"/>
      <c r="R38" s="665"/>
    </row>
    <row r="39" spans="1:18" ht="15" thickTop="1">
      <c r="A39" s="745" t="s">
        <v>212</v>
      </c>
      <c r="B39" s="769"/>
      <c r="C39" s="635">
        <f ca="1">'Eigen gebouwen'!B19</f>
        <v>0</v>
      </c>
      <c r="D39" s="635">
        <f ca="1">'Eigen gebouwen'!C19</f>
        <v>0</v>
      </c>
      <c r="E39" s="635">
        <f>'Eigen gebouwen'!D19</f>
        <v>0</v>
      </c>
      <c r="F39" s="635">
        <f>'Eigen gebouwen'!E19</f>
        <v>0</v>
      </c>
      <c r="G39" s="635">
        <f>'Eigen gebouwen'!F19</f>
        <v>0</v>
      </c>
      <c r="H39" s="635">
        <f>'Eigen gebouwen'!G19</f>
        <v>0</v>
      </c>
      <c r="I39" s="635">
        <f>'Eigen gebouwen'!H19</f>
        <v>0</v>
      </c>
      <c r="J39" s="635">
        <f>'Eigen gebouwen'!I19</f>
        <v>0</v>
      </c>
      <c r="K39" s="635">
        <f>'Eigen gebouwen'!J19</f>
        <v>0</v>
      </c>
      <c r="L39" s="635">
        <f>'Eigen gebouwen'!K19</f>
        <v>0</v>
      </c>
      <c r="M39" s="635">
        <f>'Eigen gebouwen'!L19</f>
        <v>0</v>
      </c>
      <c r="N39" s="635">
        <f>'Eigen gebouwen'!M19</f>
        <v>0</v>
      </c>
      <c r="O39" s="635">
        <f>'Eigen gebouwen'!N19</f>
        <v>0</v>
      </c>
      <c r="P39" s="635">
        <f>'Eigen gebouwen'!O19</f>
        <v>0</v>
      </c>
      <c r="Q39" s="710">
        <f>'Eigen gebouwen'!P19</f>
        <v>0</v>
      </c>
      <c r="R39" s="927">
        <f t="shared" ref="R39:R44" ca="1" si="4">SUM(C39:Q39)</f>
        <v>0</v>
      </c>
    </row>
    <row r="40" spans="1:18">
      <c r="A40" s="750" t="s">
        <v>213</v>
      </c>
      <c r="B40" s="770"/>
      <c r="C40" s="635">
        <f ca="1">tertiair!B20+'openbare verlichting'!B12</f>
        <v>7472.4284541247871</v>
      </c>
      <c r="D40" s="635">
        <f ca="1">tertiair!C20</f>
        <v>0</v>
      </c>
      <c r="E40" s="635">
        <f ca="1">tertiair!D20</f>
        <v>7504.5746445558871</v>
      </c>
      <c r="F40" s="635">
        <f>tertiair!E20</f>
        <v>103.17921502482572</v>
      </c>
      <c r="G40" s="635">
        <f ca="1">tertiair!F20</f>
        <v>2025.6237829714089</v>
      </c>
      <c r="H40" s="635">
        <f>tertiair!G20</f>
        <v>0</v>
      </c>
      <c r="I40" s="635">
        <f>tertiair!H20</f>
        <v>0</v>
      </c>
      <c r="J40" s="635">
        <f>tertiair!I20</f>
        <v>0</v>
      </c>
      <c r="K40" s="635">
        <f>tertiair!J20</f>
        <v>0</v>
      </c>
      <c r="L40" s="635">
        <f>tertiair!K20</f>
        <v>0</v>
      </c>
      <c r="M40" s="635">
        <f ca="1">tertiair!L20</f>
        <v>0</v>
      </c>
      <c r="N40" s="635">
        <f>tertiair!M20</f>
        <v>0</v>
      </c>
      <c r="O40" s="635">
        <f ca="1">tertiair!N20</f>
        <v>0</v>
      </c>
      <c r="P40" s="635">
        <f>tertiair!O20</f>
        <v>0</v>
      </c>
      <c r="Q40" s="710">
        <f>tertiair!P20</f>
        <v>0</v>
      </c>
      <c r="R40" s="790">
        <f t="shared" ca="1" si="4"/>
        <v>17105.806096676908</v>
      </c>
    </row>
    <row r="41" spans="1:18">
      <c r="A41" s="762" t="s">
        <v>214</v>
      </c>
      <c r="B41" s="769"/>
      <c r="C41" s="635">
        <f ca="1">huishoudens!B12</f>
        <v>7391.5868444319813</v>
      </c>
      <c r="D41" s="635">
        <f ca="1">huishoudens!C12</f>
        <v>0</v>
      </c>
      <c r="E41" s="635">
        <f>huishoudens!D12</f>
        <v>14634.168079279254</v>
      </c>
      <c r="F41" s="635">
        <f>huishoudens!E12</f>
        <v>372.11854220393235</v>
      </c>
      <c r="G41" s="635">
        <f>huishoudens!F12</f>
        <v>14940.286751309684</v>
      </c>
      <c r="H41" s="635">
        <f>huishoudens!G12</f>
        <v>0</v>
      </c>
      <c r="I41" s="635">
        <f>huishoudens!H12</f>
        <v>0</v>
      </c>
      <c r="J41" s="635">
        <f>huishoudens!I12</f>
        <v>0</v>
      </c>
      <c r="K41" s="635">
        <f>huishoudens!J12</f>
        <v>446.03652592352847</v>
      </c>
      <c r="L41" s="635">
        <f>huishoudens!K12</f>
        <v>0</v>
      </c>
      <c r="M41" s="635">
        <f>huishoudens!L12</f>
        <v>0</v>
      </c>
      <c r="N41" s="635">
        <f>huishoudens!M12</f>
        <v>0</v>
      </c>
      <c r="O41" s="635">
        <f>huishoudens!N12</f>
        <v>0</v>
      </c>
      <c r="P41" s="635">
        <f>huishoudens!O12</f>
        <v>0</v>
      </c>
      <c r="Q41" s="710">
        <f>huishoudens!P12</f>
        <v>0</v>
      </c>
      <c r="R41" s="790">
        <f t="shared" ca="1" si="4"/>
        <v>37784.196743148379</v>
      </c>
    </row>
    <row r="42" spans="1:18">
      <c r="A42" s="762" t="s">
        <v>496</v>
      </c>
      <c r="B42" s="769"/>
      <c r="C42" s="635">
        <f ca="1">'Eigen openbare verlichting'!B19</f>
        <v>0</v>
      </c>
      <c r="D42" s="635"/>
      <c r="E42" s="635"/>
      <c r="F42" s="635"/>
      <c r="G42" s="635"/>
      <c r="H42" s="635"/>
      <c r="I42" s="635"/>
      <c r="J42" s="635"/>
      <c r="K42" s="635"/>
      <c r="L42" s="635"/>
      <c r="M42" s="635"/>
      <c r="N42" s="635"/>
      <c r="O42" s="635"/>
      <c r="P42" s="635"/>
      <c r="Q42" s="710"/>
      <c r="R42" s="790">
        <f t="shared" ca="1" si="4"/>
        <v>0</v>
      </c>
    </row>
    <row r="43" spans="1:18">
      <c r="A43" s="762" t="s">
        <v>617</v>
      </c>
      <c r="B43" s="777" t="s">
        <v>614</v>
      </c>
      <c r="C43" s="635">
        <f ca="1">industrie!B22</f>
        <v>28107.815817557886</v>
      </c>
      <c r="D43" s="635">
        <f ca="1">industrie!C22</f>
        <v>0</v>
      </c>
      <c r="E43" s="635">
        <f>industrie!D22</f>
        <v>35421.929673109786</v>
      </c>
      <c r="F43" s="635">
        <f>industrie!E22</f>
        <v>379.01196274635282</v>
      </c>
      <c r="G43" s="635">
        <f>industrie!F22</f>
        <v>15994.244425482671</v>
      </c>
      <c r="H43" s="635">
        <f>industrie!G22</f>
        <v>0</v>
      </c>
      <c r="I43" s="635">
        <f>industrie!H22</f>
        <v>0</v>
      </c>
      <c r="J43" s="635">
        <f>industrie!I22</f>
        <v>0</v>
      </c>
      <c r="K43" s="635">
        <f>industrie!J22</f>
        <v>149.17316223399916</v>
      </c>
      <c r="L43" s="635">
        <f>industrie!K22</f>
        <v>0</v>
      </c>
      <c r="M43" s="635">
        <f>industrie!L22</f>
        <v>0</v>
      </c>
      <c r="N43" s="635">
        <f>industrie!M22</f>
        <v>0</v>
      </c>
      <c r="O43" s="635">
        <f>industrie!N22</f>
        <v>0</v>
      </c>
      <c r="P43" s="635">
        <f>industrie!O22</f>
        <v>0</v>
      </c>
      <c r="Q43" s="710">
        <f>industrie!P22</f>
        <v>0</v>
      </c>
      <c r="R43" s="789">
        <f t="shared" ca="1" si="4"/>
        <v>80052.1750411307</v>
      </c>
    </row>
    <row r="44" spans="1:18">
      <c r="A44" s="762"/>
      <c r="B44" s="769" t="s">
        <v>615</v>
      </c>
      <c r="C44" s="635"/>
      <c r="D44" s="635"/>
      <c r="E44" s="635"/>
      <c r="F44" s="635"/>
      <c r="G44" s="635"/>
      <c r="H44" s="635"/>
      <c r="I44" s="635"/>
      <c r="J44" s="635"/>
      <c r="K44" s="635"/>
      <c r="L44" s="635"/>
      <c r="M44" s="635"/>
      <c r="N44" s="635"/>
      <c r="O44" s="635"/>
      <c r="P44" s="635"/>
      <c r="Q44" s="710"/>
      <c r="R44" s="790">
        <f t="shared" si="4"/>
        <v>0</v>
      </c>
    </row>
    <row r="45" spans="1:18" ht="15" thickBot="1">
      <c r="A45" s="922" t="s">
        <v>862</v>
      </c>
      <c r="B45" s="928"/>
      <c r="C45" s="924"/>
      <c r="D45" s="924"/>
      <c r="E45" s="924"/>
      <c r="F45" s="924"/>
      <c r="G45" s="924"/>
      <c r="H45" s="924"/>
      <c r="I45" s="924"/>
      <c r="J45" s="924"/>
      <c r="K45" s="924"/>
      <c r="L45" s="924"/>
      <c r="M45" s="924"/>
      <c r="N45" s="924"/>
      <c r="O45" s="924"/>
      <c r="P45" s="924"/>
      <c r="Q45" s="925"/>
      <c r="R45" s="929"/>
    </row>
    <row r="46" spans="1:18" ht="15.75" thickBot="1">
      <c r="A46" s="763" t="s">
        <v>215</v>
      </c>
      <c r="B46" s="776"/>
      <c r="C46" s="668">
        <f ca="1">SUM(C39:C45)</f>
        <v>42971.831116114656</v>
      </c>
      <c r="D46" s="668">
        <f t="shared" ref="D46:Q46" ca="1" si="5">SUM(D39:D45)</f>
        <v>0</v>
      </c>
      <c r="E46" s="668">
        <f t="shared" ca="1" si="5"/>
        <v>57560.672396944923</v>
      </c>
      <c r="F46" s="668">
        <f t="shared" si="5"/>
        <v>854.30971997511097</v>
      </c>
      <c r="G46" s="668">
        <f t="shared" ca="1" si="5"/>
        <v>32960.154959763764</v>
      </c>
      <c r="H46" s="668">
        <f t="shared" si="5"/>
        <v>0</v>
      </c>
      <c r="I46" s="668">
        <f t="shared" si="5"/>
        <v>0</v>
      </c>
      <c r="J46" s="668">
        <f t="shared" si="5"/>
        <v>0</v>
      </c>
      <c r="K46" s="668">
        <f t="shared" si="5"/>
        <v>595.20968815752758</v>
      </c>
      <c r="L46" s="668">
        <f t="shared" si="5"/>
        <v>0</v>
      </c>
      <c r="M46" s="668">
        <f t="shared" ca="1" si="5"/>
        <v>0</v>
      </c>
      <c r="N46" s="668">
        <f t="shared" si="5"/>
        <v>0</v>
      </c>
      <c r="O46" s="668">
        <f t="shared" ca="1" si="5"/>
        <v>0</v>
      </c>
      <c r="P46" s="668">
        <f t="shared" si="5"/>
        <v>0</v>
      </c>
      <c r="Q46" s="668">
        <f t="shared" si="5"/>
        <v>0</v>
      </c>
      <c r="R46" s="668">
        <f ca="1">SUM(R39:R45)</f>
        <v>134942.17788095598</v>
      </c>
    </row>
    <row r="47" spans="1:18" ht="15.75">
      <c r="A47" s="764" t="s">
        <v>216</v>
      </c>
      <c r="B47" s="774"/>
      <c r="C47" s="661"/>
      <c r="D47" s="662"/>
      <c r="E47" s="662"/>
      <c r="F47" s="662"/>
      <c r="G47" s="662"/>
      <c r="H47" s="662"/>
      <c r="I47" s="662"/>
      <c r="J47" s="662"/>
      <c r="K47" s="662"/>
      <c r="L47" s="662"/>
      <c r="M47" s="671"/>
      <c r="N47" s="671"/>
      <c r="O47" s="662"/>
      <c r="P47" s="671"/>
      <c r="Q47" s="671"/>
      <c r="R47" s="665"/>
    </row>
    <row r="48" spans="1:18">
      <c r="A48" s="762" t="s">
        <v>217</v>
      </c>
      <c r="B48" s="769"/>
      <c r="C48" s="635">
        <f ca="1">'Eigen vloot'!B31</f>
        <v>0</v>
      </c>
      <c r="D48" s="635">
        <f>'Eigen vloot'!C31</f>
        <v>0</v>
      </c>
      <c r="E48" s="635">
        <f>'Eigen vloot'!D31</f>
        <v>0</v>
      </c>
      <c r="F48" s="635">
        <f>'Eigen vloot'!E31</f>
        <v>0</v>
      </c>
      <c r="G48" s="635">
        <f>'Eigen vloot'!F31</f>
        <v>0</v>
      </c>
      <c r="H48" s="635">
        <f>'Eigen vloot'!G31</f>
        <v>0</v>
      </c>
      <c r="I48" s="635">
        <f>'Eigen vloot'!H31</f>
        <v>0</v>
      </c>
      <c r="J48" s="635">
        <f>'Eigen vloot'!I31</f>
        <v>0</v>
      </c>
      <c r="K48" s="635">
        <f>'Eigen vloot'!J31</f>
        <v>0</v>
      </c>
      <c r="L48" s="635">
        <f>'Eigen vloot'!K31</f>
        <v>0</v>
      </c>
      <c r="M48" s="635">
        <f>'Eigen vloot'!L31</f>
        <v>0</v>
      </c>
      <c r="N48" s="635">
        <f>'Eigen vloot'!M31</f>
        <v>0</v>
      </c>
      <c r="O48" s="635">
        <f>'Eigen vloot'!N31</f>
        <v>0</v>
      </c>
      <c r="P48" s="635">
        <f>'Eigen vloot'!O31</f>
        <v>0</v>
      </c>
      <c r="Q48" s="635">
        <f>'Eigen vloot'!P31</f>
        <v>0</v>
      </c>
      <c r="R48" s="666">
        <f ca="1">SUM(C48:Q48)</f>
        <v>0</v>
      </c>
    </row>
    <row r="49" spans="1:18">
      <c r="A49" s="762" t="s">
        <v>218</v>
      </c>
      <c r="B49" s="769"/>
      <c r="C49" s="635">
        <f ca="1">transport!B58</f>
        <v>1.3545241936184773</v>
      </c>
      <c r="D49" s="635">
        <f ca="1">transport!C58</f>
        <v>0</v>
      </c>
      <c r="E49" s="635">
        <f>transport!D58</f>
        <v>0</v>
      </c>
      <c r="F49" s="635">
        <f>transport!E58</f>
        <v>0</v>
      </c>
      <c r="G49" s="635">
        <f>transport!F58</f>
        <v>0</v>
      </c>
      <c r="H49" s="635">
        <f>transport!G58</f>
        <v>365.55614788670124</v>
      </c>
      <c r="I49" s="635">
        <f>transport!H58</f>
        <v>0</v>
      </c>
      <c r="J49" s="635">
        <f>transport!I58</f>
        <v>0</v>
      </c>
      <c r="K49" s="635">
        <f>transport!J58</f>
        <v>0</v>
      </c>
      <c r="L49" s="635">
        <f>transport!K58</f>
        <v>0</v>
      </c>
      <c r="M49" s="635">
        <f>transport!L58</f>
        <v>0</v>
      </c>
      <c r="N49" s="635">
        <f>transport!M58</f>
        <v>0</v>
      </c>
      <c r="O49" s="635">
        <f>transport!N58</f>
        <v>0</v>
      </c>
      <c r="P49" s="635">
        <f>transport!O58</f>
        <v>0</v>
      </c>
      <c r="Q49" s="636">
        <f>transport!P58</f>
        <v>0</v>
      </c>
      <c r="R49" s="666">
        <f ca="1">SUM(C49:Q49)</f>
        <v>366.91067208031973</v>
      </c>
    </row>
    <row r="50" spans="1:18">
      <c r="A50" s="765" t="s">
        <v>296</v>
      </c>
      <c r="B50" s="775"/>
      <c r="C50" s="930">
        <f ca="1">transport!B18</f>
        <v>0.23230691492421532</v>
      </c>
      <c r="D50" s="930">
        <f>transport!C18</f>
        <v>0</v>
      </c>
      <c r="E50" s="930">
        <f>transport!D18</f>
        <v>0.73637852872761556</v>
      </c>
      <c r="F50" s="930">
        <f>transport!E18</f>
        <v>84.498606870967663</v>
      </c>
      <c r="G50" s="930">
        <f>transport!F18</f>
        <v>0</v>
      </c>
      <c r="H50" s="930">
        <f>transport!G18</f>
        <v>21032.132130049798</v>
      </c>
      <c r="I50" s="930">
        <f>transport!H18</f>
        <v>3110.53821196425</v>
      </c>
      <c r="J50" s="930">
        <f>transport!I18</f>
        <v>0</v>
      </c>
      <c r="K50" s="930">
        <f>transport!J18</f>
        <v>0</v>
      </c>
      <c r="L50" s="930">
        <f>transport!K18</f>
        <v>0</v>
      </c>
      <c r="M50" s="930">
        <f>transport!L18</f>
        <v>0</v>
      </c>
      <c r="N50" s="930">
        <f>transport!M18</f>
        <v>0</v>
      </c>
      <c r="O50" s="930">
        <f>transport!N18</f>
        <v>0</v>
      </c>
      <c r="P50" s="930">
        <f>transport!O18</f>
        <v>0</v>
      </c>
      <c r="Q50" s="931">
        <f>transport!P18</f>
        <v>0</v>
      </c>
      <c r="R50" s="667">
        <f ca="1">SUM(C50:Q50)</f>
        <v>24228.137634328668</v>
      </c>
    </row>
    <row r="51" spans="1:18" ht="15" thickBot="1">
      <c r="A51" s="762" t="s">
        <v>863</v>
      </c>
      <c r="B51" s="769"/>
      <c r="C51" s="635"/>
      <c r="D51" s="635"/>
      <c r="E51" s="635"/>
      <c r="F51" s="635"/>
      <c r="G51" s="635"/>
      <c r="H51" s="635"/>
      <c r="I51" s="635"/>
      <c r="J51" s="635"/>
      <c r="K51" s="635"/>
      <c r="L51" s="635"/>
      <c r="M51" s="635"/>
      <c r="N51" s="635"/>
      <c r="O51" s="635"/>
      <c r="P51" s="635"/>
      <c r="Q51" s="636"/>
      <c r="R51" s="666"/>
    </row>
    <row r="52" spans="1:18" ht="15.75" thickBot="1">
      <c r="A52" s="763" t="s">
        <v>219</v>
      </c>
      <c r="B52" s="776"/>
      <c r="C52" s="668">
        <f ca="1">SUM(C48:C51)</f>
        <v>1.5868311085426927</v>
      </c>
      <c r="D52" s="668">
        <f t="shared" ref="D52:Q52" ca="1" si="6">SUM(D48:D51)</f>
        <v>0</v>
      </c>
      <c r="E52" s="668">
        <f t="shared" si="6"/>
        <v>0.73637852872761556</v>
      </c>
      <c r="F52" s="668">
        <f t="shared" si="6"/>
        <v>84.498606870967663</v>
      </c>
      <c r="G52" s="668">
        <f t="shared" si="6"/>
        <v>0</v>
      </c>
      <c r="H52" s="668">
        <f t="shared" si="6"/>
        <v>21397.688277936501</v>
      </c>
      <c r="I52" s="668">
        <f t="shared" si="6"/>
        <v>3110.53821196425</v>
      </c>
      <c r="J52" s="668">
        <f t="shared" si="6"/>
        <v>0</v>
      </c>
      <c r="K52" s="668">
        <f t="shared" si="6"/>
        <v>0</v>
      </c>
      <c r="L52" s="668">
        <f t="shared" si="6"/>
        <v>0</v>
      </c>
      <c r="M52" s="668">
        <f t="shared" si="6"/>
        <v>0</v>
      </c>
      <c r="N52" s="668">
        <f t="shared" si="6"/>
        <v>0</v>
      </c>
      <c r="O52" s="668">
        <f t="shared" si="6"/>
        <v>0</v>
      </c>
      <c r="P52" s="668">
        <f t="shared" si="6"/>
        <v>0</v>
      </c>
      <c r="Q52" s="668">
        <f t="shared" si="6"/>
        <v>0</v>
      </c>
      <c r="R52" s="668">
        <f ca="1">SUM(R48:R51)</f>
        <v>24595.048306408989</v>
      </c>
    </row>
    <row r="53" spans="1:18" ht="15.75">
      <c r="A53" s="764" t="s">
        <v>226</v>
      </c>
      <c r="B53" s="743"/>
      <c r="C53" s="661"/>
      <c r="D53" s="662"/>
      <c r="E53" s="662"/>
      <c r="F53" s="662"/>
      <c r="G53" s="662"/>
      <c r="H53" s="662"/>
      <c r="I53" s="662"/>
      <c r="J53" s="662"/>
      <c r="K53" s="662"/>
      <c r="L53" s="662"/>
      <c r="M53" s="671"/>
      <c r="N53" s="671"/>
      <c r="O53" s="662"/>
      <c r="P53" s="671"/>
      <c r="Q53" s="671"/>
      <c r="R53" s="665"/>
    </row>
    <row r="54" spans="1:18">
      <c r="A54" s="765" t="s">
        <v>609</v>
      </c>
      <c r="B54" s="775"/>
      <c r="C54" s="930">
        <f ca="1">+landbouw!B12</f>
        <v>2518.844207483246</v>
      </c>
      <c r="D54" s="930">
        <f ca="1">+landbouw!C12</f>
        <v>0</v>
      </c>
      <c r="E54" s="930">
        <f>+landbouw!D12</f>
        <v>129.02255664345424</v>
      </c>
      <c r="F54" s="930">
        <f>+landbouw!E12</f>
        <v>24.006542784681802</v>
      </c>
      <c r="G54" s="930">
        <f>+landbouw!F12</f>
        <v>11741.303239299425</v>
      </c>
      <c r="H54" s="930">
        <f>+landbouw!G12</f>
        <v>0</v>
      </c>
      <c r="I54" s="930">
        <f>+landbouw!H12</f>
        <v>0</v>
      </c>
      <c r="J54" s="930">
        <f>+landbouw!I12</f>
        <v>0</v>
      </c>
      <c r="K54" s="930">
        <f>+landbouw!J12</f>
        <v>420.4204574425591</v>
      </c>
      <c r="L54" s="930">
        <f>+landbouw!K12</f>
        <v>0</v>
      </c>
      <c r="M54" s="930">
        <f>+landbouw!L12</f>
        <v>0</v>
      </c>
      <c r="N54" s="930">
        <f>+landbouw!M12</f>
        <v>0</v>
      </c>
      <c r="O54" s="930">
        <f>+landbouw!N12</f>
        <v>0</v>
      </c>
      <c r="P54" s="930">
        <f>+landbouw!O12</f>
        <v>0</v>
      </c>
      <c r="Q54" s="931">
        <f>+landbouw!P12</f>
        <v>0</v>
      </c>
      <c r="R54" s="667">
        <f ca="1">SUM(C54:Q54)</f>
        <v>14833.597003653365</v>
      </c>
    </row>
    <row r="55" spans="1:18" ht="15" thickBot="1">
      <c r="A55" s="765" t="s">
        <v>864</v>
      </c>
      <c r="B55" s="775"/>
      <c r="C55" s="930">
        <f ca="1">C25*'EF ele_warmte'!B12</f>
        <v>473.59987747542351</v>
      </c>
      <c r="D55" s="930"/>
      <c r="E55" s="930">
        <f>E25*EF_CO2_aardgas</f>
        <v>877.15651208497763</v>
      </c>
      <c r="F55" s="930"/>
      <c r="G55" s="930"/>
      <c r="H55" s="930"/>
      <c r="I55" s="930"/>
      <c r="J55" s="930"/>
      <c r="K55" s="930"/>
      <c r="L55" s="930"/>
      <c r="M55" s="930"/>
      <c r="N55" s="930"/>
      <c r="O55" s="930"/>
      <c r="P55" s="930"/>
      <c r="Q55" s="931"/>
      <c r="R55" s="667">
        <f ca="1">SUM(C55:Q55)</f>
        <v>1350.7563895604012</v>
      </c>
    </row>
    <row r="56" spans="1:18" ht="15.75" thickBot="1">
      <c r="A56" s="763" t="s">
        <v>865</v>
      </c>
      <c r="B56" s="776"/>
      <c r="C56" s="668">
        <f ca="1">SUM(C54:C55)</f>
        <v>2992.4440849586695</v>
      </c>
      <c r="D56" s="668">
        <f t="shared" ref="D56:Q56" ca="1" si="7">SUM(D54:D55)</f>
        <v>0</v>
      </c>
      <c r="E56" s="668">
        <f t="shared" si="7"/>
        <v>1006.1790687284318</v>
      </c>
      <c r="F56" s="668">
        <f t="shared" si="7"/>
        <v>24.006542784681802</v>
      </c>
      <c r="G56" s="668">
        <f t="shared" si="7"/>
        <v>11741.303239299425</v>
      </c>
      <c r="H56" s="668">
        <f t="shared" si="7"/>
        <v>0</v>
      </c>
      <c r="I56" s="668">
        <f t="shared" si="7"/>
        <v>0</v>
      </c>
      <c r="J56" s="668">
        <f t="shared" si="7"/>
        <v>0</v>
      </c>
      <c r="K56" s="668">
        <f t="shared" si="7"/>
        <v>420.4204574425591</v>
      </c>
      <c r="L56" s="668">
        <f t="shared" si="7"/>
        <v>0</v>
      </c>
      <c r="M56" s="668">
        <f t="shared" si="7"/>
        <v>0</v>
      </c>
      <c r="N56" s="668">
        <f t="shared" si="7"/>
        <v>0</v>
      </c>
      <c r="O56" s="668">
        <f t="shared" si="7"/>
        <v>0</v>
      </c>
      <c r="P56" s="668">
        <f t="shared" si="7"/>
        <v>0</v>
      </c>
      <c r="Q56" s="669">
        <f t="shared" si="7"/>
        <v>0</v>
      </c>
      <c r="R56" s="670">
        <f ca="1">SUM(R54:R55)</f>
        <v>16184.353393213767</v>
      </c>
    </row>
    <row r="57" spans="1:18" ht="15.75">
      <c r="A57" s="743" t="s">
        <v>610</v>
      </c>
      <c r="B57" s="743"/>
      <c r="C57" s="673"/>
      <c r="D57" s="662"/>
      <c r="E57" s="662"/>
      <c r="F57" s="662"/>
      <c r="G57" s="662"/>
      <c r="H57" s="662"/>
      <c r="I57" s="662"/>
      <c r="J57" s="662"/>
      <c r="K57" s="662"/>
      <c r="L57" s="662"/>
      <c r="M57" s="671"/>
      <c r="N57" s="671"/>
      <c r="O57" s="662"/>
      <c r="P57" s="671"/>
      <c r="Q57" s="671"/>
      <c r="R57" s="665"/>
    </row>
    <row r="58" spans="1:18" ht="15">
      <c r="A58" s="766" t="s">
        <v>227</v>
      </c>
      <c r="B58" s="780"/>
      <c r="C58" s="1064"/>
      <c r="D58" s="1065"/>
      <c r="E58" s="1065"/>
      <c r="F58" s="1065"/>
      <c r="G58" s="1065"/>
      <c r="H58" s="1065"/>
      <c r="I58" s="1065"/>
      <c r="J58" s="1065"/>
      <c r="K58" s="1065"/>
      <c r="L58" s="1065"/>
      <c r="M58" s="1065"/>
      <c r="N58" s="1065"/>
      <c r="O58" s="1065"/>
      <c r="P58" s="1065"/>
      <c r="Q58" s="1065"/>
      <c r="R58" s="674"/>
    </row>
    <row r="59" spans="1:18" ht="15">
      <c r="A59" s="767" t="s">
        <v>228</v>
      </c>
      <c r="B59" s="754"/>
      <c r="C59" s="1066"/>
      <c r="D59" s="1067"/>
      <c r="E59" s="1067"/>
      <c r="F59" s="1067"/>
      <c r="G59" s="1067"/>
      <c r="H59" s="1067"/>
      <c r="I59" s="1067"/>
      <c r="J59" s="1067"/>
      <c r="K59" s="1067"/>
      <c r="L59" s="1067"/>
      <c r="M59" s="1067"/>
      <c r="N59" s="1067"/>
      <c r="O59" s="1067"/>
      <c r="P59" s="1067"/>
      <c r="Q59" s="1067"/>
      <c r="R59" s="675"/>
    </row>
    <row r="60" spans="1:18" ht="15" thickBot="1">
      <c r="A60" s="778" t="s">
        <v>229</v>
      </c>
      <c r="B60" s="779"/>
      <c r="C60" s="1066"/>
      <c r="D60" s="1067"/>
      <c r="E60" s="1067"/>
      <c r="F60" s="1067"/>
      <c r="G60" s="1067"/>
      <c r="H60" s="1067"/>
      <c r="I60" s="1067"/>
      <c r="J60" s="1067"/>
      <c r="K60" s="1067"/>
      <c r="L60" s="1067"/>
      <c r="M60" s="1067"/>
      <c r="N60" s="1067"/>
      <c r="O60" s="1067"/>
      <c r="P60" s="1067"/>
      <c r="Q60" s="1067"/>
      <c r="R60" s="667"/>
    </row>
    <row r="61" spans="1:18" ht="16.5" thickBot="1">
      <c r="A61" s="781" t="s">
        <v>109</v>
      </c>
      <c r="B61" s="782"/>
      <c r="C61" s="676">
        <f ca="1">C46+C52+C56</f>
        <v>45965.862032181867</v>
      </c>
      <c r="D61" s="676">
        <f t="shared" ref="D61:Q61" ca="1" si="8">D46+D52+D56</f>
        <v>0</v>
      </c>
      <c r="E61" s="676">
        <f t="shared" ca="1" si="8"/>
        <v>58567.587844202084</v>
      </c>
      <c r="F61" s="676">
        <f t="shared" si="8"/>
        <v>962.81486963076043</v>
      </c>
      <c r="G61" s="676">
        <f t="shared" ca="1" si="8"/>
        <v>44701.458199063185</v>
      </c>
      <c r="H61" s="676">
        <f t="shared" si="8"/>
        <v>21397.688277936501</v>
      </c>
      <c r="I61" s="676">
        <f t="shared" si="8"/>
        <v>3110.53821196425</v>
      </c>
      <c r="J61" s="676">
        <f t="shared" si="8"/>
        <v>0</v>
      </c>
      <c r="K61" s="676">
        <f t="shared" si="8"/>
        <v>1015.6301456000867</v>
      </c>
      <c r="L61" s="676">
        <f t="shared" si="8"/>
        <v>0</v>
      </c>
      <c r="M61" s="676">
        <f t="shared" ca="1" si="8"/>
        <v>0</v>
      </c>
      <c r="N61" s="676">
        <f t="shared" si="8"/>
        <v>0</v>
      </c>
      <c r="O61" s="676">
        <f t="shared" ca="1" si="8"/>
        <v>0</v>
      </c>
      <c r="P61" s="676">
        <f t="shared" si="8"/>
        <v>0</v>
      </c>
      <c r="Q61" s="676">
        <f t="shared" si="8"/>
        <v>0</v>
      </c>
      <c r="R61" s="676">
        <f ca="1">R46+R52+R56</f>
        <v>175721.57958057872</v>
      </c>
    </row>
    <row r="62" spans="1:18" ht="15.75" thickTop="1" thickBot="1">
      <c r="A62" s="910"/>
      <c r="B62" s="910"/>
      <c r="C62" s="677"/>
      <c r="D62" s="677"/>
      <c r="E62" s="678"/>
      <c r="F62" s="678"/>
      <c r="G62" s="678"/>
      <c r="H62" s="678"/>
      <c r="I62" s="678"/>
      <c r="J62" s="678"/>
      <c r="K62" s="678"/>
      <c r="L62" s="678"/>
      <c r="M62" s="678"/>
      <c r="N62" s="678"/>
      <c r="O62" s="678"/>
      <c r="P62" s="678"/>
      <c r="Q62" s="678"/>
      <c r="R62" s="678"/>
    </row>
    <row r="63" spans="1:18" ht="20.25" thickTop="1" thickBot="1">
      <c r="A63" s="679" t="s">
        <v>335</v>
      </c>
      <c r="B63" s="761"/>
      <c r="C63" s="720">
        <f t="shared" ref="C63:Q63" ca="1" si="9">IF(ISERROR(C61/C27),0,C61/C27)</f>
        <v>0.21462657327734241</v>
      </c>
      <c r="D63" s="720">
        <f t="shared" ca="1" si="9"/>
        <v>0</v>
      </c>
      <c r="E63" s="932">
        <f t="shared" ca="1" si="9"/>
        <v>0.20200000000000001</v>
      </c>
      <c r="F63" s="720">
        <f t="shared" si="9"/>
        <v>0.22700000000000004</v>
      </c>
      <c r="G63" s="720">
        <f t="shared" ca="1" si="9"/>
        <v>0.26699999999999996</v>
      </c>
      <c r="H63" s="720">
        <f t="shared" si="9"/>
        <v>0.26700000000000002</v>
      </c>
      <c r="I63" s="720">
        <f t="shared" si="9"/>
        <v>0.24899999999999997</v>
      </c>
      <c r="J63" s="720">
        <f t="shared" si="9"/>
        <v>0</v>
      </c>
      <c r="K63" s="720">
        <f t="shared" si="9"/>
        <v>0.35399999999999993</v>
      </c>
      <c r="L63" s="720">
        <f t="shared" si="9"/>
        <v>0</v>
      </c>
      <c r="M63" s="720">
        <f t="shared" ca="1" si="9"/>
        <v>0</v>
      </c>
      <c r="N63" s="720">
        <f t="shared" si="9"/>
        <v>0</v>
      </c>
      <c r="O63" s="720">
        <f t="shared" ca="1" si="9"/>
        <v>0</v>
      </c>
      <c r="P63" s="720">
        <f t="shared" si="9"/>
        <v>0</v>
      </c>
      <c r="Q63" s="720">
        <f t="shared" si="9"/>
        <v>0</v>
      </c>
      <c r="R63" s="678"/>
    </row>
    <row r="64" spans="1:18" ht="33" thickTop="1" thickBot="1">
      <c r="A64" s="768" t="s">
        <v>336</v>
      </c>
      <c r="B64" s="746"/>
      <c r="C64" s="721">
        <f>'EF ele_warmte'!B6</f>
        <v>0.221</v>
      </c>
      <c r="D64" s="722"/>
      <c r="E64" s="723"/>
      <c r="F64" s="724"/>
      <c r="G64" s="724"/>
      <c r="H64" s="724"/>
      <c r="I64" s="724"/>
      <c r="J64" s="724"/>
      <c r="K64" s="724"/>
      <c r="L64" s="724"/>
      <c r="M64" s="724"/>
      <c r="N64" s="724"/>
      <c r="O64" s="724"/>
      <c r="P64" s="724"/>
      <c r="Q64" s="724"/>
      <c r="R64" s="678"/>
    </row>
    <row r="65" spans="1:18" ht="15" thickTop="1">
      <c r="A65" s="680"/>
      <c r="B65" s="680"/>
      <c r="C65" s="678"/>
      <c r="D65" s="678"/>
      <c r="E65" s="678"/>
      <c r="F65" s="678"/>
      <c r="G65" s="678"/>
      <c r="H65" s="678"/>
      <c r="I65" s="678"/>
      <c r="J65" s="678"/>
      <c r="K65" s="678"/>
      <c r="L65" s="678"/>
      <c r="M65" s="678"/>
      <c r="N65" s="678"/>
      <c r="O65" s="678"/>
      <c r="P65" s="678"/>
      <c r="Q65" s="678"/>
      <c r="R65" s="678"/>
    </row>
    <row r="66" spans="1:18" ht="18.75">
      <c r="A66" s="681" t="s">
        <v>337</v>
      </c>
      <c r="B66" s="681"/>
      <c r="C66" s="654"/>
      <c r="D66" s="682"/>
      <c r="E66" s="654"/>
      <c r="F66" s="654"/>
      <c r="G66" s="654"/>
      <c r="H66" s="654"/>
      <c r="I66" s="654"/>
      <c r="J66" s="654"/>
      <c r="K66" s="654"/>
      <c r="L66" s="654"/>
      <c r="M66" s="654"/>
      <c r="N66" s="654"/>
      <c r="O66" s="654"/>
      <c r="P66" s="683"/>
      <c r="Q66" s="683"/>
      <c r="R66" s="683"/>
    </row>
    <row r="67" spans="1:18">
      <c r="A67" s="1033"/>
      <c r="B67" s="1033"/>
      <c r="C67" s="1033"/>
      <c r="D67" s="1033"/>
      <c r="E67" s="1033"/>
      <c r="F67" s="1033"/>
      <c r="G67" s="1033"/>
      <c r="H67" s="1033"/>
      <c r="I67" s="1033"/>
      <c r="J67" s="1033"/>
      <c r="K67" s="1033"/>
      <c r="L67" s="1033"/>
      <c r="M67" s="1033"/>
      <c r="N67" s="1033"/>
      <c r="O67" s="1033"/>
      <c r="P67" s="1033"/>
      <c r="Q67" s="1033"/>
      <c r="R67" s="684"/>
    </row>
    <row r="68" spans="1:18" ht="16.5" customHeight="1" thickBot="1">
      <c r="A68" s="657"/>
      <c r="B68" s="657"/>
      <c r="C68" s="658"/>
      <c r="D68" s="658"/>
      <c r="E68" s="658"/>
      <c r="F68" s="658"/>
      <c r="G68" s="658"/>
      <c r="H68" s="658"/>
      <c r="I68" s="658"/>
      <c r="J68" s="658"/>
      <c r="K68" s="658"/>
      <c r="L68" s="658"/>
      <c r="M68" s="658"/>
      <c r="N68" s="658"/>
      <c r="O68" s="658"/>
      <c r="P68" s="658"/>
      <c r="Q68" s="658"/>
      <c r="R68" s="658"/>
    </row>
    <row r="69" spans="1:18" ht="48.75" customHeight="1" thickTop="1" thickBot="1">
      <c r="A69" s="1034" t="s">
        <v>230</v>
      </c>
      <c r="B69" s="1012" t="s">
        <v>338</v>
      </c>
      <c r="C69" s="1013"/>
      <c r="D69" s="1056" t="s">
        <v>339</v>
      </c>
      <c r="E69" s="1057"/>
      <c r="F69" s="1057"/>
      <c r="G69" s="1057"/>
      <c r="H69" s="1057"/>
      <c r="I69" s="1057"/>
      <c r="J69" s="1057"/>
      <c r="K69" s="1057"/>
      <c r="L69" s="1057"/>
      <c r="M69" s="1057"/>
      <c r="N69" s="1057"/>
      <c r="O69" s="1058"/>
      <c r="P69" s="933" t="s">
        <v>620</v>
      </c>
      <c r="Q69" s="1059" t="s">
        <v>619</v>
      </c>
      <c r="R69" s="1060"/>
    </row>
    <row r="70" spans="1:18" ht="61.5" thickTop="1" thickBot="1">
      <c r="A70" s="1035"/>
      <c r="B70" s="1054"/>
      <c r="C70" s="1055"/>
      <c r="D70" s="1061" t="s">
        <v>190</v>
      </c>
      <c r="E70" s="1062"/>
      <c r="F70" s="1062"/>
      <c r="G70" s="1062"/>
      <c r="H70" s="1063"/>
      <c r="I70" s="903" t="s">
        <v>235</v>
      </c>
      <c r="J70" s="903" t="s">
        <v>223</v>
      </c>
      <c r="K70" s="903" t="s">
        <v>202</v>
      </c>
      <c r="L70" s="903" t="s">
        <v>203</v>
      </c>
      <c r="M70" s="685" t="s">
        <v>234</v>
      </c>
      <c r="N70" s="903" t="s">
        <v>236</v>
      </c>
      <c r="O70" s="905" t="s">
        <v>120</v>
      </c>
      <c r="P70" s="934"/>
      <c r="Q70" s="796"/>
      <c r="R70" s="797"/>
    </row>
    <row r="71" spans="1:18" ht="95.25" customHeight="1" thickTop="1" thickBot="1">
      <c r="A71" s="1036"/>
      <c r="B71" s="908" t="s">
        <v>618</v>
      </c>
      <c r="C71" s="908" t="s">
        <v>866</v>
      </c>
      <c r="D71" s="935" t="s">
        <v>192</v>
      </c>
      <c r="E71" s="936" t="s">
        <v>193</v>
      </c>
      <c r="F71" s="903" t="s">
        <v>194</v>
      </c>
      <c r="G71" s="900" t="s">
        <v>196</v>
      </c>
      <c r="H71" s="937" t="s">
        <v>197</v>
      </c>
      <c r="I71" s="904"/>
      <c r="J71" s="904"/>
      <c r="K71" s="904"/>
      <c r="L71" s="904"/>
      <c r="M71" s="901"/>
      <c r="N71" s="904"/>
      <c r="O71" s="909"/>
      <c r="P71" s="938"/>
      <c r="Q71" s="911" t="s">
        <v>621</v>
      </c>
      <c r="R71" s="909" t="s">
        <v>622</v>
      </c>
    </row>
    <row r="72" spans="1:18" ht="15.75" thickTop="1">
      <c r="A72" s="686" t="s">
        <v>238</v>
      </c>
      <c r="B72" s="783">
        <f>'lokale energieproductie'!B4</f>
        <v>0</v>
      </c>
      <c r="C72" s="1052"/>
      <c r="D72" s="1052"/>
      <c r="E72" s="1053"/>
      <c r="F72" s="1053"/>
      <c r="G72" s="1043"/>
      <c r="H72" s="1046"/>
      <c r="I72" s="1049"/>
      <c r="J72" s="906"/>
      <c r="K72" s="1027"/>
      <c r="L72" s="1027"/>
      <c r="M72" s="1027"/>
      <c r="N72" s="1027"/>
      <c r="O72" s="1030"/>
      <c r="P72" s="791">
        <v>0</v>
      </c>
      <c r="Q72" s="939"/>
      <c r="R72" s="791">
        <v>0</v>
      </c>
    </row>
    <row r="73" spans="1:18" ht="15">
      <c r="A73" s="687" t="s">
        <v>239</v>
      </c>
      <c r="B73" s="686">
        <f>'lokale energieproductie'!B5</f>
        <v>0</v>
      </c>
      <c r="C73" s="1050"/>
      <c r="D73" s="1050"/>
      <c r="E73" s="1028"/>
      <c r="F73" s="1028"/>
      <c r="G73" s="1044"/>
      <c r="H73" s="1047"/>
      <c r="I73" s="1050"/>
      <c r="J73" s="907"/>
      <c r="K73" s="1028"/>
      <c r="L73" s="1028"/>
      <c r="M73" s="1028"/>
      <c r="N73" s="1028"/>
      <c r="O73" s="1031"/>
      <c r="P73" s="792">
        <v>0</v>
      </c>
      <c r="Q73" s="798"/>
      <c r="R73" s="792">
        <v>0</v>
      </c>
    </row>
    <row r="74" spans="1:18" ht="15">
      <c r="A74" s="687" t="s">
        <v>240</v>
      </c>
      <c r="B74" s="686">
        <f>'lokale energieproductie'!B6</f>
        <v>6176.3605556484154</v>
      </c>
      <c r="C74" s="1050"/>
      <c r="D74" s="1050"/>
      <c r="E74" s="1028"/>
      <c r="F74" s="1028"/>
      <c r="G74" s="1044"/>
      <c r="H74" s="1047"/>
      <c r="I74" s="1050"/>
      <c r="J74" s="907"/>
      <c r="K74" s="1028"/>
      <c r="L74" s="1028"/>
      <c r="M74" s="1028"/>
      <c r="N74" s="1028"/>
      <c r="O74" s="1031"/>
      <c r="P74" s="792">
        <v>0</v>
      </c>
      <c r="Q74" s="798"/>
      <c r="R74" s="792">
        <v>0</v>
      </c>
    </row>
    <row r="75" spans="1:18" ht="15.75" thickBot="1">
      <c r="A75" s="687" t="s">
        <v>859</v>
      </c>
      <c r="B75" s="686">
        <f>'lokale energieproductie'!B7</f>
        <v>0</v>
      </c>
      <c r="C75" s="1051"/>
      <c r="D75" s="1051"/>
      <c r="E75" s="1029"/>
      <c r="F75" s="1029"/>
      <c r="G75" s="1045"/>
      <c r="H75" s="1048"/>
      <c r="I75" s="1051"/>
      <c r="J75" s="940"/>
      <c r="K75" s="1029"/>
      <c r="L75" s="1029"/>
      <c r="M75" s="1029"/>
      <c r="N75" s="1029"/>
      <c r="O75" s="1032"/>
      <c r="P75" s="792">
        <v>0</v>
      </c>
      <c r="Q75" s="941"/>
      <c r="R75" s="792">
        <v>0</v>
      </c>
    </row>
    <row r="76" spans="1:18" ht="15">
      <c r="A76" s="688" t="s">
        <v>241</v>
      </c>
      <c r="B76" s="686">
        <f>'lokale energieproductie'!B8*IFERROR(SUM(I76:O76)/SUM(D76:O76),0)</f>
        <v>0</v>
      </c>
      <c r="C76" s="686">
        <f>'lokale energieproductie'!B8*IFERROR(SUM(D76:H76)/SUM(D76:O76),0)</f>
        <v>0</v>
      </c>
      <c r="D76" s="942">
        <f>'lokale energieproductie'!C8</f>
        <v>0</v>
      </c>
      <c r="E76" s="943">
        <f>'lokale energieproductie'!D8</f>
        <v>0</v>
      </c>
      <c r="F76" s="943">
        <f>'lokale energieproductie'!E8</f>
        <v>0</v>
      </c>
      <c r="G76" s="943">
        <f>'lokale energieproductie'!F8</f>
        <v>0</v>
      </c>
      <c r="H76" s="943">
        <f>'lokale energieproductie'!G8</f>
        <v>0</v>
      </c>
      <c r="I76" s="943">
        <f>'lokale energieproductie'!I8</f>
        <v>0</v>
      </c>
      <c r="J76" s="943">
        <f>'lokale energieproductie'!J8</f>
        <v>0</v>
      </c>
      <c r="K76" s="943">
        <f>'lokale energieproductie'!M8</f>
        <v>0</v>
      </c>
      <c r="L76" s="943">
        <f>'lokale energieproductie'!N8</f>
        <v>0</v>
      </c>
      <c r="M76" s="943">
        <f>'lokale energieproductie'!H8</f>
        <v>0</v>
      </c>
      <c r="N76" s="943">
        <f>'lokale energieproductie'!K8</f>
        <v>0</v>
      </c>
      <c r="O76" s="944">
        <f>'lokale energieproductie'!L8</f>
        <v>0</v>
      </c>
      <c r="P76" s="945"/>
      <c r="Q76" s="793">
        <f>D76*EF_CO2_aardgas+E76*EF_VLgas_CO2+'SEAP template'!F76*EF_stookolie_CO2+EF_bruinkool_CO2*'SEAP template'!G76+'SEAP template'!H76*EF_steenkool_CO2+'EF brandstof'!M4*'SEAP template'!M76+'SEAP template'!O76*EF_anderfossiel_CO2</f>
        <v>0</v>
      </c>
      <c r="R76" s="792">
        <v>0</v>
      </c>
    </row>
    <row r="77" spans="1:18" ht="30.75" thickBot="1">
      <c r="A77" s="689" t="s">
        <v>340</v>
      </c>
      <c r="B77" s="686">
        <f>'lokale energieproductie'!B9*IFERROR(SUM(I77:O77)/SUM(D77:O77),0)</f>
        <v>0</v>
      </c>
      <c r="C77" s="686">
        <f>'lokale energieproductie'!B9*IFERROR(SUM(D77:H77)/SUM(D77:O77),0)</f>
        <v>0</v>
      </c>
      <c r="D77" s="711">
        <f>'lokale energieproductie'!C9</f>
        <v>0</v>
      </c>
      <c r="E77" s="712">
        <f>'lokale energieproductie'!D9</f>
        <v>0</v>
      </c>
      <c r="F77" s="712">
        <f>'lokale energieproductie'!E9</f>
        <v>0</v>
      </c>
      <c r="G77" s="712">
        <f>'lokale energieproductie'!F9</f>
        <v>0</v>
      </c>
      <c r="H77" s="712">
        <f>'lokale energieproductie'!G9</f>
        <v>0</v>
      </c>
      <c r="I77" s="943">
        <f>'lokale energieproductie'!I9</f>
        <v>0</v>
      </c>
      <c r="J77" s="943">
        <f>'lokale energieproductie'!J9</f>
        <v>0</v>
      </c>
      <c r="K77" s="943">
        <f>'lokale energieproductie'!M9</f>
        <v>0</v>
      </c>
      <c r="L77" s="943">
        <f>'lokale energieproductie'!N9</f>
        <v>0</v>
      </c>
      <c r="M77" s="943">
        <f>'lokale energieproductie'!H9</f>
        <v>0</v>
      </c>
      <c r="N77" s="943">
        <f>'lokale energieproductie'!K9</f>
        <v>0</v>
      </c>
      <c r="O77" s="944">
        <f>'lokale energieproductie'!L9</f>
        <v>0</v>
      </c>
      <c r="P77" s="785"/>
      <c r="Q77" s="793">
        <f>D77*EF_CO2_aardgas+E77*EF_VLgas_CO2+'SEAP template'!F77*EF_stookolie_CO2+EF_bruinkool_CO2*'SEAP template'!G77+'SEAP template'!H77*EF_steenkool_CO2+'EF brandstof'!M4*'SEAP template'!M77+'SEAP template'!O77*EF_anderfossiel_CO2</f>
        <v>0</v>
      </c>
      <c r="R77" s="795">
        <v>0</v>
      </c>
    </row>
    <row r="78" spans="1:18" ht="16.5" thickTop="1" thickBot="1">
      <c r="A78" s="690" t="s">
        <v>109</v>
      </c>
      <c r="B78" s="691">
        <f>SUM(B72:B77)</f>
        <v>6176.3605556484154</v>
      </c>
      <c r="C78" s="691">
        <f>SUM(C72:C77)</f>
        <v>0</v>
      </c>
      <c r="D78" s="692">
        <f t="shared" ref="D78:H78" si="10">SUM(D76:D77)</f>
        <v>0</v>
      </c>
      <c r="E78" s="692">
        <f t="shared" si="10"/>
        <v>0</v>
      </c>
      <c r="F78" s="692">
        <f t="shared" si="10"/>
        <v>0</v>
      </c>
      <c r="G78" s="692">
        <f t="shared" si="10"/>
        <v>0</v>
      </c>
      <c r="H78" s="692">
        <f t="shared" si="10"/>
        <v>0</v>
      </c>
      <c r="I78" s="692">
        <f>SUM(I76:I77)</f>
        <v>0</v>
      </c>
      <c r="J78" s="692">
        <f>SUM(J76:J77)</f>
        <v>0</v>
      </c>
      <c r="K78" s="692">
        <f t="shared" ref="K78:L78" si="11">SUM(K76:K77)</f>
        <v>0</v>
      </c>
      <c r="L78" s="692">
        <f t="shared" si="11"/>
        <v>0</v>
      </c>
      <c r="M78" s="692">
        <f>SUM(M76:M77)</f>
        <v>0</v>
      </c>
      <c r="N78" s="692">
        <f>SUM(N76:N77)</f>
        <v>0</v>
      </c>
      <c r="O78" s="800">
        <f>SUM(O76:O77)</f>
        <v>0</v>
      </c>
      <c r="P78" s="693">
        <v>0</v>
      </c>
      <c r="Q78" s="693">
        <f>SUM(Q76:Q77)</f>
        <v>0</v>
      </c>
      <c r="R78" s="693">
        <f>SUM(R72:R77)</f>
        <v>0</v>
      </c>
    </row>
    <row r="79" spans="1:18" ht="15.75" thickTop="1">
      <c r="A79" s="694"/>
      <c r="B79" s="747"/>
      <c r="C79" s="695"/>
      <c r="D79" s="695"/>
      <c r="E79" s="655"/>
      <c r="F79" s="654"/>
      <c r="G79" s="654"/>
      <c r="H79" s="654"/>
      <c r="I79" s="696"/>
      <c r="J79" s="654"/>
      <c r="K79" s="654"/>
      <c r="L79" s="654"/>
      <c r="M79" s="654"/>
      <c r="N79" s="697"/>
      <c r="O79" s="654"/>
      <c r="P79" s="654"/>
      <c r="Q79" s="654"/>
      <c r="R79" s="654"/>
    </row>
    <row r="80" spans="1:18" ht="15">
      <c r="A80" s="910"/>
      <c r="B80" s="910"/>
      <c r="C80" s="695"/>
      <c r="D80" s="695"/>
      <c r="E80" s="654"/>
      <c r="F80" s="654"/>
      <c r="G80" s="654"/>
      <c r="H80" s="654"/>
      <c r="I80" s="654"/>
      <c r="J80" s="654"/>
      <c r="K80" s="654"/>
      <c r="L80" s="654"/>
      <c r="M80" s="654"/>
      <c r="N80" s="654"/>
      <c r="O80" s="654"/>
      <c r="P80" s="654"/>
      <c r="Q80" s="654"/>
      <c r="R80" s="654"/>
    </row>
    <row r="81" spans="1:19" ht="18.75">
      <c r="A81" s="698" t="s">
        <v>341</v>
      </c>
      <c r="B81" s="698"/>
      <c r="C81" s="699"/>
      <c r="D81" s="682"/>
      <c r="E81" s="654"/>
      <c r="F81" s="654"/>
      <c r="G81" s="654"/>
      <c r="H81" s="654"/>
      <c r="I81" s="654"/>
      <c r="J81" s="654"/>
      <c r="K81" s="654"/>
      <c r="L81" s="654"/>
      <c r="M81" s="654"/>
      <c r="N81" s="654"/>
      <c r="O81" s="654"/>
      <c r="P81" s="654"/>
      <c r="Q81" s="654"/>
      <c r="R81" s="654"/>
    </row>
    <row r="82" spans="1:19">
      <c r="A82" s="1033"/>
      <c r="B82" s="1033"/>
      <c r="C82" s="1033"/>
      <c r="D82" s="1033"/>
      <c r="E82" s="1033"/>
      <c r="F82" s="1033"/>
      <c r="G82" s="1033"/>
      <c r="H82" s="1033"/>
      <c r="I82" s="1033"/>
      <c r="J82" s="1033"/>
      <c r="K82" s="1033"/>
      <c r="L82" s="1033"/>
      <c r="M82" s="1033"/>
      <c r="N82" s="1033"/>
      <c r="O82" s="1033"/>
      <c r="P82" s="1033"/>
      <c r="Q82" s="684"/>
      <c r="R82" s="684"/>
    </row>
    <row r="83" spans="1:19" ht="15.75" thickBot="1">
      <c r="A83" s="657"/>
      <c r="B83" s="657"/>
      <c r="C83" s="658"/>
      <c r="D83" s="658"/>
      <c r="E83" s="658"/>
      <c r="F83" s="658"/>
      <c r="G83" s="658"/>
      <c r="H83" s="658"/>
      <c r="I83" s="658"/>
      <c r="J83" s="658"/>
      <c r="K83" s="658"/>
      <c r="L83" s="658"/>
      <c r="M83" s="658"/>
      <c r="N83" s="658"/>
      <c r="O83" s="658"/>
      <c r="P83" s="658"/>
      <c r="Q83" s="658"/>
      <c r="R83" s="658"/>
    </row>
    <row r="84" spans="1:19" ht="48.2" customHeight="1" thickTop="1" thickBot="1">
      <c r="A84" s="1034" t="s">
        <v>242</v>
      </c>
      <c r="B84" s="1012" t="s">
        <v>342</v>
      </c>
      <c r="C84" s="1037"/>
      <c r="D84" s="1040" t="s">
        <v>343</v>
      </c>
      <c r="E84" s="1041"/>
      <c r="F84" s="1041"/>
      <c r="G84" s="1041"/>
      <c r="H84" s="1041"/>
      <c r="I84" s="1041"/>
      <c r="J84" s="1041"/>
      <c r="K84" s="1041"/>
      <c r="L84" s="1041"/>
      <c r="M84" s="1041"/>
      <c r="N84" s="1041"/>
      <c r="O84" s="1042"/>
      <c r="P84" s="933" t="s">
        <v>620</v>
      </c>
      <c r="Q84" s="1012" t="s">
        <v>619</v>
      </c>
      <c r="R84" s="1013"/>
    </row>
    <row r="85" spans="1:19" ht="16.5" customHeight="1" thickTop="1" thickBot="1">
      <c r="A85" s="1035"/>
      <c r="B85" s="1038"/>
      <c r="C85" s="1039"/>
      <c r="D85" s="1014" t="s">
        <v>190</v>
      </c>
      <c r="E85" s="1015"/>
      <c r="F85" s="1015"/>
      <c r="G85" s="1015"/>
      <c r="H85" s="1016"/>
      <c r="I85" s="1017" t="s">
        <v>235</v>
      </c>
      <c r="J85" s="1019" t="s">
        <v>223</v>
      </c>
      <c r="K85" s="1021" t="s">
        <v>202</v>
      </c>
      <c r="L85" s="1021" t="s">
        <v>203</v>
      </c>
      <c r="M85" s="1023" t="s">
        <v>234</v>
      </c>
      <c r="N85" s="1021" t="s">
        <v>246</v>
      </c>
      <c r="O85" s="1025" t="s">
        <v>120</v>
      </c>
      <c r="P85" s="934"/>
      <c r="Q85" s="796"/>
      <c r="R85" s="797"/>
    </row>
    <row r="86" spans="1:19" ht="110.25" customHeight="1" thickTop="1" thickBot="1">
      <c r="A86" s="1036"/>
      <c r="B86" s="784" t="s">
        <v>618</v>
      </c>
      <c r="C86" s="784" t="s">
        <v>866</v>
      </c>
      <c r="D86" s="911" t="s">
        <v>192</v>
      </c>
      <c r="E86" s="904" t="s">
        <v>193</v>
      </c>
      <c r="F86" s="902" t="s">
        <v>194</v>
      </c>
      <c r="G86" s="904" t="s">
        <v>196</v>
      </c>
      <c r="H86" s="700" t="s">
        <v>197</v>
      </c>
      <c r="I86" s="1018"/>
      <c r="J86" s="1020"/>
      <c r="K86" s="1022"/>
      <c r="L86" s="1022"/>
      <c r="M86" s="1024"/>
      <c r="N86" s="1022"/>
      <c r="O86" s="1026"/>
      <c r="P86" s="938"/>
      <c r="Q86" s="911" t="s">
        <v>621</v>
      </c>
      <c r="R86" s="909" t="s">
        <v>622</v>
      </c>
    </row>
    <row r="87" spans="1:19" ht="15.75" thickTop="1">
      <c r="A87" s="701" t="s">
        <v>241</v>
      </c>
      <c r="B87" s="702">
        <f>'lokale energieproductie'!B17*IFERROR(SUM(I87:O87)/SUM(D87:O87),0)</f>
        <v>0</v>
      </c>
      <c r="C87" s="702">
        <f>'lokale energieproductie'!B17*IFERROR(SUM(D87:H87)/SUM(D87:O87),0)</f>
        <v>0</v>
      </c>
      <c r="D87" s="713">
        <f>'lokale energieproductie'!C17</f>
        <v>0</v>
      </c>
      <c r="E87" s="713">
        <f>'lokale energieproductie'!D17</f>
        <v>0</v>
      </c>
      <c r="F87" s="713">
        <f>'lokale energieproductie'!E17</f>
        <v>0</v>
      </c>
      <c r="G87" s="713">
        <f>'lokale energieproductie'!F17</f>
        <v>0</v>
      </c>
      <c r="H87" s="713">
        <f>'lokale energieproductie'!G17</f>
        <v>0</v>
      </c>
      <c r="I87" s="713">
        <f>'lokale energieproductie'!I17</f>
        <v>0</v>
      </c>
      <c r="J87" s="713">
        <f>'lokale energieproductie'!J17</f>
        <v>0</v>
      </c>
      <c r="K87" s="713">
        <f>'lokale energieproductie'!M17</f>
        <v>0</v>
      </c>
      <c r="L87" s="713">
        <f>'lokale energieproductie'!N17</f>
        <v>0</v>
      </c>
      <c r="M87" s="713">
        <f>'lokale energieproductie'!H17</f>
        <v>0</v>
      </c>
      <c r="N87" s="713">
        <f>'lokale energieproductie'!K17</f>
        <v>0</v>
      </c>
      <c r="O87" s="713">
        <f>'lokale energieproductie'!L17</f>
        <v>0</v>
      </c>
      <c r="P87" s="1009"/>
      <c r="Q87" s="799">
        <f>D87*EF_CO2_aardgas+E87*EF_VLgas_CO2+'SEAP template'!F87*EF_stookolie_CO2+EF_bruinkool_CO2*'SEAP template'!G87+'SEAP template'!H87*EF_steenkool_CO2+'EF brandstof'!M4*'SEAP template'!M87+'SEAP template'!O87*EF_anderfossiel_CO2</f>
        <v>0</v>
      </c>
      <c r="R87" s="786">
        <v>0</v>
      </c>
    </row>
    <row r="88" spans="1:19" ht="15">
      <c r="A88" s="703" t="s">
        <v>247</v>
      </c>
      <c r="B88" s="702">
        <f>'lokale energieproductie'!B18*IFERROR(SUM(I88:O88)/SUM(D88:O88),0)</f>
        <v>0</v>
      </c>
      <c r="C88" s="702">
        <f>'lokale energieproductie'!B18*IFERROR(SUM(D88:H88)/SUM(D88:O88),0)</f>
        <v>0</v>
      </c>
      <c r="D88" s="713">
        <f>'lokale energieproductie'!C18</f>
        <v>0</v>
      </c>
      <c r="E88" s="713">
        <f>'lokale energieproductie'!D18</f>
        <v>0</v>
      </c>
      <c r="F88" s="713">
        <f>'lokale energieproductie'!E18</f>
        <v>0</v>
      </c>
      <c r="G88" s="713">
        <f>'lokale energieproductie'!F18</f>
        <v>0</v>
      </c>
      <c r="H88" s="713">
        <f>'lokale energieproductie'!G18</f>
        <v>0</v>
      </c>
      <c r="I88" s="713">
        <f>'lokale energieproductie'!I18</f>
        <v>0</v>
      </c>
      <c r="J88" s="713">
        <f>'lokale energieproductie'!J18</f>
        <v>0</v>
      </c>
      <c r="K88" s="713">
        <f>'lokale energieproductie'!M18</f>
        <v>0</v>
      </c>
      <c r="L88" s="713">
        <f>'lokale energieproductie'!N18</f>
        <v>0</v>
      </c>
      <c r="M88" s="713">
        <f>'lokale energieproductie'!H18</f>
        <v>0</v>
      </c>
      <c r="N88" s="713">
        <f>'lokale energieproductie'!K18</f>
        <v>0</v>
      </c>
      <c r="O88" s="713">
        <f>'lokale energieproductie'!L18</f>
        <v>0</v>
      </c>
      <c r="P88" s="1010"/>
      <c r="Q88" s="793">
        <f>D88*EF_CO2_aardgas+E88*EF_VLgas_CO2+'SEAP template'!F88*EF_stookolie_CO2+EF_bruinkool_CO2*'SEAP template'!G88+'SEAP template'!H88*EF_steenkool_CO2+'EF brandstof'!M4*'SEAP template'!M88+'SEAP template'!O88*EF_anderfossiel_CO2</f>
        <v>0</v>
      </c>
      <c r="R88" s="787">
        <v>0</v>
      </c>
    </row>
    <row r="89" spans="1:19" ht="30" thickBot="1">
      <c r="A89" s="689" t="s">
        <v>340</v>
      </c>
      <c r="B89" s="702">
        <f>'lokale energieproductie'!B19*IFERROR(SUM(I89:O89)/SUM(D89:O89),0)</f>
        <v>0</v>
      </c>
      <c r="C89" s="702">
        <f>'lokale energieproductie'!B19*IFERROR(SUM(D89:H89)/SUM(D89:O89),0)</f>
        <v>0</v>
      </c>
      <c r="D89" s="713">
        <f>'lokale energieproductie'!C19</f>
        <v>0</v>
      </c>
      <c r="E89" s="713">
        <f>'lokale energieproductie'!D19</f>
        <v>0</v>
      </c>
      <c r="F89" s="713">
        <f>'lokale energieproductie'!E19</f>
        <v>0</v>
      </c>
      <c r="G89" s="713">
        <f>'lokale energieproductie'!F19</f>
        <v>0</v>
      </c>
      <c r="H89" s="713">
        <f>'lokale energieproductie'!G19</f>
        <v>0</v>
      </c>
      <c r="I89" s="713">
        <f>'lokale energieproductie'!I19</f>
        <v>0</v>
      </c>
      <c r="J89" s="713">
        <f>'lokale energieproductie'!J19</f>
        <v>0</v>
      </c>
      <c r="K89" s="713">
        <f>'lokale energieproductie'!M19</f>
        <v>0</v>
      </c>
      <c r="L89" s="713">
        <f>'lokale energieproductie'!N19</f>
        <v>0</v>
      </c>
      <c r="M89" s="713">
        <f>'lokale energieproductie'!H19</f>
        <v>0</v>
      </c>
      <c r="N89" s="713">
        <f>'lokale energieproductie'!K19</f>
        <v>0</v>
      </c>
      <c r="O89" s="713">
        <f>'lokale energieproductie'!L19</f>
        <v>0</v>
      </c>
      <c r="P89" s="1011"/>
      <c r="Q89" s="794">
        <f>D89*EF_CO2_aardgas+E89*EF_VLgas_CO2+'SEAP template'!F89*EF_stookolie_CO2+EF_bruinkool_CO2*'SEAP template'!G89+'SEAP template'!H89*EF_steenkool_CO2+'EF brandstof'!M4*'SEAP template'!M89+'SEAP template'!O89*EF_anderfossiel_CO2</f>
        <v>0</v>
      </c>
      <c r="R89" s="788">
        <v>0</v>
      </c>
    </row>
    <row r="90" spans="1:19" ht="16.5" thickTop="1" thickBot="1">
      <c r="A90" s="704" t="s">
        <v>109</v>
      </c>
      <c r="B90" s="691">
        <f>SUM(B87:B89)</f>
        <v>0</v>
      </c>
      <c r="C90" s="691">
        <f>SUM(C87:C89)</f>
        <v>0</v>
      </c>
      <c r="D90" s="691">
        <f t="shared" ref="D90:H90" si="12">SUM(D87:D89)</f>
        <v>0</v>
      </c>
      <c r="E90" s="691">
        <f t="shared" si="12"/>
        <v>0</v>
      </c>
      <c r="F90" s="691">
        <f t="shared" si="12"/>
        <v>0</v>
      </c>
      <c r="G90" s="691">
        <f t="shared" si="12"/>
        <v>0</v>
      </c>
      <c r="H90" s="691">
        <f t="shared" si="12"/>
        <v>0</v>
      </c>
      <c r="I90" s="691">
        <f>SUM(I87:I89)</f>
        <v>0</v>
      </c>
      <c r="J90" s="691">
        <f>SUM(J87:J89)</f>
        <v>0</v>
      </c>
      <c r="K90" s="691">
        <f t="shared" ref="K90:L90" si="13">SUM(K87:K89)</f>
        <v>0</v>
      </c>
      <c r="L90" s="691">
        <f t="shared" si="13"/>
        <v>0</v>
      </c>
      <c r="M90" s="691">
        <f>SUM(M87:M89)</f>
        <v>0</v>
      </c>
      <c r="N90" s="691">
        <f>SUM(N87:N89)</f>
        <v>0</v>
      </c>
      <c r="O90" s="691">
        <f>SUM(O87:O89)</f>
        <v>0</v>
      </c>
      <c r="P90" s="691">
        <v>0</v>
      </c>
      <c r="Q90" s="691">
        <f>SUM(Q87:Q89)</f>
        <v>0</v>
      </c>
      <c r="R90" s="800">
        <f>SUM(R87:R89)</f>
        <v>0</v>
      </c>
    </row>
    <row r="91" spans="1:19" ht="15.75" thickTop="1">
      <c r="A91" s="705"/>
      <c r="B91" s="705"/>
      <c r="C91" s="706"/>
      <c r="D91" s="707"/>
      <c r="E91" s="708"/>
      <c r="F91" s="696"/>
      <c r="G91" s="696"/>
      <c r="H91" s="696"/>
      <c r="I91" s="696"/>
      <c r="J91" s="696"/>
      <c r="K91" s="696"/>
      <c r="L91" s="696"/>
      <c r="M91" s="654"/>
      <c r="Q91" s="696"/>
      <c r="R91" s="654"/>
      <c r="S91" s="683"/>
    </row>
  </sheetData>
  <mergeCells count="54">
    <mergeCell ref="A2:C2"/>
    <mergeCell ref="A3:R3"/>
    <mergeCell ref="A5:A7"/>
    <mergeCell ref="C5:R5"/>
    <mergeCell ref="C6:C7"/>
    <mergeCell ref="D6:D7"/>
    <mergeCell ref="E6:L6"/>
    <mergeCell ref="M6:Q6"/>
    <mergeCell ref="R6:R7"/>
    <mergeCell ref="C58:Q60"/>
    <mergeCell ref="C8:Q8"/>
    <mergeCell ref="C17:Q17"/>
    <mergeCell ref="C23:Q23"/>
    <mergeCell ref="A31:C31"/>
    <mergeCell ref="A33:R33"/>
    <mergeCell ref="A35:A37"/>
    <mergeCell ref="C35:R35"/>
    <mergeCell ref="C36:C37"/>
    <mergeCell ref="D36:D37"/>
    <mergeCell ref="E36:L36"/>
    <mergeCell ref="M36:Q36"/>
    <mergeCell ref="R36:R37"/>
    <mergeCell ref="A67:Q67"/>
    <mergeCell ref="A69:A71"/>
    <mergeCell ref="B69:C70"/>
    <mergeCell ref="D69:O69"/>
    <mergeCell ref="Q69:R69"/>
    <mergeCell ref="D70:H70"/>
    <mergeCell ref="M72:M75"/>
    <mergeCell ref="N72:N75"/>
    <mergeCell ref="O72:O75"/>
    <mergeCell ref="A82:P82"/>
    <mergeCell ref="A84:A86"/>
    <mergeCell ref="B84:C85"/>
    <mergeCell ref="D84:O84"/>
    <mergeCell ref="G72:G75"/>
    <mergeCell ref="H72:H75"/>
    <mergeCell ref="I72:I75"/>
    <mergeCell ref="K72:K75"/>
    <mergeCell ref="L72:L75"/>
    <mergeCell ref="C72:C75"/>
    <mergeCell ref="D72:D75"/>
    <mergeCell ref="E72:E75"/>
    <mergeCell ref="F72:F75"/>
    <mergeCell ref="P87:P89"/>
    <mergeCell ref="Q84:R84"/>
    <mergeCell ref="D85:H85"/>
    <mergeCell ref="I85:I86"/>
    <mergeCell ref="J85:J86"/>
    <mergeCell ref="K85:K86"/>
    <mergeCell ref="L85:L86"/>
    <mergeCell ref="M85:M86"/>
    <mergeCell ref="N85:N86"/>
    <mergeCell ref="O85:O86"/>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28">
    <tabColor theme="9"/>
  </sheetPr>
  <dimension ref="A1:H25"/>
  <sheetViews>
    <sheetView showGridLines="0" workbookViewId="0">
      <selection activeCell="A21" sqref="A21:H21"/>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51.85546875" customWidth="1"/>
    <col min="6" max="6" width="57.7109375" bestFit="1" customWidth="1"/>
    <col min="7" max="7" width="12.5703125" bestFit="1" customWidth="1"/>
    <col min="8" max="8" width="40" bestFit="1" customWidth="1"/>
  </cols>
  <sheetData>
    <row r="1" spans="1:8" s="8" customFormat="1">
      <c r="A1" s="345" t="s">
        <v>406</v>
      </c>
      <c r="B1" s="345" t="s">
        <v>413</v>
      </c>
      <c r="C1" s="345" t="s">
        <v>412</v>
      </c>
      <c r="D1" s="345" t="s">
        <v>411</v>
      </c>
      <c r="E1" s="346" t="s">
        <v>407</v>
      </c>
      <c r="F1" s="347" t="s">
        <v>408</v>
      </c>
      <c r="G1" s="347" t="s">
        <v>409</v>
      </c>
      <c r="H1" s="347" t="s">
        <v>410</v>
      </c>
    </row>
    <row r="2" spans="1:8" s="11" customFormat="1">
      <c r="A2" s="999" t="s">
        <v>896</v>
      </c>
      <c r="B2" s="1000" t="s">
        <v>914</v>
      </c>
      <c r="C2" s="999" t="s">
        <v>704</v>
      </c>
      <c r="D2" s="999" t="s">
        <v>771</v>
      </c>
      <c r="E2" s="842"/>
      <c r="F2" s="849" t="s">
        <v>774</v>
      </c>
      <c r="G2" s="849" t="s">
        <v>775</v>
      </c>
      <c r="H2" s="339" t="s">
        <v>776</v>
      </c>
    </row>
    <row r="3" spans="1:8" s="11" customFormat="1">
      <c r="A3" s="999" t="s">
        <v>924</v>
      </c>
      <c r="B3" s="1000" t="s">
        <v>925</v>
      </c>
      <c r="C3" s="999" t="s">
        <v>186</v>
      </c>
      <c r="D3" s="1001" t="s">
        <v>926</v>
      </c>
      <c r="E3" s="842"/>
      <c r="F3" s="843" t="s">
        <v>765</v>
      </c>
      <c r="G3" s="843" t="s">
        <v>766</v>
      </c>
      <c r="H3" s="843" t="s">
        <v>767</v>
      </c>
    </row>
    <row r="4" spans="1:8" s="11" customFormat="1">
      <c r="A4" s="340" t="s">
        <v>399</v>
      </c>
      <c r="B4" s="739">
        <v>2012</v>
      </c>
      <c r="C4" s="340" t="s">
        <v>399</v>
      </c>
      <c r="D4" s="340" t="s">
        <v>915</v>
      </c>
      <c r="E4" s="341"/>
      <c r="F4" s="846" t="s">
        <v>768</v>
      </c>
      <c r="G4" s="846" t="s">
        <v>769</v>
      </c>
      <c r="H4" s="846" t="s">
        <v>770</v>
      </c>
    </row>
    <row r="5" spans="1:8">
      <c r="A5" s="335" t="s">
        <v>392</v>
      </c>
      <c r="B5" s="336" t="s">
        <v>393</v>
      </c>
      <c r="C5" s="335" t="s">
        <v>392</v>
      </c>
      <c r="D5" s="335" t="s">
        <v>677</v>
      </c>
      <c r="E5" s="337"/>
      <c r="F5" s="338" t="s">
        <v>394</v>
      </c>
      <c r="G5" s="338" t="s">
        <v>395</v>
      </c>
      <c r="H5" s="339" t="s">
        <v>396</v>
      </c>
    </row>
    <row r="6" spans="1:8">
      <c r="A6" s="335" t="s">
        <v>397</v>
      </c>
      <c r="B6" s="336" t="s">
        <v>393</v>
      </c>
      <c r="C6" s="335" t="s">
        <v>397</v>
      </c>
      <c r="D6" s="335" t="s">
        <v>678</v>
      </c>
      <c r="E6" s="337"/>
      <c r="F6" s="338" t="s">
        <v>753</v>
      </c>
      <c r="G6" s="338" t="s">
        <v>761</v>
      </c>
      <c r="H6" s="339" t="s">
        <v>762</v>
      </c>
    </row>
    <row r="7" spans="1:8">
      <c r="A7" s="340" t="s">
        <v>424</v>
      </c>
      <c r="B7" s="343" t="s">
        <v>425</v>
      </c>
      <c r="C7" s="340" t="s">
        <v>427</v>
      </c>
      <c r="D7" s="340" t="s">
        <v>423</v>
      </c>
      <c r="E7" s="337" t="s">
        <v>426</v>
      </c>
      <c r="F7" s="338"/>
      <c r="G7" s="338"/>
      <c r="H7" s="339"/>
    </row>
    <row r="8" spans="1:8">
      <c r="A8" s="841" t="s">
        <v>777</v>
      </c>
      <c r="B8" s="847">
        <v>2012</v>
      </c>
      <c r="C8" s="841" t="s">
        <v>399</v>
      </c>
      <c r="D8" s="841" t="s">
        <v>916</v>
      </c>
      <c r="E8" s="848" t="s">
        <v>778</v>
      </c>
      <c r="F8" s="849"/>
      <c r="G8" s="849"/>
      <c r="H8" s="339"/>
    </row>
    <row r="9" spans="1:8">
      <c r="A9" s="841" t="s">
        <v>790</v>
      </c>
      <c r="B9" s="847" t="s">
        <v>791</v>
      </c>
      <c r="C9" s="841" t="s">
        <v>794</v>
      </c>
      <c r="D9" s="841" t="s">
        <v>793</v>
      </c>
      <c r="E9" s="848" t="s">
        <v>789</v>
      </c>
      <c r="F9" s="849"/>
      <c r="G9" s="849"/>
      <c r="H9" s="339"/>
    </row>
    <row r="10" spans="1:8">
      <c r="A10" s="340" t="s">
        <v>598</v>
      </c>
      <c r="B10" s="336" t="s">
        <v>599</v>
      </c>
      <c r="C10" s="340" t="s">
        <v>600</v>
      </c>
      <c r="D10" s="340" t="s">
        <v>601</v>
      </c>
      <c r="E10" s="337"/>
      <c r="F10" s="338" t="s">
        <v>754</v>
      </c>
      <c r="G10" s="338" t="s">
        <v>763</v>
      </c>
      <c r="H10" s="339" t="s">
        <v>764</v>
      </c>
    </row>
    <row r="11" spans="1:8">
      <c r="A11" s="335" t="s">
        <v>750</v>
      </c>
      <c r="B11" s="336" t="s">
        <v>751</v>
      </c>
      <c r="C11" s="335" t="s">
        <v>752</v>
      </c>
      <c r="D11" s="335" t="s">
        <v>917</v>
      </c>
      <c r="E11" s="634"/>
      <c r="F11" s="338" t="s">
        <v>758</v>
      </c>
      <c r="G11" s="338" t="s">
        <v>759</v>
      </c>
      <c r="H11" s="339" t="s">
        <v>760</v>
      </c>
    </row>
    <row r="12" spans="1:8">
      <c r="A12" s="841" t="s">
        <v>772</v>
      </c>
      <c r="B12" s="847">
        <v>2017</v>
      </c>
      <c r="C12" s="841" t="s">
        <v>417</v>
      </c>
      <c r="D12" s="841" t="s">
        <v>773</v>
      </c>
      <c r="E12" s="848"/>
      <c r="F12" s="849" t="s">
        <v>774</v>
      </c>
      <c r="G12" s="849" t="s">
        <v>775</v>
      </c>
      <c r="H12" s="339" t="s">
        <v>776</v>
      </c>
    </row>
    <row r="13" spans="1:8" s="10" customFormat="1">
      <c r="A13" s="340" t="s">
        <v>401</v>
      </c>
      <c r="B13" s="336" t="s">
        <v>416</v>
      </c>
      <c r="C13" s="335"/>
      <c r="D13" s="344" t="s">
        <v>415</v>
      </c>
      <c r="E13" s="337"/>
      <c r="F13" s="338"/>
      <c r="G13" s="338"/>
      <c r="H13" s="339"/>
    </row>
    <row r="14" spans="1:8">
      <c r="A14" s="335" t="s">
        <v>384</v>
      </c>
      <c r="B14" s="336" t="s">
        <v>390</v>
      </c>
      <c r="C14" s="335" t="s">
        <v>389</v>
      </c>
      <c r="D14" s="335" t="s">
        <v>391</v>
      </c>
      <c r="E14" s="342" t="s">
        <v>385</v>
      </c>
      <c r="F14" s="338" t="s">
        <v>386</v>
      </c>
      <c r="G14" s="338" t="s">
        <v>387</v>
      </c>
      <c r="H14" s="338" t="s">
        <v>388</v>
      </c>
    </row>
    <row r="15" spans="1:8">
      <c r="A15" s="335" t="s">
        <v>400</v>
      </c>
      <c r="B15" s="336" t="s">
        <v>393</v>
      </c>
      <c r="C15" s="335" t="s">
        <v>400</v>
      </c>
      <c r="D15" s="335" t="s">
        <v>414</v>
      </c>
      <c r="E15" s="337"/>
      <c r="F15" s="338" t="s">
        <v>810</v>
      </c>
      <c r="G15" s="338" t="s">
        <v>811</v>
      </c>
      <c r="H15" s="339" t="s">
        <v>812</v>
      </c>
    </row>
    <row r="16" spans="1:8">
      <c r="A16" s="335" t="s">
        <v>501</v>
      </c>
      <c r="B16" s="336" t="s">
        <v>369</v>
      </c>
      <c r="C16" s="335" t="s">
        <v>367</v>
      </c>
      <c r="D16" s="344" t="s">
        <v>368</v>
      </c>
      <c r="E16" s="337" t="s">
        <v>370</v>
      </c>
      <c r="F16" s="338" t="s">
        <v>755</v>
      </c>
      <c r="G16" s="338" t="s">
        <v>756</v>
      </c>
      <c r="H16" s="339" t="s">
        <v>757</v>
      </c>
    </row>
    <row r="17" spans="1:8">
      <c r="A17" s="335" t="s">
        <v>501</v>
      </c>
      <c r="B17" s="336" t="s">
        <v>798</v>
      </c>
      <c r="C17" s="335" t="s">
        <v>802</v>
      </c>
      <c r="D17" s="344" t="s">
        <v>803</v>
      </c>
      <c r="E17" s="337"/>
      <c r="F17" s="338" t="s">
        <v>755</v>
      </c>
      <c r="G17" s="338" t="s">
        <v>756</v>
      </c>
      <c r="H17" s="339" t="s">
        <v>757</v>
      </c>
    </row>
    <row r="18" spans="1:8">
      <c r="A18" s="340" t="s">
        <v>500</v>
      </c>
      <c r="B18" s="343" t="s">
        <v>393</v>
      </c>
      <c r="C18" s="340" t="s">
        <v>417</v>
      </c>
      <c r="D18" s="340" t="s">
        <v>365</v>
      </c>
      <c r="E18" s="337"/>
      <c r="F18" s="338" t="s">
        <v>755</v>
      </c>
      <c r="G18" s="338" t="s">
        <v>756</v>
      </c>
      <c r="H18" s="339" t="s">
        <v>757</v>
      </c>
    </row>
    <row r="19" spans="1:8" s="994" customFormat="1">
      <c r="A19" s="340" t="s">
        <v>943</v>
      </c>
      <c r="B19" s="343" t="s">
        <v>944</v>
      </c>
      <c r="C19" s="340" t="s">
        <v>945</v>
      </c>
      <c r="D19" s="340"/>
      <c r="E19" s="342" t="s">
        <v>946</v>
      </c>
      <c r="F19" s="338"/>
      <c r="G19" s="338"/>
      <c r="H19" s="339"/>
    </row>
    <row r="20" spans="1:8">
      <c r="A20" s="340" t="s">
        <v>186</v>
      </c>
      <c r="B20" s="739" t="s">
        <v>679</v>
      </c>
      <c r="C20" s="340" t="s">
        <v>418</v>
      </c>
      <c r="D20" s="340" t="s">
        <v>419</v>
      </c>
      <c r="E20" s="337"/>
      <c r="F20" s="338" t="s">
        <v>420</v>
      </c>
      <c r="G20" s="338" t="s">
        <v>421</v>
      </c>
      <c r="H20" s="339" t="s">
        <v>422</v>
      </c>
    </row>
    <row r="21" spans="1:8" s="11" customFormat="1">
      <c r="A21" s="999" t="s">
        <v>948</v>
      </c>
      <c r="B21" s="993" t="s">
        <v>949</v>
      </c>
      <c r="C21" s="999" t="s">
        <v>186</v>
      </c>
      <c r="D21" s="999" t="s">
        <v>950</v>
      </c>
      <c r="E21" s="337"/>
      <c r="F21" s="846" t="s">
        <v>765</v>
      </c>
      <c r="G21" s="846" t="s">
        <v>766</v>
      </c>
      <c r="H21" s="846" t="s">
        <v>767</v>
      </c>
    </row>
    <row r="22" spans="1:8">
      <c r="A22" s="340" t="s">
        <v>400</v>
      </c>
      <c r="B22" s="336" t="s">
        <v>798</v>
      </c>
      <c r="C22" s="340" t="s">
        <v>400</v>
      </c>
      <c r="D22" s="340" t="s">
        <v>799</v>
      </c>
      <c r="E22" s="337"/>
      <c r="F22" s="338" t="s">
        <v>813</v>
      </c>
      <c r="G22" s="338" t="s">
        <v>814</v>
      </c>
      <c r="H22" s="339" t="s">
        <v>815</v>
      </c>
    </row>
    <row r="23" spans="1:8">
      <c r="A23" s="841" t="s">
        <v>400</v>
      </c>
      <c r="B23" s="845" t="s">
        <v>800</v>
      </c>
      <c r="C23" s="841" t="s">
        <v>400</v>
      </c>
      <c r="D23" s="841" t="s">
        <v>801</v>
      </c>
      <c r="E23" s="842"/>
      <c r="F23" s="843" t="s">
        <v>816</v>
      </c>
      <c r="G23" s="843" t="s">
        <v>817</v>
      </c>
      <c r="H23" s="844" t="s">
        <v>818</v>
      </c>
    </row>
    <row r="24" spans="1:8">
      <c r="A24" s="340" t="s">
        <v>804</v>
      </c>
      <c r="B24" s="852" t="s">
        <v>809</v>
      </c>
      <c r="C24" s="340" t="s">
        <v>804</v>
      </c>
      <c r="D24" s="340" t="s">
        <v>805</v>
      </c>
      <c r="E24" s="337" t="s">
        <v>806</v>
      </c>
      <c r="F24" s="338" t="s">
        <v>819</v>
      </c>
      <c r="G24" s="338" t="s">
        <v>820</v>
      </c>
      <c r="H24" s="339" t="s">
        <v>821</v>
      </c>
    </row>
    <row r="25" spans="1:8">
      <c r="A25" s="335" t="s">
        <v>804</v>
      </c>
      <c r="B25" s="853" t="s">
        <v>809</v>
      </c>
      <c r="C25" s="335" t="s">
        <v>804</v>
      </c>
      <c r="D25" s="344" t="s">
        <v>807</v>
      </c>
      <c r="E25" s="337" t="s">
        <v>808</v>
      </c>
      <c r="F25" s="338" t="s">
        <v>819</v>
      </c>
      <c r="G25" s="338" t="s">
        <v>820</v>
      </c>
      <c r="H25" s="339" t="s">
        <v>821</v>
      </c>
    </row>
  </sheetData>
  <hyperlinks>
    <hyperlink ref="H5" r:id="rId1" xr:uid="{00000000-0004-0000-1B00-000000000000}"/>
    <hyperlink ref="H15" r:id="rId2" display="tine.tanghe@vea.be" xr:uid="{00000000-0004-0000-1B00-000001000000}"/>
    <hyperlink ref="E14" r:id="rId3" xr:uid="{00000000-0004-0000-1B00-000002000000}"/>
    <hyperlink ref="H12" r:id="rId4" xr:uid="{00000000-0004-0000-1B00-000003000000}"/>
    <hyperlink ref="H2" r:id="rId5" xr:uid="{00000000-0004-0000-1B00-000004000000}"/>
    <hyperlink ref="E19" r:id="rId6" xr:uid="{F885BC9E-A839-412C-A7CB-239DEF7AF821}"/>
  </hyperlinks>
  <pageMargins left="0.7" right="0.7" top="0.75" bottom="0.75" header="0.3" footer="0.3"/>
  <pageSetup paperSize="9" orientation="portrait" r:id="rId7"/>
  <ignoredErrors>
    <ignoredError sqref="B7 B13 B9"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29"/>
  <dimension ref="A1:D69"/>
  <sheetViews>
    <sheetView topLeftCell="A52" workbookViewId="0">
      <selection activeCell="B69" sqref="B69:D69"/>
    </sheetView>
  </sheetViews>
  <sheetFormatPr defaultRowHeight="15"/>
  <cols>
    <col min="2" max="2" width="12" bestFit="1" customWidth="1"/>
    <col min="3" max="3" width="145" bestFit="1" customWidth="1"/>
    <col min="4" max="4" width="36.28515625" bestFit="1" customWidth="1"/>
    <col min="6" max="6" width="28.5703125" bestFit="1" customWidth="1"/>
  </cols>
  <sheetData>
    <row r="1" spans="1:4">
      <c r="A1" s="717" t="s">
        <v>587</v>
      </c>
      <c r="B1" s="717" t="s">
        <v>588</v>
      </c>
      <c r="C1" s="717" t="s">
        <v>590</v>
      </c>
      <c r="D1" s="717" t="s">
        <v>589</v>
      </c>
    </row>
    <row r="2" spans="1:4">
      <c r="A2" t="s">
        <v>631</v>
      </c>
      <c r="B2" s="715">
        <v>41626</v>
      </c>
      <c r="C2" t="s">
        <v>632</v>
      </c>
      <c r="D2" s="716" t="s">
        <v>633</v>
      </c>
    </row>
    <row r="3" spans="1:4">
      <c r="A3" t="s">
        <v>634</v>
      </c>
      <c r="B3" s="715">
        <v>41646</v>
      </c>
      <c r="C3" t="s">
        <v>635</v>
      </c>
      <c r="D3" s="716" t="s">
        <v>636</v>
      </c>
    </row>
    <row r="4" spans="1:4">
      <c r="A4" t="s">
        <v>637</v>
      </c>
      <c r="B4" s="715">
        <v>41676</v>
      </c>
      <c r="C4" t="s">
        <v>638</v>
      </c>
      <c r="D4" s="716" t="s">
        <v>639</v>
      </c>
    </row>
    <row r="5" spans="1:4">
      <c r="A5" t="s">
        <v>637</v>
      </c>
      <c r="B5" s="715">
        <v>41676</v>
      </c>
      <c r="C5" t="s">
        <v>640</v>
      </c>
      <c r="D5" s="716" t="s">
        <v>641</v>
      </c>
    </row>
    <row r="6" spans="1:4" ht="17.25">
      <c r="A6" t="s">
        <v>637</v>
      </c>
      <c r="B6" s="715">
        <v>41676</v>
      </c>
      <c r="C6" t="s">
        <v>642</v>
      </c>
      <c r="D6" s="716" t="s">
        <v>643</v>
      </c>
    </row>
    <row r="7" spans="1:4">
      <c r="A7" t="s">
        <v>644</v>
      </c>
      <c r="B7" s="715">
        <v>41715</v>
      </c>
      <c r="C7" t="s">
        <v>645</v>
      </c>
      <c r="D7" s="730" t="s">
        <v>646</v>
      </c>
    </row>
    <row r="8" spans="1:4">
      <c r="A8" t="s">
        <v>644</v>
      </c>
      <c r="B8" s="715">
        <v>41715</v>
      </c>
      <c r="C8" t="s">
        <v>647</v>
      </c>
      <c r="D8" s="716" t="s">
        <v>648</v>
      </c>
    </row>
    <row r="9" spans="1:4">
      <c r="A9" t="s">
        <v>644</v>
      </c>
      <c r="B9" s="715">
        <v>41726</v>
      </c>
      <c r="C9" t="s">
        <v>649</v>
      </c>
      <c r="D9" s="730" t="s">
        <v>650</v>
      </c>
    </row>
    <row r="10" spans="1:4">
      <c r="A10" t="s">
        <v>651</v>
      </c>
      <c r="B10" s="715">
        <v>41759</v>
      </c>
      <c r="C10" t="s">
        <v>652</v>
      </c>
      <c r="D10" s="716" t="s">
        <v>653</v>
      </c>
    </row>
    <row r="11" spans="1:4">
      <c r="A11" t="s">
        <v>651</v>
      </c>
      <c r="B11" s="715">
        <v>41759</v>
      </c>
      <c r="C11" t="s">
        <v>654</v>
      </c>
      <c r="D11" s="716" t="s">
        <v>655</v>
      </c>
    </row>
    <row r="12" spans="1:4">
      <c r="A12" t="s">
        <v>656</v>
      </c>
      <c r="B12" s="715">
        <v>41772</v>
      </c>
      <c r="C12" t="s">
        <v>657</v>
      </c>
      <c r="D12" s="716" t="s">
        <v>658</v>
      </c>
    </row>
    <row r="13" spans="1:4">
      <c r="A13" t="s">
        <v>656</v>
      </c>
      <c r="B13" s="715">
        <v>41772</v>
      </c>
      <c r="C13" t="s">
        <v>659</v>
      </c>
      <c r="D13" s="716" t="s">
        <v>660</v>
      </c>
    </row>
    <row r="14" spans="1:4">
      <c r="A14" t="s">
        <v>656</v>
      </c>
      <c r="B14" s="715">
        <v>41772</v>
      </c>
      <c r="C14" t="s">
        <v>661</v>
      </c>
      <c r="D14" s="730" t="s">
        <v>662</v>
      </c>
    </row>
    <row r="15" spans="1:4">
      <c r="A15" t="s">
        <v>663</v>
      </c>
      <c r="B15" s="715">
        <v>41901</v>
      </c>
      <c r="C15" t="s">
        <v>606</v>
      </c>
      <c r="D15" s="730" t="s">
        <v>604</v>
      </c>
    </row>
    <row r="16" spans="1:4">
      <c r="A16" t="s">
        <v>663</v>
      </c>
      <c r="B16" s="715">
        <v>41901</v>
      </c>
      <c r="C16" t="s">
        <v>605</v>
      </c>
      <c r="D16" s="730" t="s">
        <v>607</v>
      </c>
    </row>
    <row r="17" spans="1:4">
      <c r="A17" t="s">
        <v>663</v>
      </c>
      <c r="B17" s="715">
        <v>41901</v>
      </c>
      <c r="C17" t="s">
        <v>611</v>
      </c>
      <c r="D17" s="716" t="s">
        <v>612</v>
      </c>
    </row>
    <row r="18" spans="1:4">
      <c r="A18" t="s">
        <v>663</v>
      </c>
      <c r="B18" s="715">
        <v>41901</v>
      </c>
      <c r="C18" t="s">
        <v>624</v>
      </c>
      <c r="D18" s="716" t="s">
        <v>623</v>
      </c>
    </row>
    <row r="19" spans="1:4">
      <c r="A19" t="s">
        <v>663</v>
      </c>
      <c r="B19" s="715">
        <v>41901</v>
      </c>
      <c r="C19" t="s">
        <v>624</v>
      </c>
      <c r="D19" s="716" t="s">
        <v>625</v>
      </c>
    </row>
    <row r="20" spans="1:4">
      <c r="A20" t="s">
        <v>663</v>
      </c>
      <c r="B20" s="715">
        <v>41901</v>
      </c>
      <c r="C20" t="s">
        <v>630</v>
      </c>
      <c r="D20" s="716" t="s">
        <v>629</v>
      </c>
    </row>
    <row r="21" spans="1:4">
      <c r="A21" t="s">
        <v>663</v>
      </c>
      <c r="B21" s="715">
        <v>41914</v>
      </c>
      <c r="C21" t="s">
        <v>687</v>
      </c>
      <c r="D21" s="730" t="s">
        <v>681</v>
      </c>
    </row>
    <row r="22" spans="1:4">
      <c r="A22" t="s">
        <v>663</v>
      </c>
      <c r="B22" s="715">
        <v>41914</v>
      </c>
      <c r="C22" t="s">
        <v>688</v>
      </c>
      <c r="D22" s="730" t="s">
        <v>682</v>
      </c>
    </row>
    <row r="23" spans="1:4">
      <c r="A23" t="s">
        <v>663</v>
      </c>
      <c r="B23" s="715">
        <v>41914</v>
      </c>
      <c r="C23" t="s">
        <v>689</v>
      </c>
      <c r="D23" s="730" t="s">
        <v>683</v>
      </c>
    </row>
    <row r="24" spans="1:4">
      <c r="A24" t="s">
        <v>663</v>
      </c>
      <c r="B24" s="715">
        <v>41914</v>
      </c>
      <c r="C24" t="s">
        <v>690</v>
      </c>
      <c r="D24" s="730" t="s">
        <v>684</v>
      </c>
    </row>
    <row r="25" spans="1:4">
      <c r="A25" t="s">
        <v>663</v>
      </c>
      <c r="B25" s="715">
        <v>41914</v>
      </c>
      <c r="C25" t="s">
        <v>702</v>
      </c>
      <c r="D25" s="730" t="s">
        <v>685</v>
      </c>
    </row>
    <row r="26" spans="1:4">
      <c r="A26" t="s">
        <v>663</v>
      </c>
      <c r="B26" s="715">
        <v>41914</v>
      </c>
      <c r="C26" t="s">
        <v>698</v>
      </c>
      <c r="D26" s="716" t="s">
        <v>701</v>
      </c>
    </row>
    <row r="27" spans="1:4">
      <c r="A27" t="s">
        <v>663</v>
      </c>
      <c r="B27" s="715">
        <v>41914</v>
      </c>
      <c r="C27" t="s">
        <v>692</v>
      </c>
      <c r="D27" s="730" t="s">
        <v>691</v>
      </c>
    </row>
    <row r="28" spans="1:4">
      <c r="A28" t="s">
        <v>663</v>
      </c>
      <c r="B28" s="715">
        <v>41914</v>
      </c>
      <c r="C28" t="s">
        <v>703</v>
      </c>
      <c r="D28" s="730" t="s">
        <v>693</v>
      </c>
    </row>
    <row r="29" spans="1:4">
      <c r="A29" t="s">
        <v>663</v>
      </c>
      <c r="B29" s="715">
        <v>41914</v>
      </c>
      <c r="C29" t="s">
        <v>696</v>
      </c>
      <c r="D29" s="730" t="s">
        <v>697</v>
      </c>
    </row>
    <row r="30" spans="1:4">
      <c r="A30" t="s">
        <v>663</v>
      </c>
      <c r="B30" s="715">
        <v>41914</v>
      </c>
      <c r="C30" t="s">
        <v>694</v>
      </c>
      <c r="D30" s="730" t="s">
        <v>695</v>
      </c>
    </row>
    <row r="31" spans="1:4">
      <c r="A31" t="s">
        <v>663</v>
      </c>
      <c r="B31" s="715">
        <v>41914</v>
      </c>
      <c r="C31" t="s">
        <v>699</v>
      </c>
      <c r="D31" s="716" t="s">
        <v>700</v>
      </c>
    </row>
    <row r="32" spans="1:4">
      <c r="A32" t="s">
        <v>663</v>
      </c>
      <c r="B32" s="715">
        <v>41925</v>
      </c>
      <c r="C32" t="s">
        <v>705</v>
      </c>
      <c r="D32" s="730" t="s">
        <v>706</v>
      </c>
    </row>
    <row r="33" spans="1:4">
      <c r="A33" t="s">
        <v>663</v>
      </c>
      <c r="B33" s="715">
        <v>41967</v>
      </c>
      <c r="C33" t="s">
        <v>708</v>
      </c>
      <c r="D33" s="716" t="s">
        <v>709</v>
      </c>
    </row>
    <row r="34" spans="1:4">
      <c r="A34" t="s">
        <v>710</v>
      </c>
      <c r="B34" s="715">
        <v>42275</v>
      </c>
      <c r="C34" t="s">
        <v>712</v>
      </c>
      <c r="D34" s="716" t="s">
        <v>717</v>
      </c>
    </row>
    <row r="35" spans="1:4">
      <c r="A35" t="s">
        <v>710</v>
      </c>
      <c r="B35" s="715">
        <v>42275</v>
      </c>
      <c r="C35" t="s">
        <v>713</v>
      </c>
      <c r="D35" s="716" t="s">
        <v>718</v>
      </c>
    </row>
    <row r="36" spans="1:4">
      <c r="A36" t="s">
        <v>710</v>
      </c>
      <c r="B36" s="715">
        <v>42283</v>
      </c>
      <c r="C36" t="s">
        <v>714</v>
      </c>
      <c r="D36" s="716" t="s">
        <v>715</v>
      </c>
    </row>
    <row r="37" spans="1:4">
      <c r="A37" t="s">
        <v>726</v>
      </c>
      <c r="B37" s="831">
        <v>42538</v>
      </c>
      <c r="C37" s="831" t="s">
        <v>719</v>
      </c>
      <c r="D37" s="831"/>
    </row>
    <row r="38" spans="1:4">
      <c r="A38" t="s">
        <v>726</v>
      </c>
      <c r="B38" s="831">
        <v>42538</v>
      </c>
      <c r="C38" s="831" t="s">
        <v>720</v>
      </c>
      <c r="D38" s="832" t="s">
        <v>721</v>
      </c>
    </row>
    <row r="39" spans="1:4">
      <c r="A39" t="s">
        <v>726</v>
      </c>
      <c r="B39" s="831">
        <v>42538</v>
      </c>
      <c r="C39" s="831" t="s">
        <v>722</v>
      </c>
      <c r="D39" s="833" t="s">
        <v>723</v>
      </c>
    </row>
    <row r="40" spans="1:4">
      <c r="A40" t="s">
        <v>726</v>
      </c>
      <c r="B40" s="831">
        <v>42538</v>
      </c>
      <c r="C40" s="831" t="s">
        <v>724</v>
      </c>
      <c r="D40" s="832" t="s">
        <v>725</v>
      </c>
    </row>
    <row r="41" spans="1:4">
      <c r="A41" t="s">
        <v>745</v>
      </c>
      <c r="B41" s="831">
        <v>42585</v>
      </c>
      <c r="C41" t="s">
        <v>711</v>
      </c>
      <c r="D41" s="716" t="s">
        <v>716</v>
      </c>
    </row>
    <row r="42" spans="1:4">
      <c r="A42" t="s">
        <v>747</v>
      </c>
      <c r="B42" s="831">
        <v>42877</v>
      </c>
      <c r="C42" s="831" t="s">
        <v>795</v>
      </c>
      <c r="D42" s="716" t="s">
        <v>700</v>
      </c>
    </row>
    <row r="43" spans="1:4">
      <c r="A43" t="s">
        <v>747</v>
      </c>
      <c r="B43" s="831">
        <v>42877</v>
      </c>
      <c r="C43" s="831" t="s">
        <v>796</v>
      </c>
      <c r="D43" s="730" t="s">
        <v>748</v>
      </c>
    </row>
    <row r="44" spans="1:4">
      <c r="A44" t="s">
        <v>747</v>
      </c>
      <c r="B44" s="831">
        <v>42877</v>
      </c>
      <c r="C44" s="831" t="s">
        <v>797</v>
      </c>
      <c r="D44" s="730" t="s">
        <v>749</v>
      </c>
    </row>
    <row r="45" spans="1:4">
      <c r="A45" t="s">
        <v>779</v>
      </c>
      <c r="B45" s="831">
        <v>43165</v>
      </c>
      <c r="C45" s="831" t="s">
        <v>780</v>
      </c>
      <c r="D45" s="730" t="s">
        <v>781</v>
      </c>
    </row>
    <row r="46" spans="1:4">
      <c r="A46" t="s">
        <v>779</v>
      </c>
      <c r="B46" s="831">
        <v>43165</v>
      </c>
      <c r="C46" s="831" t="s">
        <v>782</v>
      </c>
      <c r="D46" s="716" t="s">
        <v>783</v>
      </c>
    </row>
    <row r="47" spans="1:4">
      <c r="A47" t="s">
        <v>779</v>
      </c>
      <c r="B47" s="831">
        <v>43165</v>
      </c>
      <c r="C47" s="831" t="s">
        <v>784</v>
      </c>
      <c r="D47" s="716" t="s">
        <v>785</v>
      </c>
    </row>
    <row r="48" spans="1:4">
      <c r="A48" t="s">
        <v>779</v>
      </c>
      <c r="B48" s="831">
        <v>43165</v>
      </c>
      <c r="C48" s="831" t="s">
        <v>786</v>
      </c>
      <c r="D48" s="716" t="s">
        <v>787</v>
      </c>
    </row>
    <row r="49" spans="1:4">
      <c r="A49" t="s">
        <v>779</v>
      </c>
      <c r="B49" s="831">
        <v>43278</v>
      </c>
      <c r="C49" s="831" t="s">
        <v>822</v>
      </c>
      <c r="D49" s="730"/>
    </row>
    <row r="50" spans="1:4">
      <c r="A50" t="s">
        <v>856</v>
      </c>
      <c r="B50" s="831">
        <v>43424</v>
      </c>
      <c r="C50" s="831" t="s">
        <v>857</v>
      </c>
    </row>
    <row r="51" spans="1:4">
      <c r="A51" t="s">
        <v>869</v>
      </c>
      <c r="B51" s="831">
        <v>43573</v>
      </c>
      <c r="C51" s="831" t="s">
        <v>870</v>
      </c>
    </row>
    <row r="52" spans="1:4">
      <c r="A52" t="s">
        <v>892</v>
      </c>
      <c r="B52" s="831">
        <v>43678</v>
      </c>
      <c r="C52" s="831" t="s">
        <v>891</v>
      </c>
      <c r="D52" s="716" t="s">
        <v>709</v>
      </c>
    </row>
    <row r="53" spans="1:4">
      <c r="A53" t="s">
        <v>893</v>
      </c>
      <c r="B53" s="988">
        <v>43930</v>
      </c>
      <c r="C53" s="985" t="s">
        <v>895</v>
      </c>
      <c r="D53" s="987" t="s">
        <v>650</v>
      </c>
    </row>
    <row r="54" spans="1:4">
      <c r="A54" t="s">
        <v>893</v>
      </c>
      <c r="B54" s="988">
        <v>43930</v>
      </c>
      <c r="C54" s="985" t="s">
        <v>894</v>
      </c>
      <c r="D54" s="987" t="s">
        <v>650</v>
      </c>
    </row>
    <row r="55" spans="1:4">
      <c r="A55" s="985" t="s">
        <v>893</v>
      </c>
      <c r="B55" s="988">
        <v>43943</v>
      </c>
      <c r="C55" s="985" t="s">
        <v>897</v>
      </c>
      <c r="D55" s="986" t="s">
        <v>700</v>
      </c>
    </row>
    <row r="56" spans="1:4">
      <c r="A56" s="985" t="s">
        <v>893</v>
      </c>
      <c r="B56" s="988">
        <v>43943</v>
      </c>
      <c r="C56" s="985" t="s">
        <v>898</v>
      </c>
      <c r="D56" s="987" t="s">
        <v>748</v>
      </c>
    </row>
    <row r="57" spans="1:4">
      <c r="A57" s="985" t="s">
        <v>893</v>
      </c>
      <c r="B57" s="988">
        <v>43943</v>
      </c>
      <c r="C57" s="985" t="s">
        <v>899</v>
      </c>
      <c r="D57" s="987" t="s">
        <v>749</v>
      </c>
    </row>
    <row r="58" spans="1:4">
      <c r="A58" s="985" t="s">
        <v>893</v>
      </c>
      <c r="B58" s="988">
        <v>43943</v>
      </c>
      <c r="C58" s="985" t="s">
        <v>900</v>
      </c>
      <c r="D58" s="987" t="s">
        <v>901</v>
      </c>
    </row>
    <row r="59" spans="1:4">
      <c r="A59" t="s">
        <v>893</v>
      </c>
      <c r="B59" s="988">
        <v>43951</v>
      </c>
      <c r="C59" t="s">
        <v>902</v>
      </c>
      <c r="D59" s="987" t="s">
        <v>903</v>
      </c>
    </row>
    <row r="60" spans="1:4">
      <c r="A60" t="s">
        <v>905</v>
      </c>
      <c r="B60" s="988">
        <v>44315</v>
      </c>
      <c r="C60" t="s">
        <v>906</v>
      </c>
      <c r="D60" s="986" t="s">
        <v>716</v>
      </c>
    </row>
    <row r="61" spans="1:4">
      <c r="A61" s="994" t="s">
        <v>905</v>
      </c>
      <c r="B61" s="996">
        <v>44326</v>
      </c>
      <c r="C61" t="s">
        <v>918</v>
      </c>
      <c r="D61" s="997" t="s">
        <v>922</v>
      </c>
    </row>
    <row r="62" spans="1:4">
      <c r="A62" s="994" t="s">
        <v>905</v>
      </c>
      <c r="B62" s="996">
        <v>44326</v>
      </c>
      <c r="C62" t="s">
        <v>919</v>
      </c>
      <c r="D62" s="997" t="s">
        <v>923</v>
      </c>
    </row>
    <row r="63" spans="1:4">
      <c r="A63" s="994" t="s">
        <v>905</v>
      </c>
      <c r="B63" s="996">
        <v>44326</v>
      </c>
      <c r="C63" t="s">
        <v>920</v>
      </c>
      <c r="D63" s="997" t="s">
        <v>748</v>
      </c>
    </row>
    <row r="64" spans="1:4">
      <c r="A64" s="994" t="s">
        <v>905</v>
      </c>
      <c r="B64" s="996">
        <v>44326</v>
      </c>
      <c r="C64" t="s">
        <v>921</v>
      </c>
      <c r="D64" s="998" t="s">
        <v>700</v>
      </c>
    </row>
    <row r="65" spans="1:4">
      <c r="A65" t="s">
        <v>939</v>
      </c>
      <c r="B65" s="996">
        <v>44571</v>
      </c>
      <c r="C65" t="s">
        <v>940</v>
      </c>
      <c r="D65" s="998" t="s">
        <v>717</v>
      </c>
    </row>
    <row r="66" spans="1:4">
      <c r="A66" t="s">
        <v>939</v>
      </c>
      <c r="B66" s="996">
        <v>44699</v>
      </c>
      <c r="C66" t="s">
        <v>942</v>
      </c>
    </row>
    <row r="67" spans="1:4">
      <c r="A67" s="994" t="s">
        <v>939</v>
      </c>
      <c r="B67" s="715">
        <v>44768</v>
      </c>
      <c r="C67" s="1003" t="s">
        <v>951</v>
      </c>
      <c r="D67" s="997" t="s">
        <v>748</v>
      </c>
    </row>
    <row r="68" spans="1:4">
      <c r="A68" s="994" t="s">
        <v>939</v>
      </c>
      <c r="B68" s="715">
        <v>44768</v>
      </c>
      <c r="C68" s="1003" t="s">
        <v>952</v>
      </c>
      <c r="D68" s="998" t="s">
        <v>700</v>
      </c>
    </row>
    <row r="69" spans="1:4">
      <c r="A69" s="994" t="s">
        <v>939</v>
      </c>
      <c r="B69" s="715">
        <v>44768</v>
      </c>
      <c r="C69" s="715" t="s">
        <v>955</v>
      </c>
      <c r="D69" s="998" t="s">
        <v>956</v>
      </c>
    </row>
  </sheetData>
  <hyperlinks>
    <hyperlink ref="D15" location="data!A1" display="data!A1" xr:uid="{00000000-0004-0000-1C00-000000000000}"/>
    <hyperlink ref="D16" location="landbouw!A1" display="landbouw!A1" xr:uid="{00000000-0004-0000-1C00-000001000000}"/>
    <hyperlink ref="D17" location="'SEAP template'!A1" display="'SEAP template'!A1" xr:uid="{00000000-0004-0000-1C00-000002000000}"/>
    <hyperlink ref="D18" location="'Inventaris 2012'!A1" display="'Inventaris 2012'!A1" xr:uid="{00000000-0004-0000-1C00-000003000000}"/>
    <hyperlink ref="D19" location="'SEAP template'!A1" display="'SEAP template'!A1" xr:uid="{00000000-0004-0000-1C00-000004000000}"/>
    <hyperlink ref="D20" location="'Eigen gebouwen'!A1" display="'Eigen gebouwen'!A1" xr:uid="{00000000-0004-0000-1C00-000005000000}"/>
    <hyperlink ref="D3" location="'lokale energieproductie'!C97" display="'lokale energieproductie'!C97" xr:uid="{00000000-0004-0000-1C00-000006000000}"/>
    <hyperlink ref="D2" location="'ECF transport '!A1" display="'ECF transport '!A1" xr:uid="{00000000-0004-0000-1C00-000007000000}"/>
    <hyperlink ref="D4:D5" location="'lokale energieproductie'!C97" display="'lokale energieproductie'!C97" xr:uid="{00000000-0004-0000-1C00-000008000000}"/>
    <hyperlink ref="D4" location="huishoudens!B68" display="huishoudens!B68" xr:uid="{00000000-0004-0000-1C00-000009000000}"/>
    <hyperlink ref="D5" location="tertiair!B46" display="tertiair!B46" xr:uid="{00000000-0004-0000-1C00-00000A000000}"/>
    <hyperlink ref="D6" location="'are_N2O bodem landbouw'!B5" display="are_N2O bodem landbouw'!B5" xr:uid="{00000000-0004-0000-1C00-00000B000000}"/>
    <hyperlink ref="D7" location="huishoudens!A1" display="huishoudens!A1" xr:uid="{00000000-0004-0000-1C00-00000C000000}"/>
    <hyperlink ref="D8" location="'Eigen gebouwen'!A1" display="'Eigen gebouwen'!A1" xr:uid="{00000000-0004-0000-1C00-00000D000000}"/>
    <hyperlink ref="D9" location="data!A1" display="data!A1" xr:uid="{00000000-0004-0000-1C00-00000E000000}"/>
    <hyperlink ref="D10" location="'lokale energieproductie'!A1" display="'lokale energieproductie'!A1" xr:uid="{00000000-0004-0000-1C00-00000F000000}"/>
    <hyperlink ref="D11" location="'Eigen gebouwen'!A1" display="'Eigen gebouwen'!A1" xr:uid="{00000000-0004-0000-1C00-000010000000}"/>
    <hyperlink ref="D12" location="'INPUT--&gt;'!A1" display="'INPUT--&gt;'!A1" xr:uid="{00000000-0004-0000-1C00-000011000000}"/>
    <hyperlink ref="D13" location="'Eigen informatie GS &amp; warmtenet'!A1" display="'Eigen informatie GS &amp; warmtenet'!A1" xr:uid="{00000000-0004-0000-1C00-000012000000}"/>
    <hyperlink ref="D14" location="Conversiefactoren!A1" display="Conversiefactoren!A1" xr:uid="{00000000-0004-0000-1C00-000013000000}"/>
    <hyperlink ref="D21" location="transport!C38" display="transport!C38" xr:uid="{00000000-0004-0000-1C00-000014000000}"/>
    <hyperlink ref="D22" location="transport!C81" display="transport!C81" xr:uid="{00000000-0004-0000-1C00-000015000000}"/>
    <hyperlink ref="D23" location="transport!D35" display="transport!D35" xr:uid="{00000000-0004-0000-1C00-000016000000}"/>
    <hyperlink ref="D24" location="transport!D78" display="transport!D78" xr:uid="{00000000-0004-0000-1C00-000017000000}"/>
    <hyperlink ref="D25" location="transport!K26" display="transport!K26" xr:uid="{00000000-0004-0000-1C00-000018000000}"/>
    <hyperlink ref="D27" location="transport!H6" display="transport!H6" xr:uid="{00000000-0004-0000-1C00-000019000000}"/>
    <hyperlink ref="D26" location="'ECF transport '!A67" display="'ECF transport '!A67" xr:uid="{00000000-0004-0000-1C00-00001A000000}"/>
    <hyperlink ref="D28" location="transport!B27" display="transport!B27" xr:uid="{00000000-0004-0000-1C00-00001B000000}"/>
    <hyperlink ref="D30" location="transport!H8" display="transport!H8" xr:uid="{00000000-0004-0000-1C00-00001C000000}"/>
    <hyperlink ref="D29" location="transport!A70" display="transport!A70" xr:uid="{00000000-0004-0000-1C00-00001D000000}"/>
    <hyperlink ref="D31" location="'ECF transport '!A1" display="'ECF transport '!A1" xr:uid="{00000000-0004-0000-1C00-00001E000000}"/>
    <hyperlink ref="D32" location="Conversiefactoren!E28" display="Conversiefactoren!E28" xr:uid="{00000000-0004-0000-1C00-00001F000000}"/>
    <hyperlink ref="D33" location="'EF ele_warmte'!B4" display="EF ele_warmte'!B4" xr:uid="{00000000-0004-0000-1C00-000020000000}"/>
    <hyperlink ref="D36" location="'ECF transport '!F64" display="ECF transport '!F64" xr:uid="{00000000-0004-0000-1C00-000021000000}"/>
    <hyperlink ref="D41" location="'EF N2O_CH4 landbouw'!A1" display="'EF N2O_CH4 landbouw'!A1" xr:uid="{00000000-0004-0000-1C00-000022000000}"/>
    <hyperlink ref="D34" location="'ha_N2O bodem landbouw'!A1" display="'ha_N2O bodem landbouw'!A1" xr:uid="{00000000-0004-0000-1C00-000023000000}"/>
    <hyperlink ref="D35" location="'E Balans VL '!A1" display="'E Balans VL '!A1" xr:uid="{00000000-0004-0000-1C00-000024000000}"/>
    <hyperlink ref="D38" location="data!A73" display="data!A73" xr:uid="{00000000-0004-0000-1C00-000025000000}"/>
    <hyperlink ref="D39" location="'ECF transport '!A2" display="'ECF transport '!A2" xr:uid="{00000000-0004-0000-1C00-000026000000}"/>
    <hyperlink ref="D40" location="transport!A1" display="transport!A1" xr:uid="{00000000-0004-0000-1C00-000027000000}"/>
    <hyperlink ref="D42" location="'ECF transport '!A1" display="'ECF transport '!A1" xr:uid="{00000000-0004-0000-1C00-000028000000}"/>
    <hyperlink ref="D43" location="transport!A21" display="transport!A21" xr:uid="{00000000-0004-0000-1C00-000029000000}"/>
    <hyperlink ref="D44" location="transport!A28" display="transport!A28" xr:uid="{00000000-0004-0000-1C00-00002A000000}"/>
    <hyperlink ref="D45" location="industrie!A1" display="industrie!C35" xr:uid="{00000000-0004-0000-1C00-00002B000000}"/>
    <hyperlink ref="D46" location="'SEAP template'!A1" display="'SEAP template'!M33" xr:uid="{00000000-0004-0000-1C00-00002C000000}"/>
    <hyperlink ref="D47" location="'openbare verlichting'!A1" display="'openbare verlichting'!B8" xr:uid="{00000000-0004-0000-1C00-00002D000000}"/>
    <hyperlink ref="D48" location="'EF ele_warmte'!A1" display="'EF ele_warmte'!A1" xr:uid="{00000000-0004-0000-1C00-00002E000000}"/>
    <hyperlink ref="D52" location="'EF ele_warmte'!A1" display="'EF ele_warmte'!A1" xr:uid="{B508600F-FB8C-4A9B-A53D-38549BC59833}"/>
    <hyperlink ref="D53" location="data!A1" display="data!A1" xr:uid="{D590ED3F-F35E-4B13-AF2A-E39DB3F9AD50}"/>
    <hyperlink ref="D54" location="data!A1" display="data!A1" xr:uid="{B32C7B23-674C-410E-9D46-4AC0DBA2AEEC}"/>
    <hyperlink ref="D55" location="'ECF transport '!A1" display="'ECF transport '!A1" xr:uid="{85A410B6-CDE7-4F4B-A7C8-B64E6B0C3378}"/>
    <hyperlink ref="D56" location="transport!A21" display="transport!A21" xr:uid="{F279E9CA-38BF-4CE2-986B-1B2C27D2D07B}"/>
    <hyperlink ref="D57" location="transport!A28" display="transport!A28" xr:uid="{4E52536E-D1E7-46F1-B495-CF5696A879A5}"/>
    <hyperlink ref="D58" location="Conversiefactoren!A1" display="Conversiefactoren!A24" xr:uid="{D218914A-A301-4B0A-956F-E74A3EF1FE9F}"/>
    <hyperlink ref="D59" location="huishoudens!A1" display="huishoudens!A1" xr:uid="{BCE743C5-6A7C-4FEF-946E-CF1FCBD3F507}"/>
    <hyperlink ref="D60" location="'EF N2O_CH4 landbouw'!A1" display="'EF N2O_CH4 landbouw'!A1" xr:uid="{BF939003-10FA-4656-BD01-D8BA7D302FB8}"/>
    <hyperlink ref="D63" location="transport!A21" display="transport!A21" xr:uid="{F782CFCF-C65F-4821-9A32-7A56B3278A45}"/>
    <hyperlink ref="D64" location="'ECF transport '!A1" display="'ECF transport '!A1" xr:uid="{ADDBE0B7-7509-41C5-B2F6-41C27AC9B18F}"/>
    <hyperlink ref="D61" location="transport!D6" display="  transport!D6  " xr:uid="{F4B338E6-324E-4C03-A33E-1909AA0B0706}"/>
    <hyperlink ref="D62" location="transport!B51" display="  transport!B51  " xr:uid="{B36DF4BC-BC9F-48B5-863C-0C86DD28378D}"/>
    <hyperlink ref="D65" location="'ha_N2O bodem landbouw'!A1" display="'ha_N2O bodem landbouw'!A1" xr:uid="{BF51712D-E968-4EC8-8143-2FA7A76098B5}"/>
    <hyperlink ref="D68" location="'ECF transport '!A1" display="'ECF transport '!A1" xr:uid="{A4A6A67B-F13B-4FBE-AFA1-A0D138E08BD9}"/>
    <hyperlink ref="D67" location="transport!A21" display="transport!A21" xr:uid="{CB8992AE-4819-4E13-A5E3-3BA3FFD41FD9}"/>
    <hyperlink ref="D69" location="'lokale energieproductie'!X27" display="lokale energieproductie'!X27" xr:uid="{4E16955C-181D-49DE-BC30-06FA5F31A368}"/>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43" bestFit="1" customWidth="1"/>
    <col min="2" max="2" width="11.28515625" style="443" bestFit="1" customWidth="1"/>
    <col min="3" max="3" width="15.42578125" style="443" bestFit="1" customWidth="1"/>
    <col min="4" max="4" width="9.140625" style="443"/>
    <col min="5" max="5" width="16.28515625" style="443" customWidth="1"/>
    <col min="6" max="8" width="9.140625" style="443"/>
    <col min="9" max="9" width="14.28515625" style="443" customWidth="1"/>
    <col min="10" max="10" width="18.5703125" style="443" customWidth="1"/>
    <col min="11" max="11" width="15.140625" style="443" customWidth="1"/>
    <col min="12" max="12" width="15.42578125" style="443" customWidth="1"/>
    <col min="13" max="13" width="17" style="443" customWidth="1"/>
    <col min="14" max="14" width="16.42578125" style="443" customWidth="1"/>
    <col min="15" max="15" width="13.42578125" style="443" customWidth="1"/>
    <col min="16" max="16" width="18.28515625" style="443" customWidth="1"/>
    <col min="17" max="17" width="10.5703125" style="443" bestFit="1" customWidth="1"/>
    <col min="18" max="18" width="9.5703125" style="443" bestFit="1" customWidth="1"/>
    <col min="19" max="16384" width="9.140625" style="443"/>
  </cols>
  <sheetData>
    <row r="1" spans="1:17" ht="15.75">
      <c r="A1" s="1098" t="s">
        <v>544</v>
      </c>
      <c r="B1" s="1099" t="s">
        <v>540</v>
      </c>
      <c r="C1" s="1099"/>
      <c r="D1" s="1099"/>
      <c r="E1" s="1099"/>
      <c r="F1" s="1099"/>
      <c r="G1" s="1099"/>
      <c r="H1" s="1099"/>
      <c r="I1" s="1099"/>
      <c r="J1" s="1099"/>
      <c r="K1" s="1099"/>
      <c r="L1" s="1099"/>
      <c r="M1" s="1099"/>
      <c r="N1" s="1099"/>
      <c r="O1" s="1099"/>
      <c r="P1" s="1100"/>
      <c r="Q1" s="949"/>
    </row>
    <row r="2" spans="1:17">
      <c r="A2" s="1098"/>
      <c r="B2" s="1101" t="s">
        <v>20</v>
      </c>
      <c r="C2" s="1103" t="s">
        <v>189</v>
      </c>
      <c r="D2" s="1105" t="s">
        <v>190</v>
      </c>
      <c r="E2" s="1106"/>
      <c r="F2" s="1106"/>
      <c r="G2" s="1106"/>
      <c r="H2" s="1106"/>
      <c r="I2" s="1106"/>
      <c r="J2" s="1106"/>
      <c r="K2" s="1102"/>
      <c r="L2" s="1105" t="s">
        <v>191</v>
      </c>
      <c r="M2" s="1106"/>
      <c r="N2" s="1106"/>
      <c r="O2" s="1106"/>
      <c r="P2" s="1102"/>
      <c r="Q2" s="949"/>
    </row>
    <row r="3" spans="1:17" ht="45">
      <c r="A3" s="1098"/>
      <c r="B3" s="1102"/>
      <c r="C3" s="1104"/>
      <c r="D3" s="949" t="s">
        <v>192</v>
      </c>
      <c r="E3" s="949" t="s">
        <v>193</v>
      </c>
      <c r="F3" s="949" t="s">
        <v>194</v>
      </c>
      <c r="G3" s="949" t="s">
        <v>195</v>
      </c>
      <c r="H3" s="949" t="s">
        <v>113</v>
      </c>
      <c r="I3" s="949" t="s">
        <v>196</v>
      </c>
      <c r="J3" s="949" t="s">
        <v>197</v>
      </c>
      <c r="K3" s="949" t="s">
        <v>198</v>
      </c>
      <c r="L3" s="949" t="s">
        <v>199</v>
      </c>
      <c r="M3" s="949" t="s">
        <v>200</v>
      </c>
      <c r="N3" s="949" t="s">
        <v>201</v>
      </c>
      <c r="O3" s="949" t="s">
        <v>202</v>
      </c>
      <c r="P3" s="949" t="s">
        <v>203</v>
      </c>
      <c r="Q3" s="949" t="s">
        <v>109</v>
      </c>
    </row>
    <row r="4" spans="1:17">
      <c r="A4" s="444" t="s">
        <v>148</v>
      </c>
      <c r="B4" s="445">
        <f>huishoudens!B8</f>
        <v>34439.290212589403</v>
      </c>
      <c r="C4" s="445">
        <f>huishoudens!C8</f>
        <v>0</v>
      </c>
      <c r="D4" s="445">
        <f>huishoudens!D8</f>
        <v>72446.376630095314</v>
      </c>
      <c r="E4" s="445">
        <f>huishoudens!E8</f>
        <v>1639.2887321759133</v>
      </c>
      <c r="F4" s="445">
        <f>huishoudens!F8</f>
        <v>55956.130154717917</v>
      </c>
      <c r="G4" s="445">
        <f>huishoudens!G8</f>
        <v>0</v>
      </c>
      <c r="H4" s="445">
        <f>huishoudens!H8</f>
        <v>0</v>
      </c>
      <c r="I4" s="445">
        <f>huishoudens!I8</f>
        <v>0</v>
      </c>
      <c r="J4" s="445">
        <f>huishoudens!J8</f>
        <v>1259.9901862246568</v>
      </c>
      <c r="K4" s="445">
        <f>huishoudens!K8</f>
        <v>0</v>
      </c>
      <c r="L4" s="445">
        <f>huishoudens!L8</f>
        <v>0</v>
      </c>
      <c r="M4" s="445">
        <f>huishoudens!M8</f>
        <v>0</v>
      </c>
      <c r="N4" s="445">
        <f>huishoudens!N8</f>
        <v>9908.8339597341983</v>
      </c>
      <c r="O4" s="445">
        <f>huishoudens!O8</f>
        <v>112.56000000000002</v>
      </c>
      <c r="P4" s="446">
        <f>huishoudens!P8</f>
        <v>266.93333333333334</v>
      </c>
      <c r="Q4" s="447">
        <f>SUM(B4:P4)</f>
        <v>176029.40320887076</v>
      </c>
    </row>
    <row r="5" spans="1:17">
      <c r="A5" s="444" t="s">
        <v>149</v>
      </c>
      <c r="B5" s="445">
        <f ca="1">tertiair!B16</f>
        <v>33082.019911363961</v>
      </c>
      <c r="C5" s="445">
        <f ca="1">tertiair!C16</f>
        <v>0</v>
      </c>
      <c r="D5" s="445">
        <f ca="1">tertiair!D16</f>
        <v>37151.359626514291</v>
      </c>
      <c r="E5" s="445">
        <f>tertiair!E16</f>
        <v>454.53398689350536</v>
      </c>
      <c r="F5" s="445">
        <f ca="1">tertiair!F16</f>
        <v>7586.6059287318685</v>
      </c>
      <c r="G5" s="445">
        <f>tertiair!G16</f>
        <v>0</v>
      </c>
      <c r="H5" s="445">
        <f>tertiair!H16</f>
        <v>0</v>
      </c>
      <c r="I5" s="445">
        <f>tertiair!I16</f>
        <v>0</v>
      </c>
      <c r="J5" s="445">
        <f>tertiair!J16</f>
        <v>0</v>
      </c>
      <c r="K5" s="445">
        <f>tertiair!K16</f>
        <v>0</v>
      </c>
      <c r="L5" s="445">
        <f ca="1">tertiair!L16</f>
        <v>0</v>
      </c>
      <c r="M5" s="445">
        <f>tertiair!M16</f>
        <v>0</v>
      </c>
      <c r="N5" s="445">
        <f ca="1">tertiair!N16</f>
        <v>894.28155568274019</v>
      </c>
      <c r="O5" s="445">
        <f>tertiair!O16</f>
        <v>3.1266666666666669</v>
      </c>
      <c r="P5" s="446">
        <f>tertiair!P16</f>
        <v>19.066666666666666</v>
      </c>
      <c r="Q5" s="444">
        <f t="shared" ref="Q5:Q14" ca="1" si="0">SUM(B5:P5)</f>
        <v>79190.994342519698</v>
      </c>
    </row>
    <row r="6" spans="1:17">
      <c r="A6" s="444" t="s">
        <v>187</v>
      </c>
      <c r="B6" s="445">
        <f>'openbare verlichting'!B8</f>
        <v>1733.932</v>
      </c>
      <c r="C6" s="445"/>
      <c r="D6" s="445"/>
      <c r="E6" s="445"/>
      <c r="F6" s="445"/>
      <c r="G6" s="445"/>
      <c r="H6" s="445"/>
      <c r="I6" s="445"/>
      <c r="J6" s="445"/>
      <c r="K6" s="445"/>
      <c r="L6" s="445"/>
      <c r="M6" s="445"/>
      <c r="N6" s="445"/>
      <c r="O6" s="445"/>
      <c r="P6" s="446"/>
      <c r="Q6" s="444">
        <f t="shared" si="0"/>
        <v>1733.932</v>
      </c>
    </row>
    <row r="7" spans="1:17">
      <c r="A7" s="444" t="s">
        <v>105</v>
      </c>
      <c r="B7" s="445">
        <f>landbouw!B8</f>
        <v>11735.938234583713</v>
      </c>
      <c r="C7" s="445">
        <f>landbouw!C8</f>
        <v>0</v>
      </c>
      <c r="D7" s="445">
        <f>landbouw!D8</f>
        <v>638.72552793789225</v>
      </c>
      <c r="E7" s="445">
        <f>landbouw!E8</f>
        <v>105.75569508670397</v>
      </c>
      <c r="F7" s="445">
        <f>landbouw!F8</f>
        <v>43974.918499248779</v>
      </c>
      <c r="G7" s="445">
        <f>landbouw!G8</f>
        <v>0</v>
      </c>
      <c r="H7" s="445">
        <f>landbouw!H8</f>
        <v>0</v>
      </c>
      <c r="I7" s="445">
        <f>landbouw!I8</f>
        <v>0</v>
      </c>
      <c r="J7" s="445">
        <f>landbouw!J8</f>
        <v>1187.6284108546868</v>
      </c>
      <c r="K7" s="445">
        <f>landbouw!K8</f>
        <v>0</v>
      </c>
      <c r="L7" s="445">
        <f>landbouw!L8</f>
        <v>0</v>
      </c>
      <c r="M7" s="445">
        <f>landbouw!M8</f>
        <v>0</v>
      </c>
      <c r="N7" s="445">
        <f>landbouw!N8</f>
        <v>0</v>
      </c>
      <c r="O7" s="445">
        <f>landbouw!O8</f>
        <v>0</v>
      </c>
      <c r="P7" s="446">
        <f>landbouw!P8</f>
        <v>0</v>
      </c>
      <c r="Q7" s="444">
        <f t="shared" si="0"/>
        <v>57642.966367711779</v>
      </c>
    </row>
    <row r="8" spans="1:17">
      <c r="A8" s="444" t="s">
        <v>613</v>
      </c>
      <c r="B8" s="445">
        <f>industrie!B18</f>
        <v>130961.48994205256</v>
      </c>
      <c r="C8" s="445">
        <f>industrie!C18</f>
        <v>0</v>
      </c>
      <c r="D8" s="445">
        <f>industrie!D18</f>
        <v>175356.0874906425</v>
      </c>
      <c r="E8" s="445">
        <f>industrie!E18</f>
        <v>1669.6562235522151</v>
      </c>
      <c r="F8" s="445">
        <f>industrie!F18</f>
        <v>59903.537174092402</v>
      </c>
      <c r="G8" s="445">
        <f>industrie!G18</f>
        <v>0</v>
      </c>
      <c r="H8" s="445">
        <f>industrie!H18</f>
        <v>0</v>
      </c>
      <c r="I8" s="445">
        <f>industrie!I18</f>
        <v>0</v>
      </c>
      <c r="J8" s="445">
        <f>industrie!J18</f>
        <v>421.39311365536491</v>
      </c>
      <c r="K8" s="445">
        <f>industrie!K18</f>
        <v>0</v>
      </c>
      <c r="L8" s="445">
        <f>industrie!L18</f>
        <v>0</v>
      </c>
      <c r="M8" s="445">
        <f>industrie!M18</f>
        <v>0</v>
      </c>
      <c r="N8" s="445">
        <f>industrie!N18</f>
        <v>5595.0466111370843</v>
      </c>
      <c r="O8" s="445">
        <f>industrie!O18</f>
        <v>0</v>
      </c>
      <c r="P8" s="446">
        <f>industrie!P18</f>
        <v>0</v>
      </c>
      <c r="Q8" s="444">
        <f t="shared" si="0"/>
        <v>373907.21055513225</v>
      </c>
    </row>
    <row r="9" spans="1:17" s="450" customFormat="1">
      <c r="A9" s="448" t="s">
        <v>555</v>
      </c>
      <c r="B9" s="449">
        <f>transport!B14</f>
        <v>1.0823772256011663</v>
      </c>
      <c r="C9" s="449">
        <f>transport!C14</f>
        <v>0</v>
      </c>
      <c r="D9" s="449">
        <f>transport!D14</f>
        <v>3.6454382610277993</v>
      </c>
      <c r="E9" s="449">
        <f>transport!E14</f>
        <v>372.24055890294125</v>
      </c>
      <c r="F9" s="449">
        <f>transport!F14</f>
        <v>0</v>
      </c>
      <c r="G9" s="449">
        <f>transport!G14</f>
        <v>78772.030449624712</v>
      </c>
      <c r="H9" s="449">
        <f>transport!H14</f>
        <v>12492.12133318976</v>
      </c>
      <c r="I9" s="449">
        <f>transport!I14</f>
        <v>0</v>
      </c>
      <c r="J9" s="449">
        <f>transport!J14</f>
        <v>0</v>
      </c>
      <c r="K9" s="449">
        <f>transport!K14</f>
        <v>0</v>
      </c>
      <c r="L9" s="449">
        <f>transport!L14</f>
        <v>0</v>
      </c>
      <c r="M9" s="449">
        <f>transport!M14</f>
        <v>3968.384859127706</v>
      </c>
      <c r="N9" s="449">
        <f>transport!N14</f>
        <v>0</v>
      </c>
      <c r="O9" s="449">
        <f>transport!O14</f>
        <v>0</v>
      </c>
      <c r="P9" s="449">
        <f>transport!P14</f>
        <v>0</v>
      </c>
      <c r="Q9" s="448">
        <f>SUM(B9:P9)</f>
        <v>95609.50501633175</v>
      </c>
    </row>
    <row r="10" spans="1:17">
      <c r="A10" s="444" t="s">
        <v>545</v>
      </c>
      <c r="B10" s="445">
        <f>transport!B54</f>
        <v>6.3110740340067251</v>
      </c>
      <c r="C10" s="445">
        <f>transport!C54</f>
        <v>0</v>
      </c>
      <c r="D10" s="445">
        <f>transport!D54</f>
        <v>0</v>
      </c>
      <c r="E10" s="445">
        <f>transport!E54</f>
        <v>0</v>
      </c>
      <c r="F10" s="445">
        <f>transport!F54</f>
        <v>0</v>
      </c>
      <c r="G10" s="445">
        <f>transport!G54</f>
        <v>1369.124149388394</v>
      </c>
      <c r="H10" s="445">
        <f>transport!H54</f>
        <v>0</v>
      </c>
      <c r="I10" s="445">
        <f>transport!I54</f>
        <v>0</v>
      </c>
      <c r="J10" s="445">
        <f>transport!J54</f>
        <v>0</v>
      </c>
      <c r="K10" s="445">
        <f>transport!K54</f>
        <v>0</v>
      </c>
      <c r="L10" s="445">
        <f>transport!L54</f>
        <v>0</v>
      </c>
      <c r="M10" s="445">
        <f>transport!M54</f>
        <v>58.62063693000335</v>
      </c>
      <c r="N10" s="445">
        <f>transport!N54</f>
        <v>0</v>
      </c>
      <c r="O10" s="445">
        <f>transport!O54</f>
        <v>0</v>
      </c>
      <c r="P10" s="446">
        <f>transport!P54</f>
        <v>0</v>
      </c>
      <c r="Q10" s="444">
        <f t="shared" si="0"/>
        <v>1434.0558603524041</v>
      </c>
    </row>
    <row r="11" spans="1:17">
      <c r="A11" s="444" t="s">
        <v>546</v>
      </c>
      <c r="B11" s="445">
        <f>'Eigen gebouwen'!B15</f>
        <v>0</v>
      </c>
      <c r="C11" s="445">
        <f>'Eigen gebouwen'!C15</f>
        <v>0</v>
      </c>
      <c r="D11" s="445">
        <f>'Eigen gebouwen'!D15</f>
        <v>0</v>
      </c>
      <c r="E11" s="445">
        <f>'Eigen gebouwen'!E15</f>
        <v>0</v>
      </c>
      <c r="F11" s="445">
        <f>'Eigen gebouwen'!F15</f>
        <v>0</v>
      </c>
      <c r="G11" s="445">
        <f>'Eigen gebouwen'!G15</f>
        <v>0</v>
      </c>
      <c r="H11" s="445">
        <f>'Eigen gebouwen'!H15</f>
        <v>0</v>
      </c>
      <c r="I11" s="445">
        <f>'Eigen gebouwen'!I15</f>
        <v>0</v>
      </c>
      <c r="J11" s="445">
        <f>'Eigen gebouwen'!J15</f>
        <v>0</v>
      </c>
      <c r="K11" s="445">
        <f>'Eigen gebouwen'!K15</f>
        <v>0</v>
      </c>
      <c r="L11" s="445">
        <f>'Eigen gebouwen'!L15</f>
        <v>0</v>
      </c>
      <c r="M11" s="445">
        <f>'Eigen gebouwen'!M15</f>
        <v>0</v>
      </c>
      <c r="N11" s="445">
        <f>'Eigen gebouwen'!N15</f>
        <v>0</v>
      </c>
      <c r="O11" s="445">
        <f>'Eigen gebouwen'!O15</f>
        <v>0</v>
      </c>
      <c r="P11" s="446">
        <f>'Eigen gebouwen'!P15</f>
        <v>0</v>
      </c>
      <c r="Q11" s="444">
        <f t="shared" si="0"/>
        <v>0</v>
      </c>
    </row>
    <row r="12" spans="1:17">
      <c r="A12" s="444" t="s">
        <v>547</v>
      </c>
      <c r="B12" s="445">
        <f>'Eigen openbare verlichting'!B15</f>
        <v>0</v>
      </c>
      <c r="C12" s="445"/>
      <c r="D12" s="445"/>
      <c r="E12" s="445"/>
      <c r="F12" s="445"/>
      <c r="G12" s="445"/>
      <c r="H12" s="445"/>
      <c r="I12" s="445"/>
      <c r="J12" s="445"/>
      <c r="K12" s="445"/>
      <c r="L12" s="445"/>
      <c r="M12" s="445"/>
      <c r="N12" s="445"/>
      <c r="O12" s="445"/>
      <c r="P12" s="446"/>
      <c r="Q12" s="444">
        <f t="shared" si="0"/>
        <v>0</v>
      </c>
    </row>
    <row r="13" spans="1:17">
      <c r="A13" s="444" t="s">
        <v>548</v>
      </c>
      <c r="B13" s="445">
        <f>'Eigen vloot'!B27</f>
        <v>0</v>
      </c>
      <c r="C13" s="445">
        <f>'Eigen vloot'!C27</f>
        <v>0</v>
      </c>
      <c r="D13" s="445">
        <f>'Eigen vloot'!D27</f>
        <v>0</v>
      </c>
      <c r="E13" s="445">
        <f>'Eigen vloot'!E27</f>
        <v>0</v>
      </c>
      <c r="F13" s="445">
        <f>'Eigen vloot'!F27</f>
        <v>0</v>
      </c>
      <c r="G13" s="445">
        <f>'Eigen vloot'!G27</f>
        <v>0</v>
      </c>
      <c r="H13" s="445">
        <f>'Eigen vloot'!H27</f>
        <v>0</v>
      </c>
      <c r="I13" s="445">
        <f>'Eigen vloot'!I27</f>
        <v>0</v>
      </c>
      <c r="J13" s="445">
        <f>'Eigen vloot'!J27</f>
        <v>0</v>
      </c>
      <c r="K13" s="445">
        <f>'Eigen vloot'!K27</f>
        <v>0</v>
      </c>
      <c r="L13" s="445">
        <f>'Eigen vloot'!L27</f>
        <v>0</v>
      </c>
      <c r="M13" s="445">
        <f>'Eigen vloot'!M27</f>
        <v>0</v>
      </c>
      <c r="N13" s="445">
        <f>'Eigen vloot'!N27</f>
        <v>0</v>
      </c>
      <c r="O13" s="445">
        <f>'Eigen vloot'!O27</f>
        <v>0</v>
      </c>
      <c r="P13" s="446">
        <f>'Eigen vloot'!P27</f>
        <v>0</v>
      </c>
      <c r="Q13" s="444">
        <f t="shared" si="0"/>
        <v>0</v>
      </c>
    </row>
    <row r="14" spans="1:17">
      <c r="A14" s="451" t="s">
        <v>868</v>
      </c>
      <c r="B14" s="452">
        <f>'SEAP template'!C25</f>
        <v>2206.6227412736698</v>
      </c>
      <c r="C14" s="452"/>
      <c r="D14" s="452">
        <f>'SEAP template'!E25</f>
        <v>4342.3589707177107</v>
      </c>
      <c r="E14" s="452"/>
      <c r="F14" s="452"/>
      <c r="G14" s="452"/>
      <c r="H14" s="452"/>
      <c r="I14" s="452"/>
      <c r="J14" s="452"/>
      <c r="K14" s="452"/>
      <c r="L14" s="452"/>
      <c r="M14" s="452"/>
      <c r="N14" s="452"/>
      <c r="O14" s="452"/>
      <c r="P14" s="453"/>
      <c r="Q14" s="444">
        <f t="shared" si="0"/>
        <v>6548.9817119913805</v>
      </c>
    </row>
    <row r="15" spans="1:17" s="457" customFormat="1">
      <c r="A15" s="454" t="s">
        <v>549</v>
      </c>
      <c r="B15" s="455">
        <f ca="1">SUM(B4:B14)</f>
        <v>214166.68649312292</v>
      </c>
      <c r="C15" s="455">
        <f t="shared" ref="C15:Q15" ca="1" si="1">SUM(C4:C14)</f>
        <v>0</v>
      </c>
      <c r="D15" s="455">
        <f t="shared" ca="1" si="1"/>
        <v>289938.55368416873</v>
      </c>
      <c r="E15" s="455">
        <f t="shared" si="1"/>
        <v>4241.475196611279</v>
      </c>
      <c r="F15" s="455">
        <f t="shared" ca="1" si="1"/>
        <v>167421.19175679097</v>
      </c>
      <c r="G15" s="455">
        <f t="shared" si="1"/>
        <v>80141.154599013113</v>
      </c>
      <c r="H15" s="455">
        <f t="shared" si="1"/>
        <v>12492.12133318976</v>
      </c>
      <c r="I15" s="455">
        <f t="shared" si="1"/>
        <v>0</v>
      </c>
      <c r="J15" s="455">
        <f t="shared" si="1"/>
        <v>2869.0117107347087</v>
      </c>
      <c r="K15" s="455">
        <f t="shared" si="1"/>
        <v>0</v>
      </c>
      <c r="L15" s="455">
        <f t="shared" ca="1" si="1"/>
        <v>0</v>
      </c>
      <c r="M15" s="455">
        <f t="shared" si="1"/>
        <v>4027.0054960577095</v>
      </c>
      <c r="N15" s="455">
        <f t="shared" ca="1" si="1"/>
        <v>16398.162126554023</v>
      </c>
      <c r="O15" s="455">
        <f t="shared" si="1"/>
        <v>115.68666666666668</v>
      </c>
      <c r="P15" s="455">
        <f t="shared" si="1"/>
        <v>286</v>
      </c>
      <c r="Q15" s="455">
        <f t="shared" ca="1" si="1"/>
        <v>792097.04906291002</v>
      </c>
    </row>
    <row r="17" spans="1:17">
      <c r="A17" s="458" t="s">
        <v>550</v>
      </c>
      <c r="B17" s="725">
        <f ca="1">huishoudens!B10</f>
        <v>0.21462657327734241</v>
      </c>
      <c r="C17" s="725">
        <f ca="1">huishoudens!C10</f>
        <v>0</v>
      </c>
      <c r="D17" s="725">
        <f>huishoudens!D10</f>
        <v>0.20200000000000001</v>
      </c>
      <c r="E17" s="725">
        <f>huishoudens!E10</f>
        <v>0.22700000000000001</v>
      </c>
      <c r="F17" s="725">
        <f>huishoudens!F10</f>
        <v>0.26700000000000002</v>
      </c>
      <c r="G17" s="725">
        <f>huishoudens!G10</f>
        <v>0.26700000000000002</v>
      </c>
      <c r="H17" s="725">
        <f>huishoudens!H10</f>
        <v>0.249</v>
      </c>
      <c r="I17" s="725">
        <f>huishoudens!I10</f>
        <v>0.35099999999999998</v>
      </c>
      <c r="J17" s="725">
        <f>huishoudens!J10</f>
        <v>0.35399999999999998</v>
      </c>
      <c r="K17" s="725">
        <f>huishoudens!K10</f>
        <v>0.26400000000000001</v>
      </c>
      <c r="L17" s="725">
        <f>huishoudens!L10</f>
        <v>0</v>
      </c>
      <c r="M17" s="725">
        <f>huishoudens!M10</f>
        <v>0</v>
      </c>
      <c r="N17" s="725">
        <f>huishoudens!N10</f>
        <v>0</v>
      </c>
      <c r="O17" s="725">
        <f>huishoudens!O10</f>
        <v>0</v>
      </c>
      <c r="P17" s="725">
        <f>huishoudens!P10</f>
        <v>0</v>
      </c>
    </row>
    <row r="18" spans="1:17" ht="15.75" customHeight="1"/>
    <row r="19" spans="1:17" ht="15" customHeight="1">
      <c r="A19" s="1098" t="s">
        <v>552</v>
      </c>
      <c r="B19" s="1099" t="s">
        <v>551</v>
      </c>
      <c r="C19" s="1099"/>
      <c r="D19" s="1099"/>
      <c r="E19" s="1099"/>
      <c r="F19" s="1099"/>
      <c r="G19" s="1099"/>
      <c r="H19" s="1099"/>
      <c r="I19" s="1099"/>
      <c r="J19" s="1099"/>
      <c r="K19" s="1099"/>
      <c r="L19" s="1099"/>
      <c r="M19" s="1099"/>
      <c r="N19" s="1099"/>
      <c r="O19" s="1099"/>
      <c r="P19" s="1100"/>
      <c r="Q19" s="949"/>
    </row>
    <row r="20" spans="1:17" ht="15" customHeight="1">
      <c r="A20" s="1098"/>
      <c r="B20" s="1101" t="s">
        <v>20</v>
      </c>
      <c r="C20" s="1103" t="s">
        <v>189</v>
      </c>
      <c r="D20" s="1105" t="s">
        <v>190</v>
      </c>
      <c r="E20" s="1106"/>
      <c r="F20" s="1106"/>
      <c r="G20" s="1106"/>
      <c r="H20" s="1106"/>
      <c r="I20" s="1106"/>
      <c r="J20" s="1106"/>
      <c r="K20" s="1102"/>
      <c r="L20" s="1105" t="s">
        <v>191</v>
      </c>
      <c r="M20" s="1106"/>
      <c r="N20" s="1106"/>
      <c r="O20" s="1106"/>
      <c r="P20" s="1102"/>
      <c r="Q20" s="949"/>
    </row>
    <row r="21" spans="1:17" ht="45">
      <c r="A21" s="1098"/>
      <c r="B21" s="1102"/>
      <c r="C21" s="1104"/>
      <c r="D21" s="949" t="s">
        <v>192</v>
      </c>
      <c r="E21" s="949" t="s">
        <v>193</v>
      </c>
      <c r="F21" s="949" t="s">
        <v>194</v>
      </c>
      <c r="G21" s="949" t="s">
        <v>195</v>
      </c>
      <c r="H21" s="949" t="s">
        <v>113</v>
      </c>
      <c r="I21" s="949" t="s">
        <v>196</v>
      </c>
      <c r="J21" s="949" t="s">
        <v>197</v>
      </c>
      <c r="K21" s="949" t="s">
        <v>198</v>
      </c>
      <c r="L21" s="949" t="s">
        <v>199</v>
      </c>
      <c r="M21" s="949" t="s">
        <v>200</v>
      </c>
      <c r="N21" s="949" t="s">
        <v>201</v>
      </c>
      <c r="O21" s="949" t="s">
        <v>202</v>
      </c>
      <c r="P21" s="949" t="s">
        <v>203</v>
      </c>
      <c r="Q21" s="949" t="s">
        <v>109</v>
      </c>
    </row>
    <row r="22" spans="1:17">
      <c r="A22" s="444" t="s">
        <v>148</v>
      </c>
      <c r="B22" s="445">
        <f t="shared" ref="B22:B32" ca="1" si="2">B4*$B$17</f>
        <v>7391.5868444319813</v>
      </c>
      <c r="C22" s="445">
        <f t="shared" ref="C22:C32" ca="1" si="3">C4*$C$17</f>
        <v>0</v>
      </c>
      <c r="D22" s="445">
        <f t="shared" ref="D22:D32" si="4">D4*$D$17</f>
        <v>14634.168079279254</v>
      </c>
      <c r="E22" s="445">
        <f t="shared" ref="E22:E32" si="5">E4*$E$17</f>
        <v>372.11854220393235</v>
      </c>
      <c r="F22" s="445">
        <f t="shared" ref="F22:F32" si="6">F4*$F$17</f>
        <v>14940.286751309684</v>
      </c>
      <c r="G22" s="445">
        <f t="shared" ref="G22:G32" si="7">G4*$G$17</f>
        <v>0</v>
      </c>
      <c r="H22" s="445">
        <f t="shared" ref="H22:H32" si="8">H4*$H$17</f>
        <v>0</v>
      </c>
      <c r="I22" s="445">
        <f t="shared" ref="I22:I32" si="9">I4*$I$17</f>
        <v>0</v>
      </c>
      <c r="J22" s="445">
        <f t="shared" ref="J22:J32" si="10">J4*$J$17</f>
        <v>446.03652592352847</v>
      </c>
      <c r="K22" s="445">
        <f t="shared" ref="K22:K32" si="11">K4*$K$17</f>
        <v>0</v>
      </c>
      <c r="L22" s="445">
        <f t="shared" ref="L22:L32" si="12">L4*$L$17</f>
        <v>0</v>
      </c>
      <c r="M22" s="445">
        <f t="shared" ref="M22:M32" si="13">M4*$M$17</f>
        <v>0</v>
      </c>
      <c r="N22" s="445">
        <f t="shared" ref="N22:N32" si="14">N4*$N$17</f>
        <v>0</v>
      </c>
      <c r="O22" s="445">
        <f t="shared" ref="O22:O32" si="15">O4*$O$17</f>
        <v>0</v>
      </c>
      <c r="P22" s="950">
        <f t="shared" ref="P22:P32" si="16">P4*$P$17</f>
        <v>0</v>
      </c>
      <c r="Q22" s="447">
        <f ca="1">SUM(B22:P22)</f>
        <v>37784.196743148379</v>
      </c>
    </row>
    <row r="23" spans="1:17">
      <c r="A23" s="444" t="s">
        <v>149</v>
      </c>
      <c r="B23" s="445">
        <f t="shared" ca="1" si="2"/>
        <v>7100.2805706688578</v>
      </c>
      <c r="C23" s="445">
        <f t="shared" ca="1" si="3"/>
        <v>0</v>
      </c>
      <c r="D23" s="445">
        <f t="shared" ca="1" si="4"/>
        <v>7504.5746445558871</v>
      </c>
      <c r="E23" s="445">
        <f t="shared" si="5"/>
        <v>103.17921502482572</v>
      </c>
      <c r="F23" s="445">
        <f t="shared" ca="1" si="6"/>
        <v>2025.6237829714089</v>
      </c>
      <c r="G23" s="445">
        <f t="shared" si="7"/>
        <v>0</v>
      </c>
      <c r="H23" s="445">
        <f t="shared" si="8"/>
        <v>0</v>
      </c>
      <c r="I23" s="445">
        <f t="shared" si="9"/>
        <v>0</v>
      </c>
      <c r="J23" s="445">
        <f t="shared" si="10"/>
        <v>0</v>
      </c>
      <c r="K23" s="445">
        <f t="shared" si="11"/>
        <v>0</v>
      </c>
      <c r="L23" s="445">
        <f t="shared" ca="1" si="12"/>
        <v>0</v>
      </c>
      <c r="M23" s="445">
        <f t="shared" si="13"/>
        <v>0</v>
      </c>
      <c r="N23" s="445">
        <f t="shared" ca="1" si="14"/>
        <v>0</v>
      </c>
      <c r="O23" s="445">
        <f t="shared" si="15"/>
        <v>0</v>
      </c>
      <c r="P23" s="446">
        <f t="shared" si="16"/>
        <v>0</v>
      </c>
      <c r="Q23" s="444">
        <f t="shared" ref="Q23:Q31" ca="1" si="17">SUM(B23:P23)</f>
        <v>16733.658213220981</v>
      </c>
    </row>
    <row r="24" spans="1:17">
      <c r="A24" s="444" t="s">
        <v>187</v>
      </c>
      <c r="B24" s="445">
        <f t="shared" ca="1" si="2"/>
        <v>372.14788345592888</v>
      </c>
      <c r="C24" s="445">
        <f t="shared" ca="1" si="3"/>
        <v>0</v>
      </c>
      <c r="D24" s="445">
        <f t="shared" si="4"/>
        <v>0</v>
      </c>
      <c r="E24" s="445">
        <f t="shared" si="5"/>
        <v>0</v>
      </c>
      <c r="F24" s="445">
        <f t="shared" si="6"/>
        <v>0</v>
      </c>
      <c r="G24" s="445">
        <f t="shared" si="7"/>
        <v>0</v>
      </c>
      <c r="H24" s="445">
        <f t="shared" si="8"/>
        <v>0</v>
      </c>
      <c r="I24" s="445">
        <f t="shared" si="9"/>
        <v>0</v>
      </c>
      <c r="J24" s="445">
        <f t="shared" si="10"/>
        <v>0</v>
      </c>
      <c r="K24" s="445">
        <f t="shared" si="11"/>
        <v>0</v>
      </c>
      <c r="L24" s="445">
        <f t="shared" si="12"/>
        <v>0</v>
      </c>
      <c r="M24" s="445">
        <f t="shared" si="13"/>
        <v>0</v>
      </c>
      <c r="N24" s="445">
        <f t="shared" si="14"/>
        <v>0</v>
      </c>
      <c r="O24" s="445">
        <f t="shared" si="15"/>
        <v>0</v>
      </c>
      <c r="P24" s="446">
        <f t="shared" si="16"/>
        <v>0</v>
      </c>
      <c r="Q24" s="444">
        <f t="shared" ca="1" si="17"/>
        <v>372.14788345592888</v>
      </c>
    </row>
    <row r="25" spans="1:17">
      <c r="A25" s="444" t="s">
        <v>105</v>
      </c>
      <c r="B25" s="445">
        <f t="shared" ca="1" si="2"/>
        <v>2518.844207483246</v>
      </c>
      <c r="C25" s="445">
        <f t="shared" ca="1" si="3"/>
        <v>0</v>
      </c>
      <c r="D25" s="445">
        <f t="shared" si="4"/>
        <v>129.02255664345424</v>
      </c>
      <c r="E25" s="445">
        <f t="shared" si="5"/>
        <v>24.006542784681802</v>
      </c>
      <c r="F25" s="445">
        <f t="shared" si="6"/>
        <v>11741.303239299425</v>
      </c>
      <c r="G25" s="445">
        <f t="shared" si="7"/>
        <v>0</v>
      </c>
      <c r="H25" s="445">
        <f t="shared" si="8"/>
        <v>0</v>
      </c>
      <c r="I25" s="445">
        <f t="shared" si="9"/>
        <v>0</v>
      </c>
      <c r="J25" s="445">
        <f t="shared" si="10"/>
        <v>420.4204574425591</v>
      </c>
      <c r="K25" s="445">
        <f t="shared" si="11"/>
        <v>0</v>
      </c>
      <c r="L25" s="445">
        <f t="shared" si="12"/>
        <v>0</v>
      </c>
      <c r="M25" s="445">
        <f t="shared" si="13"/>
        <v>0</v>
      </c>
      <c r="N25" s="445">
        <f t="shared" si="14"/>
        <v>0</v>
      </c>
      <c r="O25" s="445">
        <f t="shared" si="15"/>
        <v>0</v>
      </c>
      <c r="P25" s="446">
        <f t="shared" si="16"/>
        <v>0</v>
      </c>
      <c r="Q25" s="444">
        <f t="shared" ca="1" si="17"/>
        <v>14833.597003653365</v>
      </c>
    </row>
    <row r="26" spans="1:17">
      <c r="A26" s="444" t="s">
        <v>613</v>
      </c>
      <c r="B26" s="445">
        <f t="shared" ca="1" si="2"/>
        <v>28107.815817557886</v>
      </c>
      <c r="C26" s="445">
        <f t="shared" ca="1" si="3"/>
        <v>0</v>
      </c>
      <c r="D26" s="445">
        <f t="shared" si="4"/>
        <v>35421.929673109786</v>
      </c>
      <c r="E26" s="445">
        <f t="shared" si="5"/>
        <v>379.01196274635282</v>
      </c>
      <c r="F26" s="445">
        <f t="shared" si="6"/>
        <v>15994.244425482671</v>
      </c>
      <c r="G26" s="445">
        <f t="shared" si="7"/>
        <v>0</v>
      </c>
      <c r="H26" s="445">
        <f t="shared" si="8"/>
        <v>0</v>
      </c>
      <c r="I26" s="445">
        <f t="shared" si="9"/>
        <v>0</v>
      </c>
      <c r="J26" s="445">
        <f t="shared" si="10"/>
        <v>149.17316223399916</v>
      </c>
      <c r="K26" s="445">
        <f t="shared" si="11"/>
        <v>0</v>
      </c>
      <c r="L26" s="445">
        <f t="shared" si="12"/>
        <v>0</v>
      </c>
      <c r="M26" s="445">
        <f t="shared" si="13"/>
        <v>0</v>
      </c>
      <c r="N26" s="445">
        <f t="shared" si="14"/>
        <v>0</v>
      </c>
      <c r="O26" s="445">
        <f t="shared" si="15"/>
        <v>0</v>
      </c>
      <c r="P26" s="446">
        <f t="shared" si="16"/>
        <v>0</v>
      </c>
      <c r="Q26" s="444">
        <f t="shared" ca="1" si="17"/>
        <v>80052.1750411307</v>
      </c>
    </row>
    <row r="27" spans="1:17" s="450" customFormat="1">
      <c r="A27" s="448" t="s">
        <v>555</v>
      </c>
      <c r="B27" s="719">
        <f t="shared" ca="1" si="2"/>
        <v>0.23230691492421532</v>
      </c>
      <c r="C27" s="449">
        <f t="shared" ca="1" si="3"/>
        <v>0</v>
      </c>
      <c r="D27" s="449">
        <f t="shared" si="4"/>
        <v>0.73637852872761556</v>
      </c>
      <c r="E27" s="449">
        <f t="shared" si="5"/>
        <v>84.498606870967663</v>
      </c>
      <c r="F27" s="449">
        <f t="shared" si="6"/>
        <v>0</v>
      </c>
      <c r="G27" s="449">
        <f t="shared" si="7"/>
        <v>21032.132130049798</v>
      </c>
      <c r="H27" s="449">
        <f t="shared" si="8"/>
        <v>3110.53821196425</v>
      </c>
      <c r="I27" s="449">
        <f t="shared" si="9"/>
        <v>0</v>
      </c>
      <c r="J27" s="449">
        <f t="shared" si="10"/>
        <v>0</v>
      </c>
      <c r="K27" s="449">
        <f t="shared" si="11"/>
        <v>0</v>
      </c>
      <c r="L27" s="449">
        <f t="shared" si="12"/>
        <v>0</v>
      </c>
      <c r="M27" s="449">
        <f t="shared" si="13"/>
        <v>0</v>
      </c>
      <c r="N27" s="449">
        <f t="shared" si="14"/>
        <v>0</v>
      </c>
      <c r="O27" s="449">
        <f t="shared" si="15"/>
        <v>0</v>
      </c>
      <c r="P27" s="459">
        <f t="shared" si="16"/>
        <v>0</v>
      </c>
      <c r="Q27" s="448">
        <f t="shared" ca="1" si="17"/>
        <v>24228.137634328668</v>
      </c>
    </row>
    <row r="28" spans="1:17">
      <c r="A28" s="444" t="s">
        <v>545</v>
      </c>
      <c r="B28" s="445">
        <f t="shared" ca="1" si="2"/>
        <v>1.3545241936184773</v>
      </c>
      <c r="C28" s="445">
        <f t="shared" ca="1" si="3"/>
        <v>0</v>
      </c>
      <c r="D28" s="445">
        <f t="shared" si="4"/>
        <v>0</v>
      </c>
      <c r="E28" s="445">
        <f t="shared" si="5"/>
        <v>0</v>
      </c>
      <c r="F28" s="445">
        <f t="shared" si="6"/>
        <v>0</v>
      </c>
      <c r="G28" s="445">
        <f t="shared" si="7"/>
        <v>365.55614788670124</v>
      </c>
      <c r="H28" s="445">
        <f t="shared" si="8"/>
        <v>0</v>
      </c>
      <c r="I28" s="445">
        <f t="shared" si="9"/>
        <v>0</v>
      </c>
      <c r="J28" s="445">
        <f t="shared" si="10"/>
        <v>0</v>
      </c>
      <c r="K28" s="445">
        <f t="shared" si="11"/>
        <v>0</v>
      </c>
      <c r="L28" s="445">
        <f t="shared" si="12"/>
        <v>0</v>
      </c>
      <c r="M28" s="445">
        <f t="shared" si="13"/>
        <v>0</v>
      </c>
      <c r="N28" s="445">
        <f t="shared" si="14"/>
        <v>0</v>
      </c>
      <c r="O28" s="445">
        <f t="shared" si="15"/>
        <v>0</v>
      </c>
      <c r="P28" s="446">
        <f t="shared" si="16"/>
        <v>0</v>
      </c>
      <c r="Q28" s="444">
        <f t="shared" ca="1" si="17"/>
        <v>366.91067208031973</v>
      </c>
    </row>
    <row r="29" spans="1:17">
      <c r="A29" s="444" t="s">
        <v>546</v>
      </c>
      <c r="B29" s="445">
        <f t="shared" ca="1" si="2"/>
        <v>0</v>
      </c>
      <c r="C29" s="445">
        <f t="shared" ca="1" si="3"/>
        <v>0</v>
      </c>
      <c r="D29" s="445">
        <f t="shared" si="4"/>
        <v>0</v>
      </c>
      <c r="E29" s="445">
        <f t="shared" si="5"/>
        <v>0</v>
      </c>
      <c r="F29" s="445">
        <f t="shared" si="6"/>
        <v>0</v>
      </c>
      <c r="G29" s="445">
        <f t="shared" si="7"/>
        <v>0</v>
      </c>
      <c r="H29" s="445">
        <f t="shared" si="8"/>
        <v>0</v>
      </c>
      <c r="I29" s="445">
        <f t="shared" si="9"/>
        <v>0</v>
      </c>
      <c r="J29" s="445">
        <f t="shared" si="10"/>
        <v>0</v>
      </c>
      <c r="K29" s="445">
        <f t="shared" si="11"/>
        <v>0</v>
      </c>
      <c r="L29" s="445">
        <f t="shared" si="12"/>
        <v>0</v>
      </c>
      <c r="M29" s="445">
        <f t="shared" si="13"/>
        <v>0</v>
      </c>
      <c r="N29" s="445">
        <f t="shared" si="14"/>
        <v>0</v>
      </c>
      <c r="O29" s="445">
        <f t="shared" si="15"/>
        <v>0</v>
      </c>
      <c r="P29" s="446">
        <f t="shared" si="16"/>
        <v>0</v>
      </c>
      <c r="Q29" s="444">
        <f t="shared" ca="1" si="17"/>
        <v>0</v>
      </c>
    </row>
    <row r="30" spans="1:17">
      <c r="A30" s="444" t="s">
        <v>547</v>
      </c>
      <c r="B30" s="445">
        <f t="shared" ca="1" si="2"/>
        <v>0</v>
      </c>
      <c r="C30" s="445">
        <f t="shared" ca="1" si="3"/>
        <v>0</v>
      </c>
      <c r="D30" s="445">
        <f t="shared" si="4"/>
        <v>0</v>
      </c>
      <c r="E30" s="445">
        <f t="shared" si="5"/>
        <v>0</v>
      </c>
      <c r="F30" s="445">
        <f t="shared" si="6"/>
        <v>0</v>
      </c>
      <c r="G30" s="445">
        <f t="shared" si="7"/>
        <v>0</v>
      </c>
      <c r="H30" s="445">
        <f t="shared" si="8"/>
        <v>0</v>
      </c>
      <c r="I30" s="445">
        <f t="shared" si="9"/>
        <v>0</v>
      </c>
      <c r="J30" s="445">
        <f t="shared" si="10"/>
        <v>0</v>
      </c>
      <c r="K30" s="445">
        <f t="shared" si="11"/>
        <v>0</v>
      </c>
      <c r="L30" s="445">
        <f t="shared" si="12"/>
        <v>0</v>
      </c>
      <c r="M30" s="445">
        <f t="shared" si="13"/>
        <v>0</v>
      </c>
      <c r="N30" s="445">
        <f t="shared" si="14"/>
        <v>0</v>
      </c>
      <c r="O30" s="445">
        <f t="shared" si="15"/>
        <v>0</v>
      </c>
      <c r="P30" s="446">
        <f t="shared" si="16"/>
        <v>0</v>
      </c>
      <c r="Q30" s="444">
        <f t="shared" ca="1" si="17"/>
        <v>0</v>
      </c>
    </row>
    <row r="31" spans="1:17">
      <c r="A31" s="444" t="s">
        <v>548</v>
      </c>
      <c r="B31" s="445">
        <f t="shared" ca="1" si="2"/>
        <v>0</v>
      </c>
      <c r="C31" s="445">
        <f t="shared" ca="1" si="3"/>
        <v>0</v>
      </c>
      <c r="D31" s="445">
        <f t="shared" si="4"/>
        <v>0</v>
      </c>
      <c r="E31" s="445">
        <f t="shared" si="5"/>
        <v>0</v>
      </c>
      <c r="F31" s="445">
        <f t="shared" si="6"/>
        <v>0</v>
      </c>
      <c r="G31" s="445">
        <f t="shared" si="7"/>
        <v>0</v>
      </c>
      <c r="H31" s="445">
        <f t="shared" si="8"/>
        <v>0</v>
      </c>
      <c r="I31" s="445">
        <f t="shared" si="9"/>
        <v>0</v>
      </c>
      <c r="J31" s="445">
        <f t="shared" si="10"/>
        <v>0</v>
      </c>
      <c r="K31" s="445">
        <f t="shared" si="11"/>
        <v>0</v>
      </c>
      <c r="L31" s="445">
        <f t="shared" si="12"/>
        <v>0</v>
      </c>
      <c r="M31" s="445">
        <f t="shared" si="13"/>
        <v>0</v>
      </c>
      <c r="N31" s="445">
        <f t="shared" si="14"/>
        <v>0</v>
      </c>
      <c r="O31" s="445">
        <f t="shared" si="15"/>
        <v>0</v>
      </c>
      <c r="P31" s="446">
        <f t="shared" si="16"/>
        <v>0</v>
      </c>
      <c r="Q31" s="444">
        <f t="shared" ca="1" si="17"/>
        <v>0</v>
      </c>
    </row>
    <row r="32" spans="1:17">
      <c r="A32" s="444" t="s">
        <v>868</v>
      </c>
      <c r="B32" s="445">
        <f t="shared" ca="1" si="2"/>
        <v>473.59987747542351</v>
      </c>
      <c r="C32" s="445">
        <f t="shared" ca="1" si="3"/>
        <v>0</v>
      </c>
      <c r="D32" s="445">
        <f t="shared" si="4"/>
        <v>877.15651208497763</v>
      </c>
      <c r="E32" s="445">
        <f t="shared" si="5"/>
        <v>0</v>
      </c>
      <c r="F32" s="445">
        <f t="shared" si="6"/>
        <v>0</v>
      </c>
      <c r="G32" s="445">
        <f t="shared" si="7"/>
        <v>0</v>
      </c>
      <c r="H32" s="445">
        <f t="shared" si="8"/>
        <v>0</v>
      </c>
      <c r="I32" s="445">
        <f t="shared" si="9"/>
        <v>0</v>
      </c>
      <c r="J32" s="445">
        <f t="shared" si="10"/>
        <v>0</v>
      </c>
      <c r="K32" s="445">
        <f t="shared" si="11"/>
        <v>0</v>
      </c>
      <c r="L32" s="445">
        <f t="shared" si="12"/>
        <v>0</v>
      </c>
      <c r="M32" s="445">
        <f t="shared" si="13"/>
        <v>0</v>
      </c>
      <c r="N32" s="445">
        <f t="shared" si="14"/>
        <v>0</v>
      </c>
      <c r="O32" s="445">
        <f t="shared" si="15"/>
        <v>0</v>
      </c>
      <c r="P32" s="446">
        <f t="shared" si="16"/>
        <v>0</v>
      </c>
      <c r="Q32" s="444">
        <f t="shared" ref="Q32" ca="1" si="18">SUM(B32:P32)</f>
        <v>1350.7563895604012</v>
      </c>
    </row>
    <row r="33" spans="1:17" s="457" customFormat="1">
      <c r="A33" s="454" t="s">
        <v>549</v>
      </c>
      <c r="B33" s="455">
        <f ca="1">SUM(B22:B32)</f>
        <v>45965.86203218186</v>
      </c>
      <c r="C33" s="455">
        <f t="shared" ref="C33:Q33" ca="1" si="19">SUM(C22:C32)</f>
        <v>0</v>
      </c>
      <c r="D33" s="455">
        <f t="shared" ca="1" si="19"/>
        <v>58567.587844202084</v>
      </c>
      <c r="E33" s="455">
        <f t="shared" si="19"/>
        <v>962.81486963076043</v>
      </c>
      <c r="F33" s="455">
        <f t="shared" ca="1" si="19"/>
        <v>44701.458199063192</v>
      </c>
      <c r="G33" s="455">
        <f t="shared" si="19"/>
        <v>21397.688277936501</v>
      </c>
      <c r="H33" s="455">
        <f t="shared" si="19"/>
        <v>3110.53821196425</v>
      </c>
      <c r="I33" s="455">
        <f t="shared" si="19"/>
        <v>0</v>
      </c>
      <c r="J33" s="455">
        <f t="shared" si="19"/>
        <v>1015.6301456000867</v>
      </c>
      <c r="K33" s="455">
        <f t="shared" si="19"/>
        <v>0</v>
      </c>
      <c r="L33" s="455">
        <f t="shared" ca="1" si="19"/>
        <v>0</v>
      </c>
      <c r="M33" s="455">
        <f t="shared" si="19"/>
        <v>0</v>
      </c>
      <c r="N33" s="455">
        <f t="shared" ca="1" si="19"/>
        <v>0</v>
      </c>
      <c r="O33" s="455">
        <f t="shared" si="19"/>
        <v>0</v>
      </c>
      <c r="P33" s="455">
        <f t="shared" si="19"/>
        <v>0</v>
      </c>
      <c r="Q33" s="455">
        <f t="shared" ca="1" si="19"/>
        <v>175721.57958057875</v>
      </c>
    </row>
  </sheetData>
  <mergeCells count="12">
    <mergeCell ref="A19:A21"/>
    <mergeCell ref="B19:P19"/>
    <mergeCell ref="B20:B21"/>
    <mergeCell ref="C20:C21"/>
    <mergeCell ref="D20:K20"/>
    <mergeCell ref="L20:P20"/>
    <mergeCell ref="A1:A3"/>
    <mergeCell ref="B1:P1"/>
    <mergeCell ref="B2:B3"/>
    <mergeCell ref="C2:C3"/>
    <mergeCell ref="D2:K2"/>
    <mergeCell ref="L2:P2"/>
  </mergeCells>
  <dataValidations count="1">
    <dataValidation type="list" allowBlank="1" showInputMessage="1" showErrorMessage="1" sqref="B2:D3 B20:D21" xr:uid="{D5DB96B3-F2F4-418A-AA63-DF33792F3AB1}">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F7E035-12D5-4B52-85A9-91BD48DFC8E7}">
  <sheetPr codeName="Sheet24">
    <tabColor theme="6"/>
  </sheetPr>
  <dimension ref="A1:Q20"/>
  <sheetViews>
    <sheetView topLeftCell="A3" zoomScale="55" zoomScaleNormal="55" workbookViewId="0">
      <selection activeCell="J6" sqref="J6"/>
    </sheetView>
  </sheetViews>
  <sheetFormatPr defaultColWidth="9.140625" defaultRowHeight="15"/>
  <cols>
    <col min="1" max="1" width="51.42578125" style="443" customWidth="1"/>
    <col min="2" max="8" width="26.28515625" style="443" customWidth="1"/>
    <col min="9" max="9" width="32" style="443" customWidth="1"/>
    <col min="10" max="11" width="26.28515625" style="443" customWidth="1"/>
    <col min="12" max="12" width="23.7109375" style="443" customWidth="1"/>
    <col min="13" max="15" width="26.28515625" style="443" customWidth="1"/>
    <col min="16" max="16" width="42" style="443" customWidth="1"/>
    <col min="17" max="17" width="26.28515625" style="443" customWidth="1"/>
    <col min="18" max="18" width="9.5703125" style="443" bestFit="1" customWidth="1"/>
    <col min="19" max="16384" width="9.140625" style="443"/>
  </cols>
  <sheetData>
    <row r="1" spans="1:17" s="854" customFormat="1" ht="21">
      <c r="A1" s="1107" t="s">
        <v>544</v>
      </c>
      <c r="B1" s="1108" t="s">
        <v>823</v>
      </c>
      <c r="C1" s="1108"/>
      <c r="D1" s="1108"/>
      <c r="E1" s="1108"/>
      <c r="F1" s="1108"/>
      <c r="G1" s="1108"/>
      <c r="H1" s="1108"/>
      <c r="I1" s="1108"/>
      <c r="J1" s="1108"/>
      <c r="K1" s="1108"/>
      <c r="L1" s="1108"/>
      <c r="M1" s="1108"/>
      <c r="N1" s="1108"/>
      <c r="O1" s="1108"/>
      <c r="P1" s="1109"/>
      <c r="Q1" s="884"/>
    </row>
    <row r="2" spans="1:17" s="854" customFormat="1" ht="21">
      <c r="A2" s="1107"/>
      <c r="B2" s="1110" t="s">
        <v>20</v>
      </c>
      <c r="C2" s="1112" t="s">
        <v>189</v>
      </c>
      <c r="D2" s="1114" t="s">
        <v>190</v>
      </c>
      <c r="E2" s="1115"/>
      <c r="F2" s="1115"/>
      <c r="G2" s="1115"/>
      <c r="H2" s="1115"/>
      <c r="I2" s="1115"/>
      <c r="J2" s="1115"/>
      <c r="K2" s="1111"/>
      <c r="L2" s="1114" t="s">
        <v>191</v>
      </c>
      <c r="M2" s="1115"/>
      <c r="N2" s="1115"/>
      <c r="O2" s="1115"/>
      <c r="P2" s="1111"/>
      <c r="Q2" s="884"/>
    </row>
    <row r="3" spans="1:17" s="854" customFormat="1" ht="42">
      <c r="A3" s="1107"/>
      <c r="B3" s="1111"/>
      <c r="C3" s="1113"/>
      <c r="D3" s="867" t="s">
        <v>192</v>
      </c>
      <c r="E3" s="867" t="s">
        <v>193</v>
      </c>
      <c r="F3" s="867" t="s">
        <v>194</v>
      </c>
      <c r="G3" s="867" t="s">
        <v>195</v>
      </c>
      <c r="H3" s="867" t="s">
        <v>113</v>
      </c>
      <c r="I3" s="867" t="s">
        <v>196</v>
      </c>
      <c r="J3" s="867" t="s">
        <v>197</v>
      </c>
      <c r="K3" s="867" t="s">
        <v>198</v>
      </c>
      <c r="L3" s="867" t="s">
        <v>199</v>
      </c>
      <c r="M3" s="867" t="s">
        <v>200</v>
      </c>
      <c r="N3" s="867" t="s">
        <v>201</v>
      </c>
      <c r="O3" s="867" t="s">
        <v>202</v>
      </c>
      <c r="P3" s="867" t="s">
        <v>203</v>
      </c>
      <c r="Q3" s="884" t="s">
        <v>109</v>
      </c>
    </row>
    <row r="4" spans="1:17" ht="124.35" customHeight="1">
      <c r="A4" s="871" t="s">
        <v>148</v>
      </c>
      <c r="B4" s="890" t="s">
        <v>824</v>
      </c>
      <c r="C4" s="891" t="s">
        <v>825</v>
      </c>
      <c r="D4" s="892" t="s">
        <v>826</v>
      </c>
      <c r="E4" s="893" t="s">
        <v>827</v>
      </c>
      <c r="F4" s="893" t="s">
        <v>828</v>
      </c>
      <c r="G4" s="894" t="s">
        <v>831</v>
      </c>
      <c r="H4" s="894" t="s">
        <v>831</v>
      </c>
      <c r="I4" s="894" t="s">
        <v>831</v>
      </c>
      <c r="J4" s="893" t="s">
        <v>830</v>
      </c>
      <c r="K4" s="894" t="s">
        <v>831</v>
      </c>
      <c r="L4" s="894" t="s">
        <v>831</v>
      </c>
      <c r="M4" s="894" t="s">
        <v>831</v>
      </c>
      <c r="N4" s="893" t="s">
        <v>832</v>
      </c>
      <c r="O4" s="895" t="s">
        <v>833</v>
      </c>
      <c r="P4" s="896" t="s">
        <v>834</v>
      </c>
      <c r="Q4" s="897"/>
    </row>
    <row r="5" spans="1:17" ht="124.35" customHeight="1">
      <c r="A5" s="872" t="s">
        <v>149</v>
      </c>
      <c r="B5" s="873" t="s">
        <v>835</v>
      </c>
      <c r="C5" s="874" t="s">
        <v>836</v>
      </c>
      <c r="D5" s="874" t="s">
        <v>837</v>
      </c>
      <c r="E5" s="875" t="s">
        <v>838</v>
      </c>
      <c r="F5" s="875" t="s">
        <v>839</v>
      </c>
      <c r="G5" s="876" t="s">
        <v>831</v>
      </c>
      <c r="H5" s="876" t="s">
        <v>831</v>
      </c>
      <c r="I5" s="876" t="s">
        <v>831</v>
      </c>
      <c r="J5" s="875" t="s">
        <v>840</v>
      </c>
      <c r="K5" s="894" t="s">
        <v>831</v>
      </c>
      <c r="L5" s="876" t="s">
        <v>831</v>
      </c>
      <c r="M5" s="876" t="s">
        <v>831</v>
      </c>
      <c r="N5" s="875" t="s">
        <v>841</v>
      </c>
      <c r="O5" s="877" t="s">
        <v>833</v>
      </c>
      <c r="P5" s="885" t="s">
        <v>834</v>
      </c>
      <c r="Q5" s="868"/>
    </row>
    <row r="6" spans="1:17" ht="124.35" customHeight="1">
      <c r="A6" s="872" t="s">
        <v>187</v>
      </c>
      <c r="B6" s="878" t="s">
        <v>842</v>
      </c>
      <c r="C6" s="879" t="s">
        <v>829</v>
      </c>
      <c r="D6" s="876" t="s">
        <v>829</v>
      </c>
      <c r="E6" s="876" t="s">
        <v>829</v>
      </c>
      <c r="F6" s="876" t="s">
        <v>829</v>
      </c>
      <c r="G6" s="876" t="s">
        <v>829</v>
      </c>
      <c r="H6" s="876" t="s">
        <v>829</v>
      </c>
      <c r="I6" s="876" t="s">
        <v>829</v>
      </c>
      <c r="J6" s="876" t="s">
        <v>829</v>
      </c>
      <c r="K6" s="876" t="s">
        <v>829</v>
      </c>
      <c r="L6" s="876" t="s">
        <v>829</v>
      </c>
      <c r="M6" s="876" t="s">
        <v>829</v>
      </c>
      <c r="N6" s="876" t="s">
        <v>829</v>
      </c>
      <c r="O6" s="880" t="s">
        <v>829</v>
      </c>
      <c r="P6" s="886" t="s">
        <v>829</v>
      </c>
      <c r="Q6" s="869"/>
    </row>
    <row r="7" spans="1:17" ht="124.35" customHeight="1">
      <c r="A7" s="872" t="s">
        <v>105</v>
      </c>
      <c r="B7" s="878" t="s">
        <v>842</v>
      </c>
      <c r="C7" s="874" t="s">
        <v>836</v>
      </c>
      <c r="D7" s="874" t="s">
        <v>837</v>
      </c>
      <c r="E7" s="875" t="s">
        <v>838</v>
      </c>
      <c r="F7" s="875" t="s">
        <v>839</v>
      </c>
      <c r="G7" s="876" t="s">
        <v>831</v>
      </c>
      <c r="H7" s="876" t="s">
        <v>831</v>
      </c>
      <c r="I7" s="876" t="s">
        <v>831</v>
      </c>
      <c r="J7" s="875" t="s">
        <v>840</v>
      </c>
      <c r="K7" s="876" t="s">
        <v>831</v>
      </c>
      <c r="L7" s="876" t="s">
        <v>831</v>
      </c>
      <c r="M7" s="876" t="s">
        <v>831</v>
      </c>
      <c r="N7" s="881" t="s">
        <v>831</v>
      </c>
      <c r="O7" s="879" t="s">
        <v>831</v>
      </c>
      <c r="P7" s="887" t="s">
        <v>831</v>
      </c>
      <c r="Q7" s="868"/>
    </row>
    <row r="8" spans="1:17" ht="124.35" customHeight="1">
      <c r="A8" s="872" t="s">
        <v>613</v>
      </c>
      <c r="B8" s="873" t="s">
        <v>843</v>
      </c>
      <c r="C8" s="874" t="s">
        <v>836</v>
      </c>
      <c r="D8" s="874" t="s">
        <v>837</v>
      </c>
      <c r="E8" s="875" t="s">
        <v>838</v>
      </c>
      <c r="F8" s="875" t="s">
        <v>839</v>
      </c>
      <c r="G8" s="876" t="s">
        <v>831</v>
      </c>
      <c r="H8" s="876" t="s">
        <v>831</v>
      </c>
      <c r="I8" s="876" t="s">
        <v>831</v>
      </c>
      <c r="J8" s="875" t="s">
        <v>840</v>
      </c>
      <c r="K8" s="894" t="s">
        <v>831</v>
      </c>
      <c r="L8" s="876" t="s">
        <v>831</v>
      </c>
      <c r="M8" s="876" t="s">
        <v>831</v>
      </c>
      <c r="N8" s="875" t="s">
        <v>841</v>
      </c>
      <c r="O8" s="877" t="s">
        <v>833</v>
      </c>
      <c r="P8" s="885" t="s">
        <v>834</v>
      </c>
      <c r="Q8" s="868"/>
    </row>
    <row r="9" spans="1:17" s="450" customFormat="1" ht="124.35" customHeight="1">
      <c r="A9" s="882" t="s">
        <v>555</v>
      </c>
      <c r="B9" s="875" t="s">
        <v>844</v>
      </c>
      <c r="C9" s="880" t="s">
        <v>829</v>
      </c>
      <c r="D9" s="875" t="s">
        <v>845</v>
      </c>
      <c r="E9" s="875" t="s">
        <v>846</v>
      </c>
      <c r="F9" s="876" t="s">
        <v>829</v>
      </c>
      <c r="G9" s="875" t="s">
        <v>847</v>
      </c>
      <c r="H9" s="875" t="s">
        <v>848</v>
      </c>
      <c r="I9" s="876" t="s">
        <v>829</v>
      </c>
      <c r="J9" s="876" t="s">
        <v>829</v>
      </c>
      <c r="K9" s="876" t="s">
        <v>829</v>
      </c>
      <c r="L9" s="876" t="s">
        <v>829</v>
      </c>
      <c r="M9" s="875" t="s">
        <v>844</v>
      </c>
      <c r="N9" s="876" t="s">
        <v>829</v>
      </c>
      <c r="O9" s="876" t="s">
        <v>829</v>
      </c>
      <c r="P9" s="888" t="s">
        <v>829</v>
      </c>
      <c r="Q9" s="870"/>
    </row>
    <row r="10" spans="1:17" ht="124.35" customHeight="1">
      <c r="A10" s="872" t="s">
        <v>545</v>
      </c>
      <c r="B10" s="873" t="s">
        <v>858</v>
      </c>
      <c r="C10" s="880" t="s">
        <v>829</v>
      </c>
      <c r="D10" s="880" t="s">
        <v>829</v>
      </c>
      <c r="E10" s="880" t="s">
        <v>829</v>
      </c>
      <c r="F10" s="876" t="s">
        <v>829</v>
      </c>
      <c r="G10" s="873" t="s">
        <v>849</v>
      </c>
      <c r="H10" s="876" t="s">
        <v>829</v>
      </c>
      <c r="I10" s="876" t="s">
        <v>829</v>
      </c>
      <c r="J10" s="876" t="s">
        <v>829</v>
      </c>
      <c r="K10" s="876" t="s">
        <v>829</v>
      </c>
      <c r="L10" s="876" t="s">
        <v>829</v>
      </c>
      <c r="M10" s="873" t="s">
        <v>850</v>
      </c>
      <c r="N10" s="876" t="s">
        <v>829</v>
      </c>
      <c r="O10" s="876" t="s">
        <v>829</v>
      </c>
      <c r="P10" s="888" t="s">
        <v>829</v>
      </c>
      <c r="Q10" s="868"/>
    </row>
    <row r="11" spans="1:17" ht="21">
      <c r="A11" s="872" t="s">
        <v>546</v>
      </c>
      <c r="B11" s="883" t="s">
        <v>851</v>
      </c>
      <c r="C11" s="883" t="s">
        <v>851</v>
      </c>
      <c r="D11" s="883" t="s">
        <v>851</v>
      </c>
      <c r="E11" s="883" t="s">
        <v>851</v>
      </c>
      <c r="F11" s="883" t="s">
        <v>851</v>
      </c>
      <c r="G11" s="883" t="s">
        <v>851</v>
      </c>
      <c r="H11" s="883" t="s">
        <v>851</v>
      </c>
      <c r="I11" s="883" t="s">
        <v>851</v>
      </c>
      <c r="J11" s="883" t="s">
        <v>851</v>
      </c>
      <c r="K11" s="883" t="s">
        <v>851</v>
      </c>
      <c r="L11" s="883" t="s">
        <v>851</v>
      </c>
      <c r="M11" s="883" t="s">
        <v>851</v>
      </c>
      <c r="N11" s="883" t="s">
        <v>851</v>
      </c>
      <c r="O11" s="883" t="s">
        <v>851</v>
      </c>
      <c r="P11" s="898" t="s">
        <v>851</v>
      </c>
      <c r="Q11" s="899"/>
    </row>
    <row r="12" spans="1:17" ht="21">
      <c r="A12" s="872" t="s">
        <v>547</v>
      </c>
      <c r="B12" s="883" t="s">
        <v>851</v>
      </c>
      <c r="C12" s="883" t="s">
        <v>829</v>
      </c>
      <c r="D12" s="883" t="s">
        <v>829</v>
      </c>
      <c r="E12" s="883" t="s">
        <v>829</v>
      </c>
      <c r="F12" s="883" t="s">
        <v>829</v>
      </c>
      <c r="G12" s="883" t="s">
        <v>829</v>
      </c>
      <c r="H12" s="883" t="s">
        <v>829</v>
      </c>
      <c r="I12" s="883" t="s">
        <v>829</v>
      </c>
      <c r="J12" s="883" t="s">
        <v>829</v>
      </c>
      <c r="K12" s="883" t="s">
        <v>829</v>
      </c>
      <c r="L12" s="883" t="s">
        <v>829</v>
      </c>
      <c r="M12" s="883" t="s">
        <v>829</v>
      </c>
      <c r="N12" s="883" t="s">
        <v>829</v>
      </c>
      <c r="O12" s="883" t="s">
        <v>829</v>
      </c>
      <c r="P12" s="889" t="s">
        <v>829</v>
      </c>
      <c r="Q12" s="446"/>
    </row>
    <row r="13" spans="1:17" ht="21">
      <c r="A13" s="872" t="s">
        <v>548</v>
      </c>
      <c r="B13" s="883" t="s">
        <v>851</v>
      </c>
      <c r="C13" s="883" t="s">
        <v>829</v>
      </c>
      <c r="D13" s="883" t="s">
        <v>851</v>
      </c>
      <c r="E13" s="883" t="s">
        <v>851</v>
      </c>
      <c r="F13" s="883" t="s">
        <v>829</v>
      </c>
      <c r="G13" s="883" t="s">
        <v>851</v>
      </c>
      <c r="H13" s="883" t="s">
        <v>851</v>
      </c>
      <c r="I13" s="883" t="s">
        <v>829</v>
      </c>
      <c r="J13" s="883" t="s">
        <v>829</v>
      </c>
      <c r="K13" s="883" t="s">
        <v>829</v>
      </c>
      <c r="L13" s="883" t="s">
        <v>829</v>
      </c>
      <c r="M13" s="883" t="s">
        <v>851</v>
      </c>
      <c r="N13" s="883" t="s">
        <v>829</v>
      </c>
      <c r="O13" s="883" t="s">
        <v>829</v>
      </c>
      <c r="P13" s="898" t="s">
        <v>829</v>
      </c>
      <c r="Q13" s="899"/>
    </row>
    <row r="14" spans="1:17" ht="30">
      <c r="A14" s="855" t="s">
        <v>868</v>
      </c>
      <c r="B14" s="878" t="s">
        <v>867</v>
      </c>
      <c r="C14" s="883" t="s">
        <v>829</v>
      </c>
      <c r="D14" s="878" t="s">
        <v>867</v>
      </c>
      <c r="E14" s="883" t="s">
        <v>829</v>
      </c>
      <c r="F14" s="883" t="s">
        <v>829</v>
      </c>
      <c r="G14" s="883" t="s">
        <v>829</v>
      </c>
      <c r="H14" s="883" t="s">
        <v>829</v>
      </c>
      <c r="I14" s="883" t="s">
        <v>829</v>
      </c>
      <c r="J14" s="883" t="s">
        <v>829</v>
      </c>
      <c r="K14" s="883" t="s">
        <v>829</v>
      </c>
      <c r="L14" s="883" t="s">
        <v>829</v>
      </c>
      <c r="M14" s="883" t="s">
        <v>829</v>
      </c>
      <c r="N14" s="883" t="s">
        <v>829</v>
      </c>
      <c r="O14" s="883" t="s">
        <v>829</v>
      </c>
      <c r="P14" s="898" t="s">
        <v>829</v>
      </c>
      <c r="Q14" s="960"/>
    </row>
    <row r="15" spans="1:17" s="457" customFormat="1" ht="21">
      <c r="A15" s="856" t="s">
        <v>549</v>
      </c>
      <c r="B15" s="455"/>
      <c r="C15" s="455"/>
      <c r="D15" s="455"/>
      <c r="E15" s="455"/>
      <c r="F15" s="455"/>
      <c r="G15" s="455"/>
      <c r="H15" s="455"/>
      <c r="I15" s="455"/>
      <c r="J15" s="455"/>
      <c r="K15" s="455"/>
      <c r="L15" s="455"/>
      <c r="M15" s="857"/>
      <c r="N15" s="455"/>
      <c r="O15" s="455"/>
      <c r="P15" s="456"/>
      <c r="Q15" s="858"/>
    </row>
    <row r="16" spans="1:17">
      <c r="M16" s="859"/>
    </row>
    <row r="17" spans="1:4">
      <c r="B17" s="860">
        <v>1</v>
      </c>
      <c r="C17" s="861">
        <v>2</v>
      </c>
      <c r="D17" s="862">
        <v>3</v>
      </c>
    </row>
    <row r="18" spans="1:4" ht="252">
      <c r="A18" s="863" t="s">
        <v>852</v>
      </c>
      <c r="B18" s="864" t="s">
        <v>853</v>
      </c>
      <c r="C18" s="865" t="s">
        <v>854</v>
      </c>
      <c r="D18" s="866" t="s">
        <v>855</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6C41A194-D351-45C0-9BC0-2994577A8F89}">
      <formula1>#REF!</formula1>
    </dataValidation>
  </dataValida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B22D59-A568-4232-AEF8-62ABC310C6D0}">
  <sheetPr codeName="Sheet30">
    <tabColor theme="6"/>
  </sheetPr>
  <dimension ref="A1:P22"/>
  <sheetViews>
    <sheetView workbookViewId="0">
      <selection sqref="A1:A3"/>
    </sheetView>
  </sheetViews>
  <sheetFormatPr defaultRowHeight="15"/>
  <cols>
    <col min="1" max="1" width="51" bestFit="1" customWidth="1"/>
    <col min="2" max="2" width="27" customWidth="1"/>
    <col min="3" max="3" width="30.42578125" customWidth="1"/>
    <col min="5" max="5" width="15" customWidth="1"/>
    <col min="6" max="6" width="17" customWidth="1"/>
    <col min="7" max="7" width="18.140625" customWidth="1"/>
    <col min="8" max="8" width="16.140625" customWidth="1"/>
    <col min="16" max="16" width="26.42578125" customWidth="1"/>
  </cols>
  <sheetData>
    <row r="1" spans="1:16" ht="15.75">
      <c r="A1" s="1116" t="s">
        <v>230</v>
      </c>
      <c r="B1" s="1117" t="s">
        <v>338</v>
      </c>
      <c r="C1" s="1117"/>
      <c r="D1" s="1118" t="s">
        <v>339</v>
      </c>
      <c r="E1" s="1118"/>
      <c r="F1" s="1118"/>
      <c r="G1" s="1118"/>
      <c r="H1" s="1118"/>
      <c r="I1" s="1118"/>
      <c r="J1" s="1118"/>
      <c r="K1" s="1118"/>
      <c r="L1" s="1118"/>
      <c r="M1" s="1118"/>
      <c r="N1" s="1118"/>
      <c r="O1" s="1118"/>
      <c r="P1" s="1117" t="s">
        <v>871</v>
      </c>
    </row>
    <row r="2" spans="1:16" ht="60">
      <c r="A2" s="1116"/>
      <c r="B2" s="1117"/>
      <c r="C2" s="1117"/>
      <c r="D2" s="1118" t="s">
        <v>190</v>
      </c>
      <c r="E2" s="1118"/>
      <c r="F2" s="1118"/>
      <c r="G2" s="1118"/>
      <c r="H2" s="1118"/>
      <c r="I2" s="961" t="s">
        <v>872</v>
      </c>
      <c r="J2" s="961" t="s">
        <v>223</v>
      </c>
      <c r="K2" s="961" t="s">
        <v>873</v>
      </c>
      <c r="L2" s="961" t="s">
        <v>859</v>
      </c>
      <c r="M2" s="961" t="s">
        <v>234</v>
      </c>
      <c r="N2" s="961" t="s">
        <v>874</v>
      </c>
      <c r="O2" s="961" t="s">
        <v>120</v>
      </c>
      <c r="P2" s="1117"/>
    </row>
    <row r="3" spans="1:16" ht="30">
      <c r="A3" s="1116"/>
      <c r="B3" s="961" t="s">
        <v>875</v>
      </c>
      <c r="C3" s="961" t="s">
        <v>876</v>
      </c>
      <c r="D3" s="961" t="s">
        <v>192</v>
      </c>
      <c r="E3" s="961" t="s">
        <v>193</v>
      </c>
      <c r="F3" s="961" t="s">
        <v>194</v>
      </c>
      <c r="G3" s="961" t="s">
        <v>196</v>
      </c>
      <c r="H3" s="961" t="s">
        <v>197</v>
      </c>
      <c r="I3" s="961"/>
      <c r="J3" s="961"/>
      <c r="K3" s="961"/>
      <c r="L3" s="961"/>
      <c r="M3" s="961"/>
      <c r="N3" s="961"/>
      <c r="O3" s="961"/>
      <c r="P3" s="1117"/>
    </row>
    <row r="4" spans="1:16">
      <c r="A4" s="962" t="s">
        <v>238</v>
      </c>
      <c r="B4" s="963">
        <f>'SEAP template'!B72</f>
        <v>0</v>
      </c>
      <c r="C4" s="963"/>
      <c r="D4" s="963"/>
      <c r="E4" s="963"/>
      <c r="F4" s="963"/>
      <c r="G4" s="963"/>
      <c r="H4" s="963"/>
      <c r="I4" s="963"/>
      <c r="J4" s="963"/>
      <c r="K4" s="963"/>
      <c r="L4" s="963"/>
      <c r="M4" s="963"/>
      <c r="N4" s="963"/>
      <c r="O4" s="963"/>
      <c r="P4" s="964">
        <f>'SEAP template'!Q72</f>
        <v>0</v>
      </c>
    </row>
    <row r="5" spans="1:16">
      <c r="A5" s="965" t="s">
        <v>239</v>
      </c>
      <c r="B5" s="963">
        <f>'SEAP template'!B73</f>
        <v>0</v>
      </c>
      <c r="C5" s="963"/>
      <c r="D5" s="963"/>
      <c r="E5" s="963"/>
      <c r="F5" s="963"/>
      <c r="G5" s="963"/>
      <c r="H5" s="963"/>
      <c r="I5" s="963"/>
      <c r="J5" s="963"/>
      <c r="K5" s="963"/>
      <c r="L5" s="963"/>
      <c r="M5" s="963"/>
      <c r="N5" s="963"/>
      <c r="O5" s="963"/>
      <c r="P5" s="964">
        <f>'SEAP template'!Q73</f>
        <v>0</v>
      </c>
    </row>
    <row r="6" spans="1:16">
      <c r="A6" s="965" t="s">
        <v>240</v>
      </c>
      <c r="B6" s="963">
        <f>'SEAP template'!B74</f>
        <v>6176.3605556484154</v>
      </c>
      <c r="C6" s="963"/>
      <c r="D6" s="963"/>
      <c r="E6" s="963"/>
      <c r="F6" s="963"/>
      <c r="G6" s="963"/>
      <c r="H6" s="963"/>
      <c r="I6" s="963"/>
      <c r="J6" s="963"/>
      <c r="K6" s="963"/>
      <c r="L6" s="963"/>
      <c r="M6" s="963"/>
      <c r="N6" s="963"/>
      <c r="O6" s="963"/>
      <c r="P6" s="964">
        <f>'SEAP template'!Q74</f>
        <v>0</v>
      </c>
    </row>
    <row r="7" spans="1:16">
      <c r="A7" s="965" t="s">
        <v>859</v>
      </c>
      <c r="B7" s="963">
        <f>'SEAP template'!B75</f>
        <v>0</v>
      </c>
      <c r="C7" s="963"/>
      <c r="D7" s="963"/>
      <c r="E7" s="963"/>
      <c r="F7" s="963"/>
      <c r="G7" s="963"/>
      <c r="H7" s="963"/>
      <c r="I7" s="963"/>
      <c r="J7" s="963"/>
      <c r="K7" s="963"/>
      <c r="L7" s="963"/>
      <c r="M7" s="963"/>
      <c r="N7" s="963"/>
      <c r="O7" s="963"/>
      <c r="P7" s="964">
        <f>'SEAP template'!Q75</f>
        <v>0</v>
      </c>
    </row>
    <row r="8" spans="1:16">
      <c r="A8" s="962" t="s">
        <v>241</v>
      </c>
      <c r="B8" s="963">
        <f>'SEAP template'!B76</f>
        <v>0</v>
      </c>
      <c r="C8" s="963">
        <f>'SEAP template'!C76</f>
        <v>0</v>
      </c>
      <c r="D8" s="963">
        <f>'SEAP template'!D76</f>
        <v>0</v>
      </c>
      <c r="E8" s="963">
        <f>'SEAP template'!E76</f>
        <v>0</v>
      </c>
      <c r="F8" s="963">
        <f>'SEAP template'!F76</f>
        <v>0</v>
      </c>
      <c r="G8" s="963">
        <f>'SEAP template'!G76</f>
        <v>0</v>
      </c>
      <c r="H8" s="963">
        <f>'SEAP template'!H76</f>
        <v>0</v>
      </c>
      <c r="I8" s="963">
        <f>'SEAP template'!I76</f>
        <v>0</v>
      </c>
      <c r="J8" s="963">
        <f>'SEAP template'!J76</f>
        <v>0</v>
      </c>
      <c r="K8" s="963">
        <f>'SEAP template'!K76</f>
        <v>0</v>
      </c>
      <c r="L8" s="963">
        <f>'SEAP template'!L76</f>
        <v>0</v>
      </c>
      <c r="M8" s="963">
        <f>'SEAP template'!M76</f>
        <v>0</v>
      </c>
      <c r="N8" s="963">
        <f>'SEAP template'!N76</f>
        <v>0</v>
      </c>
      <c r="O8" s="963">
        <f>'SEAP template'!O76</f>
        <v>0</v>
      </c>
      <c r="P8" s="964">
        <f>'SEAP template'!Q76</f>
        <v>0</v>
      </c>
    </row>
    <row r="9" spans="1:16">
      <c r="A9" s="966" t="s">
        <v>877</v>
      </c>
      <c r="B9" s="963">
        <f>'SEAP template'!B77</f>
        <v>0</v>
      </c>
      <c r="C9" s="963">
        <f>'SEAP template'!C77</f>
        <v>0</v>
      </c>
      <c r="D9" s="963">
        <f>'SEAP template'!D77</f>
        <v>0</v>
      </c>
      <c r="E9" s="963">
        <f>'SEAP template'!E77</f>
        <v>0</v>
      </c>
      <c r="F9" s="963">
        <f>'SEAP template'!F77</f>
        <v>0</v>
      </c>
      <c r="G9" s="963">
        <f>'SEAP template'!G77</f>
        <v>0</v>
      </c>
      <c r="H9" s="963">
        <f>'SEAP template'!H77</f>
        <v>0</v>
      </c>
      <c r="I9" s="963">
        <f>'SEAP template'!I77</f>
        <v>0</v>
      </c>
      <c r="J9" s="963">
        <f>'SEAP template'!J77</f>
        <v>0</v>
      </c>
      <c r="K9" s="963">
        <f>'SEAP template'!K77</f>
        <v>0</v>
      </c>
      <c r="L9" s="963">
        <f>'SEAP template'!L77</f>
        <v>0</v>
      </c>
      <c r="M9" s="963">
        <f>'SEAP template'!M77</f>
        <v>0</v>
      </c>
      <c r="N9" s="963">
        <f>'SEAP template'!N77</f>
        <v>0</v>
      </c>
      <c r="O9" s="963">
        <f>'SEAP template'!O77</f>
        <v>0</v>
      </c>
      <c r="P9" s="964">
        <f>'SEAP template'!Q77</f>
        <v>0</v>
      </c>
    </row>
    <row r="10" spans="1:16">
      <c r="A10" s="965" t="s">
        <v>109</v>
      </c>
      <c r="B10" s="967">
        <f>SUM(B4:B9)</f>
        <v>6176.3605556484154</v>
      </c>
      <c r="C10" s="967">
        <f>SUM(C4:C9)</f>
        <v>0</v>
      </c>
      <c r="D10" s="967">
        <f t="shared" ref="D10:H10" si="0">SUM(D8:D9)</f>
        <v>0</v>
      </c>
      <c r="E10" s="967">
        <f t="shared" si="0"/>
        <v>0</v>
      </c>
      <c r="F10" s="967">
        <f t="shared" si="0"/>
        <v>0</v>
      </c>
      <c r="G10" s="967">
        <f t="shared" si="0"/>
        <v>0</v>
      </c>
      <c r="H10" s="967">
        <f t="shared" si="0"/>
        <v>0</v>
      </c>
      <c r="I10" s="967">
        <f>SUM(I8:I9)</f>
        <v>0</v>
      </c>
      <c r="J10" s="967">
        <f>SUM(J8:J9)</f>
        <v>0</v>
      </c>
      <c r="K10" s="967">
        <f t="shared" ref="K10:L10" si="1">SUM(K8:K9)</f>
        <v>0</v>
      </c>
      <c r="L10" s="967">
        <f t="shared" si="1"/>
        <v>0</v>
      </c>
      <c r="M10" s="967">
        <f>SUM(M8:M9)</f>
        <v>0</v>
      </c>
      <c r="N10" s="967">
        <f>SUM(N8:N9)</f>
        <v>0</v>
      </c>
      <c r="O10" s="967">
        <f>SUM(O8:O9)</f>
        <v>0</v>
      </c>
      <c r="P10" s="967">
        <f>SUM(P8:P9)</f>
        <v>0</v>
      </c>
    </row>
    <row r="11" spans="1:16">
      <c r="A11" s="968"/>
      <c r="B11" s="968"/>
      <c r="C11" s="968"/>
      <c r="D11" s="968"/>
      <c r="E11" s="968"/>
      <c r="F11" s="968"/>
      <c r="G11" s="968"/>
      <c r="H11" s="968"/>
      <c r="I11" s="968"/>
      <c r="J11" s="968"/>
      <c r="K11" s="968"/>
      <c r="L11" s="968"/>
      <c r="M11" s="968"/>
      <c r="N11" s="968"/>
      <c r="O11" s="968"/>
      <c r="P11" s="968"/>
    </row>
    <row r="12" spans="1:16">
      <c r="A12" s="458" t="s">
        <v>878</v>
      </c>
      <c r="B12" s="725" t="s">
        <v>879</v>
      </c>
      <c r="C12" s="725">
        <f ca="1">'EF ele_warmte'!B12</f>
        <v>0.21462657327734241</v>
      </c>
      <c r="D12" s="968"/>
      <c r="E12" s="968"/>
      <c r="F12" s="968"/>
      <c r="G12" s="968"/>
      <c r="H12" s="968"/>
      <c r="I12" s="968"/>
      <c r="J12" s="968"/>
      <c r="K12" s="968"/>
      <c r="L12" s="968"/>
      <c r="M12" s="968"/>
      <c r="N12" s="968"/>
      <c r="O12" s="968"/>
      <c r="P12" s="968"/>
    </row>
    <row r="13" spans="1:16">
      <c r="A13" s="968"/>
      <c r="B13" s="968"/>
      <c r="C13" s="968"/>
      <c r="D13" s="968"/>
      <c r="E13" s="968"/>
      <c r="F13" s="968"/>
      <c r="G13" s="968"/>
      <c r="H13" s="968"/>
      <c r="I13" s="968"/>
      <c r="J13" s="968"/>
      <c r="K13" s="968"/>
      <c r="L13" s="968"/>
      <c r="M13" s="968"/>
      <c r="N13" s="968"/>
      <c r="O13" s="968"/>
      <c r="P13" s="968"/>
    </row>
    <row r="14" spans="1:16" ht="15.75">
      <c r="A14" s="1116" t="s">
        <v>242</v>
      </c>
      <c r="B14" s="1117" t="s">
        <v>342</v>
      </c>
      <c r="C14" s="1117"/>
      <c r="D14" s="1118" t="s">
        <v>343</v>
      </c>
      <c r="E14" s="1118"/>
      <c r="F14" s="1118"/>
      <c r="G14" s="1118"/>
      <c r="H14" s="1118"/>
      <c r="I14" s="1118"/>
      <c r="J14" s="1118"/>
      <c r="K14" s="1118"/>
      <c r="L14" s="1118"/>
      <c r="M14" s="1118"/>
      <c r="N14" s="1118"/>
      <c r="O14" s="1118"/>
      <c r="P14" s="1117" t="s">
        <v>880</v>
      </c>
    </row>
    <row r="15" spans="1:16">
      <c r="A15" s="1116"/>
      <c r="B15" s="1117"/>
      <c r="C15" s="1117"/>
      <c r="D15" s="1119" t="s">
        <v>190</v>
      </c>
      <c r="E15" s="1119"/>
      <c r="F15" s="1119"/>
      <c r="G15" s="1119"/>
      <c r="H15" s="1119"/>
      <c r="I15" s="1117" t="s">
        <v>872</v>
      </c>
      <c r="J15" s="1117" t="s">
        <v>223</v>
      </c>
      <c r="K15" s="1117" t="s">
        <v>873</v>
      </c>
      <c r="L15" s="1117" t="s">
        <v>859</v>
      </c>
      <c r="M15" s="1117" t="s">
        <v>234</v>
      </c>
      <c r="N15" s="1117" t="s">
        <v>881</v>
      </c>
      <c r="O15" s="1117" t="s">
        <v>120</v>
      </c>
      <c r="P15" s="1117"/>
    </row>
    <row r="16" spans="1:16" ht="30">
      <c r="A16" s="1116"/>
      <c r="B16" s="961" t="s">
        <v>882</v>
      </c>
      <c r="C16" s="961" t="s">
        <v>883</v>
      </c>
      <c r="D16" s="961" t="s">
        <v>192</v>
      </c>
      <c r="E16" s="961" t="s">
        <v>193</v>
      </c>
      <c r="F16" s="961" t="s">
        <v>194</v>
      </c>
      <c r="G16" s="961" t="s">
        <v>196</v>
      </c>
      <c r="H16" s="961" t="s">
        <v>197</v>
      </c>
      <c r="I16" s="1117"/>
      <c r="J16" s="1117"/>
      <c r="K16" s="1117"/>
      <c r="L16" s="1117"/>
      <c r="M16" s="1117"/>
      <c r="N16" s="1117"/>
      <c r="O16" s="1120"/>
      <c r="P16" s="1117"/>
    </row>
    <row r="17" spans="1:16">
      <c r="A17" s="969" t="s">
        <v>241</v>
      </c>
      <c r="B17" s="970">
        <f>'SEAP template'!B87</f>
        <v>0</v>
      </c>
      <c r="C17" s="970">
        <f>'SEAP template'!C87</f>
        <v>0</v>
      </c>
      <c r="D17" s="964">
        <f>'SEAP template'!D87</f>
        <v>0</v>
      </c>
      <c r="E17" s="964">
        <f>'SEAP template'!E87</f>
        <v>0</v>
      </c>
      <c r="F17" s="964">
        <f>'SEAP template'!F87</f>
        <v>0</v>
      </c>
      <c r="G17" s="964">
        <f>'SEAP template'!G87</f>
        <v>0</v>
      </c>
      <c r="H17" s="964">
        <f>'SEAP template'!H87</f>
        <v>0</v>
      </c>
      <c r="I17" s="964">
        <f>'SEAP template'!I87</f>
        <v>0</v>
      </c>
      <c r="J17" s="964">
        <f>'SEAP template'!J87</f>
        <v>0</v>
      </c>
      <c r="K17" s="964">
        <f>'SEAP template'!K87</f>
        <v>0</v>
      </c>
      <c r="L17" s="964">
        <f>'SEAP template'!L87</f>
        <v>0</v>
      </c>
      <c r="M17" s="964">
        <f>'SEAP template'!M87</f>
        <v>0</v>
      </c>
      <c r="N17" s="964">
        <f>'SEAP template'!N87</f>
        <v>0</v>
      </c>
      <c r="O17" s="964">
        <f>'SEAP template'!O87</f>
        <v>0</v>
      </c>
      <c r="P17" s="964">
        <f>'SEAP template'!Q87</f>
        <v>0</v>
      </c>
    </row>
    <row r="18" spans="1:16">
      <c r="A18" s="971" t="s">
        <v>247</v>
      </c>
      <c r="B18" s="970">
        <f>'SEAP template'!B88</f>
        <v>0</v>
      </c>
      <c r="C18" s="970">
        <f>'SEAP template'!C88</f>
        <v>0</v>
      </c>
      <c r="D18" s="964">
        <f>'SEAP template'!D88</f>
        <v>0</v>
      </c>
      <c r="E18" s="964">
        <f>'SEAP template'!E88</f>
        <v>0</v>
      </c>
      <c r="F18" s="964">
        <f>'SEAP template'!F88</f>
        <v>0</v>
      </c>
      <c r="G18" s="964">
        <f>'SEAP template'!G88</f>
        <v>0</v>
      </c>
      <c r="H18" s="964">
        <f>'SEAP template'!H88</f>
        <v>0</v>
      </c>
      <c r="I18" s="964">
        <f>'SEAP template'!I88</f>
        <v>0</v>
      </c>
      <c r="J18" s="964">
        <f>'SEAP template'!J88</f>
        <v>0</v>
      </c>
      <c r="K18" s="964">
        <f>'SEAP template'!K88</f>
        <v>0</v>
      </c>
      <c r="L18" s="964">
        <f>'SEAP template'!L88</f>
        <v>0</v>
      </c>
      <c r="M18" s="964">
        <f>'SEAP template'!M88</f>
        <v>0</v>
      </c>
      <c r="N18" s="964">
        <f>'SEAP template'!N88</f>
        <v>0</v>
      </c>
      <c r="O18" s="964">
        <f>'SEAP template'!O88</f>
        <v>0</v>
      </c>
      <c r="P18" s="964">
        <f>'SEAP template'!Q88</f>
        <v>0</v>
      </c>
    </row>
    <row r="19" spans="1:16">
      <c r="A19" s="966" t="s">
        <v>884</v>
      </c>
      <c r="B19" s="970">
        <f>'SEAP template'!B89</f>
        <v>0</v>
      </c>
      <c r="C19" s="970">
        <f>'SEAP template'!C89</f>
        <v>0</v>
      </c>
      <c r="D19" s="964">
        <f>'SEAP template'!D89</f>
        <v>0</v>
      </c>
      <c r="E19" s="964">
        <f>'SEAP template'!E89</f>
        <v>0</v>
      </c>
      <c r="F19" s="964">
        <f>'SEAP template'!F89</f>
        <v>0</v>
      </c>
      <c r="G19" s="964">
        <f>'SEAP template'!G89</f>
        <v>0</v>
      </c>
      <c r="H19" s="964">
        <f>'SEAP template'!H89</f>
        <v>0</v>
      </c>
      <c r="I19" s="964">
        <f>'SEAP template'!I89</f>
        <v>0</v>
      </c>
      <c r="J19" s="964">
        <f>'SEAP template'!J89</f>
        <v>0</v>
      </c>
      <c r="K19" s="964">
        <f>'SEAP template'!K89</f>
        <v>0</v>
      </c>
      <c r="L19" s="964">
        <f>'SEAP template'!L89</f>
        <v>0</v>
      </c>
      <c r="M19" s="964">
        <f>'SEAP template'!M89</f>
        <v>0</v>
      </c>
      <c r="N19" s="964">
        <f>'SEAP template'!N89</f>
        <v>0</v>
      </c>
      <c r="O19" s="964">
        <f>'SEAP template'!O89</f>
        <v>0</v>
      </c>
      <c r="P19" s="964">
        <f>'SEAP template'!Q89</f>
        <v>0</v>
      </c>
    </row>
    <row r="20" spans="1:16">
      <c r="A20" s="972" t="s">
        <v>109</v>
      </c>
      <c r="B20" s="967">
        <f>SUM(B17:B19)</f>
        <v>0</v>
      </c>
      <c r="C20" s="967">
        <f>SUM(C17:C19)</f>
        <v>0</v>
      </c>
      <c r="D20" s="967">
        <f t="shared" ref="D20:H20" si="2">SUM(D17:D19)</f>
        <v>0</v>
      </c>
      <c r="E20" s="967">
        <f t="shared" si="2"/>
        <v>0</v>
      </c>
      <c r="F20" s="967">
        <f t="shared" si="2"/>
        <v>0</v>
      </c>
      <c r="G20" s="967">
        <f t="shared" si="2"/>
        <v>0</v>
      </c>
      <c r="H20" s="967">
        <f t="shared" si="2"/>
        <v>0</v>
      </c>
      <c r="I20" s="967">
        <f>SUM(I17:I19)</f>
        <v>0</v>
      </c>
      <c r="J20" s="967">
        <f>SUM(J17:J19)</f>
        <v>0</v>
      </c>
      <c r="K20" s="967">
        <f t="shared" ref="K20:L20" si="3">SUM(K17:K19)</f>
        <v>0</v>
      </c>
      <c r="L20" s="967">
        <f t="shared" si="3"/>
        <v>0</v>
      </c>
      <c r="M20" s="967">
        <f>SUM(M17:M19)</f>
        <v>0</v>
      </c>
      <c r="N20" s="967">
        <f>SUM(N17:N19)</f>
        <v>0</v>
      </c>
      <c r="O20" s="967">
        <f>SUM(O17:O19)</f>
        <v>0</v>
      </c>
      <c r="P20" s="967">
        <f>SUM(P17:P19)</f>
        <v>0</v>
      </c>
    </row>
    <row r="22" spans="1:16">
      <c r="A22" s="458" t="s">
        <v>885</v>
      </c>
      <c r="B22" s="725" t="s">
        <v>879</v>
      </c>
      <c r="C22" s="725">
        <f ca="1">'EF ele_warmte'!B22</f>
        <v>0</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5C99CA-DA9B-4FFD-A655-A14C0D5FC027}">
  <sheetPr codeName="Sheet31">
    <tabColor theme="6"/>
  </sheetPr>
  <dimension ref="A1:P22"/>
  <sheetViews>
    <sheetView topLeftCell="A8" workbookViewId="0">
      <selection activeCell="C6" sqref="C6"/>
    </sheetView>
  </sheetViews>
  <sheetFormatPr defaultRowHeight="15"/>
  <cols>
    <col min="1" max="1" width="49.5703125" customWidth="1"/>
    <col min="2" max="2" width="23.5703125" customWidth="1"/>
    <col min="3" max="3" width="25.28515625" customWidth="1"/>
    <col min="4" max="10" width="18.42578125" bestFit="1" customWidth="1"/>
    <col min="11" max="11" width="24.28515625" bestFit="1" customWidth="1"/>
    <col min="12" max="12" width="22.42578125" bestFit="1" customWidth="1"/>
    <col min="13" max="13" width="18.42578125" bestFit="1" customWidth="1"/>
    <col min="14" max="14" width="28.42578125" bestFit="1" customWidth="1"/>
    <col min="15" max="15" width="18.42578125" bestFit="1" customWidth="1"/>
    <col min="16" max="16" width="16.7109375" customWidth="1"/>
  </cols>
  <sheetData>
    <row r="1" spans="1:16" ht="15.75">
      <c r="A1" s="1116" t="s">
        <v>230</v>
      </c>
      <c r="B1" s="1117" t="s">
        <v>338</v>
      </c>
      <c r="C1" s="1117"/>
      <c r="D1" s="1118" t="s">
        <v>339</v>
      </c>
      <c r="E1" s="1118"/>
      <c r="F1" s="1118"/>
      <c r="G1" s="1118"/>
      <c r="H1" s="1118"/>
      <c r="I1" s="1118"/>
      <c r="J1" s="1118"/>
      <c r="K1" s="1118"/>
      <c r="L1" s="1118"/>
      <c r="M1" s="1118"/>
      <c r="N1" s="1118"/>
      <c r="O1" s="1118"/>
      <c r="P1" s="1117" t="s">
        <v>871</v>
      </c>
    </row>
    <row r="2" spans="1:16" ht="15.75">
      <c r="A2" s="1116"/>
      <c r="B2" s="1117"/>
      <c r="C2" s="1117"/>
      <c r="D2" s="1118" t="s">
        <v>190</v>
      </c>
      <c r="E2" s="1118"/>
      <c r="F2" s="1118"/>
      <c r="G2" s="1118"/>
      <c r="H2" s="1118"/>
      <c r="I2" s="961" t="s">
        <v>872</v>
      </c>
      <c r="J2" s="961" t="s">
        <v>223</v>
      </c>
      <c r="K2" s="961" t="s">
        <v>873</v>
      </c>
      <c r="L2" s="961" t="s">
        <v>859</v>
      </c>
      <c r="M2" s="961" t="s">
        <v>234</v>
      </c>
      <c r="N2" s="961" t="s">
        <v>874</v>
      </c>
      <c r="O2" s="961" t="s">
        <v>120</v>
      </c>
      <c r="P2" s="1117"/>
    </row>
    <row r="3" spans="1:16" ht="30">
      <c r="A3" s="1116"/>
      <c r="B3" s="961" t="s">
        <v>875</v>
      </c>
      <c r="C3" s="961" t="s">
        <v>876</v>
      </c>
      <c r="D3" s="961" t="s">
        <v>192</v>
      </c>
      <c r="E3" s="961" t="s">
        <v>193</v>
      </c>
      <c r="F3" s="961" t="s">
        <v>194</v>
      </c>
      <c r="G3" s="961" t="s">
        <v>196</v>
      </c>
      <c r="H3" s="961" t="s">
        <v>197</v>
      </c>
      <c r="I3" s="961"/>
      <c r="J3" s="961"/>
      <c r="K3" s="961"/>
      <c r="L3" s="961"/>
      <c r="M3" s="961"/>
      <c r="N3" s="961"/>
      <c r="O3" s="961"/>
      <c r="P3" s="1117"/>
    </row>
    <row r="4" spans="1:16" ht="135">
      <c r="A4" s="973" t="s">
        <v>238</v>
      </c>
      <c r="B4" s="974" t="s">
        <v>947</v>
      </c>
      <c r="C4" s="975" t="s">
        <v>829</v>
      </c>
      <c r="D4" s="975" t="s">
        <v>829</v>
      </c>
      <c r="E4" s="975" t="s">
        <v>829</v>
      </c>
      <c r="F4" s="975" t="s">
        <v>829</v>
      </c>
      <c r="G4" s="975" t="s">
        <v>829</v>
      </c>
      <c r="H4" s="975" t="s">
        <v>829</v>
      </c>
      <c r="I4" s="975" t="s">
        <v>829</v>
      </c>
      <c r="J4" s="975" t="s">
        <v>829</v>
      </c>
      <c r="K4" s="975" t="s">
        <v>829</v>
      </c>
      <c r="L4" s="975" t="s">
        <v>829</v>
      </c>
      <c r="M4" s="975" t="s">
        <v>829</v>
      </c>
      <c r="N4" s="975" t="s">
        <v>829</v>
      </c>
      <c r="O4" s="975" t="s">
        <v>829</v>
      </c>
      <c r="P4" s="976" t="s">
        <v>886</v>
      </c>
    </row>
    <row r="5" spans="1:16" ht="135">
      <c r="A5" s="977" t="s">
        <v>239</v>
      </c>
      <c r="B5" s="974" t="s">
        <v>947</v>
      </c>
      <c r="C5" s="975" t="s">
        <v>829</v>
      </c>
      <c r="D5" s="975" t="s">
        <v>829</v>
      </c>
      <c r="E5" s="975" t="s">
        <v>829</v>
      </c>
      <c r="F5" s="975" t="s">
        <v>829</v>
      </c>
      <c r="G5" s="975" t="s">
        <v>829</v>
      </c>
      <c r="H5" s="975" t="s">
        <v>829</v>
      </c>
      <c r="I5" s="975" t="s">
        <v>829</v>
      </c>
      <c r="J5" s="975" t="s">
        <v>829</v>
      </c>
      <c r="K5" s="975" t="s">
        <v>829</v>
      </c>
      <c r="L5" s="975" t="s">
        <v>829</v>
      </c>
      <c r="M5" s="975" t="s">
        <v>829</v>
      </c>
      <c r="N5" s="975" t="s">
        <v>829</v>
      </c>
      <c r="O5" s="975" t="s">
        <v>829</v>
      </c>
      <c r="P5" s="976" t="s">
        <v>886</v>
      </c>
    </row>
    <row r="6" spans="1:16" ht="135">
      <c r="A6" s="977" t="s">
        <v>240</v>
      </c>
      <c r="B6" s="974" t="s">
        <v>947</v>
      </c>
      <c r="C6" s="975" t="s">
        <v>829</v>
      </c>
      <c r="D6" s="975" t="s">
        <v>829</v>
      </c>
      <c r="E6" s="975" t="s">
        <v>829</v>
      </c>
      <c r="F6" s="975" t="s">
        <v>829</v>
      </c>
      <c r="G6" s="975" t="s">
        <v>829</v>
      </c>
      <c r="H6" s="975" t="s">
        <v>829</v>
      </c>
      <c r="I6" s="975" t="s">
        <v>829</v>
      </c>
      <c r="J6" s="975" t="s">
        <v>829</v>
      </c>
      <c r="K6" s="975" t="s">
        <v>829</v>
      </c>
      <c r="L6" s="975" t="s">
        <v>829</v>
      </c>
      <c r="M6" s="975" t="s">
        <v>829</v>
      </c>
      <c r="N6" s="975" t="s">
        <v>829</v>
      </c>
      <c r="O6" s="975" t="s">
        <v>829</v>
      </c>
      <c r="P6" s="976" t="s">
        <v>886</v>
      </c>
    </row>
    <row r="7" spans="1:16" ht="135">
      <c r="A7" s="977" t="s">
        <v>859</v>
      </c>
      <c r="B7" s="975" t="s">
        <v>829</v>
      </c>
      <c r="C7" s="975" t="s">
        <v>829</v>
      </c>
      <c r="D7" s="975" t="s">
        <v>829</v>
      </c>
      <c r="E7" s="975" t="s">
        <v>829</v>
      </c>
      <c r="F7" s="975" t="s">
        <v>829</v>
      </c>
      <c r="G7" s="975" t="s">
        <v>829</v>
      </c>
      <c r="H7" s="975" t="s">
        <v>829</v>
      </c>
      <c r="I7" s="975" t="s">
        <v>829</v>
      </c>
      <c r="J7" s="975" t="s">
        <v>829</v>
      </c>
      <c r="K7" s="975" t="s">
        <v>829</v>
      </c>
      <c r="L7" s="975" t="s">
        <v>829</v>
      </c>
      <c r="M7" s="975" t="s">
        <v>829</v>
      </c>
      <c r="N7" s="975" t="s">
        <v>829</v>
      </c>
      <c r="O7" s="975" t="s">
        <v>829</v>
      </c>
      <c r="P7" s="976" t="s">
        <v>886</v>
      </c>
    </row>
    <row r="8" spans="1:16" ht="210">
      <c r="A8" s="973" t="s">
        <v>241</v>
      </c>
      <c r="B8" s="974" t="s">
        <v>887</v>
      </c>
      <c r="C8" s="974" t="s">
        <v>887</v>
      </c>
      <c r="D8" s="974" t="s">
        <v>887</v>
      </c>
      <c r="E8" s="974" t="s">
        <v>887</v>
      </c>
      <c r="F8" s="974" t="s">
        <v>887</v>
      </c>
      <c r="G8" s="974" t="s">
        <v>887</v>
      </c>
      <c r="H8" s="974" t="s">
        <v>887</v>
      </c>
      <c r="I8" s="974" t="s">
        <v>887</v>
      </c>
      <c r="J8" s="974" t="s">
        <v>887</v>
      </c>
      <c r="K8" s="975" t="s">
        <v>829</v>
      </c>
      <c r="L8" s="975" t="s">
        <v>829</v>
      </c>
      <c r="M8" s="975" t="s">
        <v>829</v>
      </c>
      <c r="N8" s="974" t="s">
        <v>888</v>
      </c>
      <c r="O8" s="974" t="s">
        <v>888</v>
      </c>
      <c r="P8" s="978"/>
    </row>
    <row r="9" spans="1:16" ht="210">
      <c r="A9" s="979" t="s">
        <v>877</v>
      </c>
      <c r="B9" s="974" t="s">
        <v>888</v>
      </c>
      <c r="C9" s="974" t="s">
        <v>888</v>
      </c>
      <c r="D9" s="974" t="s">
        <v>888</v>
      </c>
      <c r="E9" s="974" t="s">
        <v>888</v>
      </c>
      <c r="F9" s="974" t="s">
        <v>888</v>
      </c>
      <c r="G9" s="974" t="s">
        <v>888</v>
      </c>
      <c r="H9" s="974" t="s">
        <v>888</v>
      </c>
      <c r="I9" s="974" t="s">
        <v>888</v>
      </c>
      <c r="J9" s="974" t="s">
        <v>888</v>
      </c>
      <c r="K9" s="975" t="s">
        <v>829</v>
      </c>
      <c r="L9" s="974" t="s">
        <v>888</v>
      </c>
      <c r="M9" s="974" t="s">
        <v>888</v>
      </c>
      <c r="N9" s="974" t="s">
        <v>888</v>
      </c>
      <c r="O9" s="974" t="s">
        <v>888</v>
      </c>
      <c r="P9" s="978"/>
    </row>
    <row r="10" spans="1:16">
      <c r="A10" s="977" t="s">
        <v>109</v>
      </c>
      <c r="B10" s="980"/>
      <c r="C10" s="980"/>
      <c r="D10" s="980"/>
      <c r="E10" s="980"/>
      <c r="F10" s="980"/>
      <c r="G10" s="980"/>
      <c r="H10" s="980"/>
      <c r="I10" s="980"/>
      <c r="J10" s="980"/>
      <c r="K10" s="980"/>
      <c r="L10" s="980"/>
      <c r="M10" s="980"/>
      <c r="N10" s="980"/>
      <c r="O10" s="980"/>
      <c r="P10" s="980"/>
    </row>
    <row r="11" spans="1:16">
      <c r="A11" s="968"/>
      <c r="B11" s="968"/>
      <c r="C11" s="968"/>
      <c r="D11" s="968"/>
      <c r="E11" s="968"/>
      <c r="F11" s="968"/>
      <c r="G11" s="968"/>
      <c r="H11" s="968"/>
      <c r="I11" s="968"/>
      <c r="J11" s="968"/>
      <c r="K11" s="968"/>
      <c r="L11" s="968"/>
      <c r="M11" s="968"/>
      <c r="N11" s="968"/>
      <c r="O11" s="968"/>
      <c r="P11" s="968"/>
    </row>
    <row r="12" spans="1:16" ht="150">
      <c r="A12" s="458" t="s">
        <v>878</v>
      </c>
      <c r="B12" s="725" t="s">
        <v>879</v>
      </c>
      <c r="C12" s="981" t="s">
        <v>889</v>
      </c>
      <c r="D12" s="968"/>
      <c r="E12" s="968"/>
      <c r="F12" s="968"/>
      <c r="G12" s="968"/>
      <c r="H12" s="968"/>
      <c r="I12" s="968"/>
      <c r="J12" s="968"/>
      <c r="K12" s="968"/>
      <c r="L12" s="968"/>
      <c r="M12" s="968"/>
      <c r="N12" s="968"/>
      <c r="O12" s="968"/>
      <c r="P12" s="968"/>
    </row>
    <row r="13" spans="1:16">
      <c r="A13" s="968"/>
      <c r="B13" s="968"/>
      <c r="C13" s="968"/>
      <c r="D13" s="968"/>
      <c r="E13" s="968"/>
      <c r="F13" s="968"/>
      <c r="G13" s="968"/>
      <c r="H13" s="968"/>
      <c r="I13" s="968"/>
      <c r="J13" s="968"/>
      <c r="K13" s="968"/>
      <c r="L13" s="968"/>
      <c r="M13" s="968"/>
      <c r="N13" s="968"/>
      <c r="O13" s="968"/>
      <c r="P13" s="968"/>
    </row>
    <row r="14" spans="1:16" ht="15.75">
      <c r="A14" s="1116" t="s">
        <v>242</v>
      </c>
      <c r="B14" s="1117" t="s">
        <v>342</v>
      </c>
      <c r="C14" s="1117"/>
      <c r="D14" s="1118" t="s">
        <v>343</v>
      </c>
      <c r="E14" s="1118"/>
      <c r="F14" s="1118"/>
      <c r="G14" s="1118"/>
      <c r="H14" s="1118"/>
      <c r="I14" s="1118"/>
      <c r="J14" s="1118"/>
      <c r="K14" s="1118"/>
      <c r="L14" s="1118"/>
      <c r="M14" s="1118"/>
      <c r="N14" s="1118"/>
      <c r="O14" s="1118"/>
      <c r="P14" s="1117" t="s">
        <v>880</v>
      </c>
    </row>
    <row r="15" spans="1:16">
      <c r="A15" s="1116"/>
      <c r="B15" s="1117"/>
      <c r="C15" s="1117"/>
      <c r="D15" s="1119" t="s">
        <v>190</v>
      </c>
      <c r="E15" s="1119"/>
      <c r="F15" s="1119"/>
      <c r="G15" s="1119"/>
      <c r="H15" s="1119"/>
      <c r="I15" s="1117" t="s">
        <v>872</v>
      </c>
      <c r="J15" s="1117" t="s">
        <v>223</v>
      </c>
      <c r="K15" s="1117" t="s">
        <v>873</v>
      </c>
      <c r="L15" s="1117" t="s">
        <v>859</v>
      </c>
      <c r="M15" s="1117" t="s">
        <v>234</v>
      </c>
      <c r="N15" s="1117" t="s">
        <v>881</v>
      </c>
      <c r="O15" s="1117" t="s">
        <v>120</v>
      </c>
      <c r="P15" s="1117"/>
    </row>
    <row r="16" spans="1:16" ht="30">
      <c r="A16" s="1116"/>
      <c r="B16" s="961" t="s">
        <v>882</v>
      </c>
      <c r="C16" s="961" t="s">
        <v>883</v>
      </c>
      <c r="D16" s="961" t="s">
        <v>192</v>
      </c>
      <c r="E16" s="961" t="s">
        <v>193</v>
      </c>
      <c r="F16" s="961" t="s">
        <v>194</v>
      </c>
      <c r="G16" s="961" t="s">
        <v>196</v>
      </c>
      <c r="H16" s="961" t="s">
        <v>197</v>
      </c>
      <c r="I16" s="1117"/>
      <c r="J16" s="1117"/>
      <c r="K16" s="1117"/>
      <c r="L16" s="1117"/>
      <c r="M16" s="1117"/>
      <c r="N16" s="1117"/>
      <c r="O16" s="1120"/>
      <c r="P16" s="1117"/>
    </row>
    <row r="17" spans="1:16" ht="210">
      <c r="A17" s="969" t="s">
        <v>241</v>
      </c>
      <c r="B17" s="974" t="s">
        <v>888</v>
      </c>
      <c r="C17" s="974" t="s">
        <v>888</v>
      </c>
      <c r="D17" s="974" t="s">
        <v>888</v>
      </c>
      <c r="E17" s="974" t="s">
        <v>888</v>
      </c>
      <c r="F17" s="974" t="s">
        <v>888</v>
      </c>
      <c r="G17" s="974" t="s">
        <v>888</v>
      </c>
      <c r="H17" s="974" t="s">
        <v>888</v>
      </c>
      <c r="I17" s="974" t="s">
        <v>888</v>
      </c>
      <c r="J17" s="974" t="s">
        <v>888</v>
      </c>
      <c r="K17" s="975" t="s">
        <v>829</v>
      </c>
      <c r="L17" s="975" t="s">
        <v>829</v>
      </c>
      <c r="M17" s="975" t="s">
        <v>829</v>
      </c>
      <c r="N17" s="974" t="s">
        <v>888</v>
      </c>
      <c r="O17" s="974" t="s">
        <v>888</v>
      </c>
      <c r="P17" s="982"/>
    </row>
    <row r="18" spans="1:16" ht="45">
      <c r="A18" s="971" t="s">
        <v>247</v>
      </c>
      <c r="B18" s="976" t="s">
        <v>851</v>
      </c>
      <c r="C18" s="976" t="s">
        <v>851</v>
      </c>
      <c r="D18" s="976" t="s">
        <v>851</v>
      </c>
      <c r="E18" s="976" t="s">
        <v>851</v>
      </c>
      <c r="F18" s="976" t="s">
        <v>851</v>
      </c>
      <c r="G18" s="976" t="s">
        <v>851</v>
      </c>
      <c r="H18" s="976" t="s">
        <v>851</v>
      </c>
      <c r="I18" s="976" t="s">
        <v>851</v>
      </c>
      <c r="J18" s="976" t="s">
        <v>851</v>
      </c>
      <c r="K18" s="976" t="s">
        <v>851</v>
      </c>
      <c r="L18" s="976" t="s">
        <v>851</v>
      </c>
      <c r="M18" s="976" t="s">
        <v>851</v>
      </c>
      <c r="N18" s="976" t="s">
        <v>851</v>
      </c>
      <c r="O18" s="976" t="s">
        <v>851</v>
      </c>
      <c r="P18" s="976" t="s">
        <v>851</v>
      </c>
    </row>
    <row r="19" spans="1:16" ht="45">
      <c r="A19" s="966" t="s">
        <v>884</v>
      </c>
      <c r="B19" s="976" t="s">
        <v>851</v>
      </c>
      <c r="C19" s="976" t="s">
        <v>851</v>
      </c>
      <c r="D19" s="976" t="s">
        <v>851</v>
      </c>
      <c r="E19" s="976" t="s">
        <v>851</v>
      </c>
      <c r="F19" s="976" t="s">
        <v>851</v>
      </c>
      <c r="G19" s="976" t="s">
        <v>851</v>
      </c>
      <c r="H19" s="976" t="s">
        <v>851</v>
      </c>
      <c r="I19" s="976" t="s">
        <v>851</v>
      </c>
      <c r="J19" s="976" t="s">
        <v>851</v>
      </c>
      <c r="K19" s="976" t="s">
        <v>851</v>
      </c>
      <c r="L19" s="976" t="s">
        <v>851</v>
      </c>
      <c r="M19" s="976" t="s">
        <v>851</v>
      </c>
      <c r="N19" s="976" t="s">
        <v>851</v>
      </c>
      <c r="O19" s="976" t="s">
        <v>851</v>
      </c>
      <c r="P19" s="976" t="s">
        <v>851</v>
      </c>
    </row>
    <row r="20" spans="1:16">
      <c r="A20" s="972" t="s">
        <v>109</v>
      </c>
      <c r="B20" s="967"/>
      <c r="C20" s="967"/>
      <c r="D20" s="967"/>
      <c r="E20" s="967"/>
      <c r="F20" s="967"/>
      <c r="G20" s="967"/>
      <c r="H20" s="967"/>
      <c r="I20" s="967"/>
      <c r="J20" s="967"/>
      <c r="K20" s="967"/>
      <c r="L20" s="967"/>
      <c r="M20" s="967"/>
      <c r="N20" s="967"/>
      <c r="O20" s="967"/>
      <c r="P20" s="967"/>
    </row>
    <row r="22" spans="1:16" ht="90">
      <c r="A22" s="458" t="s">
        <v>885</v>
      </c>
      <c r="B22" s="725" t="s">
        <v>879</v>
      </c>
      <c r="C22" s="981" t="s">
        <v>890</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0">
    <tabColor theme="8"/>
  </sheetPr>
  <dimension ref="A1:C14"/>
  <sheetViews>
    <sheetView showGridLines="0" workbookViewId="0">
      <selection activeCell="B23" sqref="B23"/>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372</v>
      </c>
      <c r="B2" s="110"/>
      <c r="C2" s="111"/>
    </row>
    <row r="3" spans="1:3" s="15" customFormat="1" ht="15.75">
      <c r="A3" s="98"/>
      <c r="B3" s="70"/>
      <c r="C3" s="99"/>
    </row>
    <row r="4" spans="1:3">
      <c r="A4" s="95" t="s">
        <v>351</v>
      </c>
      <c r="B4" s="69" t="s">
        <v>363</v>
      </c>
      <c r="C4" s="100" t="s">
        <v>362</v>
      </c>
    </row>
    <row r="5" spans="1:3">
      <c r="A5" s="112"/>
      <c r="B5" s="43"/>
      <c r="C5" s="96"/>
    </row>
    <row r="6" spans="1:3" ht="30">
      <c r="A6" s="113" t="s">
        <v>571</v>
      </c>
      <c r="B6" s="75" t="s">
        <v>572</v>
      </c>
      <c r="C6" s="428" t="s">
        <v>707</v>
      </c>
    </row>
    <row r="7" spans="1:3">
      <c r="A7" s="124"/>
      <c r="B7" s="128"/>
      <c r="C7" s="122"/>
    </row>
    <row r="8" spans="1:3">
      <c r="A8" s="113" t="s">
        <v>574</v>
      </c>
      <c r="B8" s="75" t="s">
        <v>573</v>
      </c>
      <c r="C8" s="428" t="s">
        <v>376</v>
      </c>
    </row>
    <row r="9" spans="1:3">
      <c r="A9" s="124"/>
      <c r="B9" s="128"/>
      <c r="C9" s="122"/>
    </row>
    <row r="10" spans="1:3">
      <c r="A10" s="113" t="s">
        <v>316</v>
      </c>
      <c r="B10" s="75" t="s">
        <v>374</v>
      </c>
      <c r="C10" s="114" t="s">
        <v>376</v>
      </c>
    </row>
    <row r="11" spans="1:3">
      <c r="A11" s="124"/>
      <c r="B11" s="128"/>
      <c r="C11" s="122"/>
    </row>
    <row r="12" spans="1:3" ht="30">
      <c r="A12" s="113" t="s">
        <v>402</v>
      </c>
      <c r="B12" s="75" t="s">
        <v>515</v>
      </c>
      <c r="C12" s="306" t="s">
        <v>585</v>
      </c>
    </row>
    <row r="13" spans="1:3" s="11" customFormat="1">
      <c r="A13" s="140"/>
      <c r="B13" s="158"/>
      <c r="C13" s="159"/>
    </row>
    <row r="14" spans="1:3" ht="21">
      <c r="A14" s="125" t="s">
        <v>465</v>
      </c>
      <c r="B14" s="124"/>
      <c r="C14" s="122"/>
    </row>
  </sheetData>
  <hyperlinks>
    <hyperlink ref="A6" location="'Eigen gebouwen'!A1" display="Eigen gebouwen" xr:uid="{00000000-0004-0000-0400-000000000000}"/>
    <hyperlink ref="A10" location="'Eigen vloot'!A1" display="Eigen vloot" xr:uid="{00000000-0004-0000-0400-000001000000}"/>
    <hyperlink ref="A8" location="'Eigen openbare verlichting'!A1" display="Eigen openbare verlichting" xr:uid="{00000000-0004-0000-0400-000002000000}"/>
    <hyperlink ref="A12" location="'Eigen informatie GS &amp; warmtenet'!A1" display="Eigen informatie GS &amp; warmtenet" xr:uid="{00000000-0004-0000-04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3" customWidth="1"/>
    <col min="2" max="2" width="15" style="443" customWidth="1"/>
    <col min="3" max="3" width="25.140625" style="443" customWidth="1"/>
    <col min="4" max="4" width="15" style="443" customWidth="1"/>
    <col min="5" max="5" width="40.5703125" style="443" customWidth="1"/>
    <col min="6" max="6" width="14.85546875" style="443" customWidth="1"/>
    <col min="7" max="7" width="8.5703125" style="443" bestFit="1" customWidth="1"/>
    <col min="8" max="8" width="10.85546875" style="443" bestFit="1"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35.7109375" style="443" customWidth="1"/>
    <col min="16" max="16" width="43.5703125" style="443" customWidth="1"/>
    <col min="17" max="17" width="9.140625" style="443"/>
    <col min="18" max="18" width="20.42578125" style="443" customWidth="1"/>
    <col min="19" max="16384" width="9.140625" style="443"/>
  </cols>
  <sheetData>
    <row r="1" spans="1:16" ht="15.75" customHeight="1" outlineLevel="1" thickTop="1" thickBot="1">
      <c r="A1" s="1121" t="s">
        <v>375</v>
      </c>
      <c r="B1" s="1122" t="s">
        <v>188</v>
      </c>
      <c r="C1" s="1123"/>
      <c r="D1" s="1123"/>
      <c r="E1" s="1123"/>
      <c r="F1" s="1123"/>
      <c r="G1" s="1123"/>
      <c r="H1" s="1123"/>
      <c r="I1" s="1123"/>
      <c r="J1" s="1123"/>
      <c r="K1" s="1123"/>
      <c r="L1" s="1123"/>
      <c r="M1" s="1123"/>
      <c r="N1" s="1123"/>
      <c r="O1" s="1123"/>
      <c r="P1" s="1123"/>
    </row>
    <row r="2" spans="1:16" ht="15" customHeight="1" outlineLevel="1" thickTop="1">
      <c r="A2" s="1121"/>
      <c r="B2" s="1124" t="s">
        <v>20</v>
      </c>
      <c r="C2" s="1124" t="s">
        <v>189</v>
      </c>
      <c r="D2" s="1125" t="s">
        <v>190</v>
      </c>
      <c r="E2" s="1126"/>
      <c r="F2" s="1126"/>
      <c r="G2" s="1126"/>
      <c r="H2" s="1126"/>
      <c r="I2" s="1126"/>
      <c r="J2" s="1126"/>
      <c r="K2" s="1127"/>
      <c r="L2" s="1125" t="s">
        <v>191</v>
      </c>
      <c r="M2" s="1126"/>
      <c r="N2" s="1126"/>
      <c r="O2" s="1126"/>
      <c r="P2" s="1127"/>
    </row>
    <row r="3" spans="1:16" ht="56.25" customHeight="1" outlineLevel="1">
      <c r="A3" s="1121"/>
      <c r="B3" s="1104"/>
      <c r="C3" s="1104"/>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outlineLevel="1">
      <c r="A4" s="630" t="s">
        <v>580</v>
      </c>
      <c r="B4" s="460"/>
      <c r="C4" s="460"/>
      <c r="D4" s="460"/>
      <c r="E4" s="460"/>
      <c r="F4" s="460"/>
      <c r="G4" s="492"/>
      <c r="H4" s="492"/>
      <c r="I4" s="460"/>
      <c r="J4" s="460"/>
      <c r="K4" s="460"/>
      <c r="L4" s="460"/>
      <c r="M4" s="460"/>
      <c r="N4" s="460"/>
      <c r="O4" s="460"/>
      <c r="P4" s="460"/>
    </row>
    <row r="5" spans="1:16" outlineLevel="1">
      <c r="A5" s="630" t="s">
        <v>581</v>
      </c>
      <c r="B5" s="460"/>
      <c r="C5" s="460"/>
      <c r="D5" s="460"/>
      <c r="E5" s="460"/>
      <c r="F5" s="460"/>
      <c r="G5" s="492"/>
      <c r="H5" s="492"/>
      <c r="I5" s="460"/>
      <c r="J5" s="460"/>
      <c r="K5" s="460"/>
      <c r="L5" s="460"/>
      <c r="M5" s="460"/>
      <c r="N5" s="460"/>
      <c r="O5" s="460"/>
      <c r="P5" s="460"/>
    </row>
    <row r="6" spans="1:16" outlineLevel="1">
      <c r="A6" s="630" t="s">
        <v>582</v>
      </c>
      <c r="B6" s="460"/>
      <c r="C6" s="460"/>
      <c r="D6" s="460"/>
      <c r="E6" s="460"/>
      <c r="F6" s="460"/>
      <c r="G6" s="492"/>
      <c r="H6" s="492"/>
      <c r="I6" s="460"/>
      <c r="J6" s="460"/>
      <c r="K6" s="460"/>
      <c r="L6" s="460"/>
      <c r="M6" s="460"/>
      <c r="N6" s="460"/>
      <c r="O6" s="460"/>
      <c r="P6" s="460"/>
    </row>
    <row r="7" spans="1:16" outlineLevel="1">
      <c r="A7" s="462"/>
      <c r="B7" s="460"/>
      <c r="C7" s="460"/>
      <c r="D7" s="460"/>
      <c r="E7" s="460"/>
      <c r="F7" s="460"/>
      <c r="G7" s="492"/>
      <c r="H7" s="492"/>
      <c r="I7" s="460"/>
      <c r="J7" s="460"/>
      <c r="K7" s="460"/>
      <c r="L7" s="460"/>
      <c r="M7" s="460"/>
      <c r="N7" s="460"/>
      <c r="O7" s="460"/>
      <c r="P7" s="460"/>
    </row>
    <row r="8" spans="1:16" outlineLevel="1">
      <c r="A8" s="631" t="s">
        <v>583</v>
      </c>
      <c r="B8" s="460"/>
      <c r="C8" s="460"/>
      <c r="D8" s="460"/>
      <c r="E8" s="460"/>
      <c r="F8" s="460"/>
      <c r="G8" s="492"/>
      <c r="H8" s="492"/>
      <c r="I8" s="460"/>
      <c r="J8" s="460"/>
      <c r="K8" s="460"/>
      <c r="L8" s="460"/>
      <c r="M8" s="460"/>
      <c r="N8" s="460"/>
      <c r="O8" s="460"/>
      <c r="P8" s="460"/>
    </row>
    <row r="9" spans="1:16" outlineLevel="1">
      <c r="A9" s="462"/>
      <c r="B9" s="460"/>
      <c r="C9" s="460"/>
      <c r="D9" s="460"/>
      <c r="E9" s="460"/>
      <c r="F9" s="460"/>
      <c r="G9" s="492"/>
      <c r="H9" s="492"/>
      <c r="I9" s="460"/>
      <c r="J9" s="460"/>
      <c r="K9" s="460"/>
      <c r="L9" s="460"/>
      <c r="M9" s="460"/>
      <c r="N9" s="460"/>
      <c r="O9" s="460"/>
      <c r="P9" s="460"/>
    </row>
    <row r="10" spans="1:16" outlineLevel="1">
      <c r="A10" s="462" t="s">
        <v>584</v>
      </c>
      <c r="B10" s="460"/>
      <c r="C10" s="460"/>
      <c r="D10" s="460"/>
      <c r="E10" s="460"/>
      <c r="F10" s="460"/>
      <c r="G10" s="492"/>
      <c r="H10" s="492"/>
      <c r="I10" s="460"/>
      <c r="J10" s="460"/>
      <c r="K10" s="460"/>
      <c r="L10" s="460"/>
      <c r="M10" s="460"/>
      <c r="N10" s="460"/>
      <c r="O10" s="830" t="s">
        <v>603</v>
      </c>
      <c r="P10" s="830" t="s">
        <v>602</v>
      </c>
    </row>
    <row r="11" spans="1:16" outlineLevel="1">
      <c r="A11" s="462"/>
      <c r="B11" s="460"/>
      <c r="C11" s="460"/>
      <c r="D11" s="460"/>
      <c r="E11" s="460"/>
      <c r="F11" s="460"/>
      <c r="G11" s="492"/>
      <c r="H11" s="492"/>
      <c r="I11" s="460"/>
      <c r="J11" s="460"/>
      <c r="K11" s="460"/>
      <c r="L11" s="460"/>
      <c r="M11" s="460"/>
      <c r="N11" s="460"/>
      <c r="O11" s="460"/>
      <c r="P11" s="460"/>
    </row>
    <row r="12" spans="1:16" ht="15.75" outlineLevel="1" thickBot="1">
      <c r="B12" s="460"/>
      <c r="C12" s="460"/>
      <c r="D12" s="460"/>
      <c r="E12" s="460"/>
      <c r="F12" s="460"/>
      <c r="G12" s="492"/>
      <c r="H12" s="492"/>
      <c r="I12" s="460"/>
      <c r="J12" s="460"/>
      <c r="K12" s="460"/>
      <c r="L12" s="460"/>
      <c r="M12" s="460"/>
      <c r="N12" s="460"/>
      <c r="O12" s="460"/>
      <c r="P12" s="460"/>
    </row>
    <row r="13" spans="1:16" ht="25.5" customHeight="1" outlineLevel="1" thickBot="1">
      <c r="A13" s="463" t="s">
        <v>569</v>
      </c>
      <c r="B13" s="445"/>
      <c r="C13" s="464"/>
      <c r="D13" s="464"/>
      <c r="E13" s="464"/>
      <c r="F13" s="464"/>
      <c r="G13" s="464"/>
      <c r="H13" s="464"/>
      <c r="I13" s="464"/>
      <c r="J13" s="464"/>
      <c r="K13" s="464"/>
      <c r="L13" s="464"/>
      <c r="M13" s="464"/>
      <c r="N13" s="464"/>
      <c r="O13" s="726"/>
      <c r="P13" s="726"/>
    </row>
    <row r="14" spans="1:16" outlineLevel="1"/>
    <row r="15" spans="1:16" s="457" customFormat="1" outlineLevel="1">
      <c r="A15" s="465" t="s">
        <v>294</v>
      </c>
      <c r="B15" s="466">
        <f>SUM(B4:B12)</f>
        <v>0</v>
      </c>
      <c r="C15" s="466">
        <f t="shared" ref="C15:P15" si="0">SUM(C4:C13)</f>
        <v>0</v>
      </c>
      <c r="D15" s="466">
        <f t="shared" si="0"/>
        <v>0</v>
      </c>
      <c r="E15" s="466">
        <f t="shared" si="0"/>
        <v>0</v>
      </c>
      <c r="F15" s="466">
        <f t="shared" si="0"/>
        <v>0</v>
      </c>
      <c r="G15" s="466"/>
      <c r="H15" s="466"/>
      <c r="I15" s="466">
        <f t="shared" si="0"/>
        <v>0</v>
      </c>
      <c r="J15" s="466">
        <f t="shared" si="0"/>
        <v>0</v>
      </c>
      <c r="K15" s="466">
        <f t="shared" si="0"/>
        <v>0</v>
      </c>
      <c r="L15" s="466">
        <f t="shared" si="0"/>
        <v>0</v>
      </c>
      <c r="M15" s="466">
        <f t="shared" si="0"/>
        <v>0</v>
      </c>
      <c r="N15" s="466">
        <f t="shared" si="0"/>
        <v>0</v>
      </c>
      <c r="O15" s="466">
        <f>SUM(O4:O13)</f>
        <v>0</v>
      </c>
      <c r="P15" s="466">
        <f t="shared" si="0"/>
        <v>0</v>
      </c>
    </row>
    <row r="16" spans="1:16" outlineLevel="1">
      <c r="B16" s="469"/>
      <c r="C16" s="469"/>
      <c r="D16" s="469"/>
      <c r="E16" s="469"/>
      <c r="F16" s="469"/>
      <c r="G16" s="469"/>
      <c r="H16" s="469"/>
      <c r="I16" s="469"/>
      <c r="J16" s="469"/>
      <c r="K16" s="469"/>
      <c r="L16" s="469"/>
      <c r="M16" s="469"/>
      <c r="N16" s="469"/>
      <c r="O16" s="469"/>
      <c r="P16" s="469"/>
    </row>
    <row r="17" spans="1:16" outlineLevel="1">
      <c r="A17" s="470" t="s">
        <v>578</v>
      </c>
      <c r="B17" s="494">
        <f ca="1">'EF ele_warmte'!B12</f>
        <v>0.21462657327734241</v>
      </c>
      <c r="C17" s="494">
        <f ca="1">'EF ele_warmte'!B22</f>
        <v>0</v>
      </c>
      <c r="D17" s="494">
        <f>EF_CO2_aardgas</f>
        <v>0.20200000000000001</v>
      </c>
      <c r="E17" s="494">
        <f>EF_VLgas_CO2</f>
        <v>0.22700000000000001</v>
      </c>
      <c r="F17" s="494">
        <f>EF_stookolie_CO2</f>
        <v>0.26700000000000002</v>
      </c>
      <c r="G17" s="494"/>
      <c r="H17" s="494"/>
      <c r="I17" s="494">
        <f>EF_bruinkool_CO2</f>
        <v>0.35099999999999998</v>
      </c>
      <c r="J17" s="494">
        <f>EF_steenkool_CO2</f>
        <v>0.35399999999999998</v>
      </c>
      <c r="K17" s="494">
        <f>EF_anderfossiel_CO2</f>
        <v>0.26400000000000001</v>
      </c>
      <c r="L17" s="494">
        <f>'EF brandstof'!J4</f>
        <v>0</v>
      </c>
      <c r="M17" s="494">
        <f>'EF brandstof'!K4</f>
        <v>0</v>
      </c>
      <c r="N17" s="494">
        <f>'EF brandstof'!L4</f>
        <v>0</v>
      </c>
      <c r="O17" s="494">
        <v>0</v>
      </c>
      <c r="P17" s="494">
        <v>0</v>
      </c>
    </row>
    <row r="18" spans="1:16" outlineLevel="1">
      <c r="B18" s="469"/>
      <c r="C18" s="469"/>
      <c r="D18" s="469"/>
      <c r="E18" s="469"/>
      <c r="F18" s="469"/>
      <c r="G18" s="469"/>
      <c r="H18" s="469"/>
      <c r="I18" s="469"/>
      <c r="J18" s="469"/>
      <c r="K18" s="469"/>
      <c r="L18" s="469"/>
      <c r="M18" s="469"/>
      <c r="N18" s="469"/>
      <c r="O18" s="469"/>
      <c r="P18" s="469"/>
    </row>
    <row r="19" spans="1:16" outlineLevel="1">
      <c r="A19" s="465" t="s">
        <v>206</v>
      </c>
      <c r="B19" s="471">
        <f ca="1">B15*B17</f>
        <v>0</v>
      </c>
      <c r="C19" s="471">
        <f ca="1">C15*C17</f>
        <v>0</v>
      </c>
      <c r="D19" s="471">
        <f>D15*D17</f>
        <v>0</v>
      </c>
      <c r="E19" s="471">
        <f>E15*E17</f>
        <v>0</v>
      </c>
      <c r="F19" s="471">
        <f>F15*F17</f>
        <v>0</v>
      </c>
      <c r="G19" s="471"/>
      <c r="H19" s="471"/>
      <c r="I19" s="471">
        <f t="shared" ref="I19:P19" si="1">I15*I17</f>
        <v>0</v>
      </c>
      <c r="J19" s="471">
        <f t="shared" si="1"/>
        <v>0</v>
      </c>
      <c r="K19" s="471">
        <f t="shared" si="1"/>
        <v>0</v>
      </c>
      <c r="L19" s="471">
        <f t="shared" si="1"/>
        <v>0</v>
      </c>
      <c r="M19" s="471">
        <f t="shared" si="1"/>
        <v>0</v>
      </c>
      <c r="N19" s="471">
        <f t="shared" si="1"/>
        <v>0</v>
      </c>
      <c r="O19" s="471">
        <f>O15*O17</f>
        <v>0</v>
      </c>
      <c r="P19" s="471">
        <f t="shared" si="1"/>
        <v>0</v>
      </c>
    </row>
    <row r="22" spans="1:16" s="445" customFormat="1" ht="15" customHeight="1" outlineLevel="1">
      <c r="A22" s="472" t="s">
        <v>478</v>
      </c>
      <c r="B22" s="473"/>
      <c r="C22" s="474"/>
      <c r="D22" s="475"/>
      <c r="E22" s="476"/>
    </row>
    <row r="23" spans="1:16" s="48" customFormat="1" ht="15" customHeight="1" outlineLevel="1">
      <c r="A23" s="477"/>
      <c r="B23" s="478"/>
      <c r="C23" s="479" t="s">
        <v>366</v>
      </c>
      <c r="D23" s="479" t="s">
        <v>175</v>
      </c>
      <c r="E23" s="480"/>
    </row>
    <row r="24" spans="1:16" s="445" customFormat="1" ht="15" customHeight="1" outlineLevel="1">
      <c r="A24" s="481" t="s">
        <v>255</v>
      </c>
      <c r="B24" s="47">
        <f>EigenZB</f>
        <v>0</v>
      </c>
      <c r="C24" s="482"/>
      <c r="D24" s="829" t="s">
        <v>398</v>
      </c>
      <c r="E24" s="446"/>
    </row>
    <row r="25" spans="1:16" s="445" customFormat="1" outlineLevel="1">
      <c r="A25" s="481" t="s">
        <v>445</v>
      </c>
      <c r="B25" s="48">
        <v>4.2</v>
      </c>
      <c r="C25" s="482"/>
      <c r="D25" s="483" t="s">
        <v>502</v>
      </c>
      <c r="E25" s="459"/>
    </row>
    <row r="26" spans="1:16" s="445" customFormat="1" outlineLevel="1">
      <c r="A26" s="731" t="s">
        <v>446</v>
      </c>
      <c r="B26" s="732">
        <f>1.34/3.6</f>
        <v>0.37222222222222223</v>
      </c>
      <c r="C26" s="482" t="s">
        <v>208</v>
      </c>
      <c r="D26" s="483" t="s">
        <v>502</v>
      </c>
      <c r="E26" s="459"/>
    </row>
    <row r="27" spans="1:16" s="445" customFormat="1" outlineLevel="1">
      <c r="A27" s="484" t="s">
        <v>592</v>
      </c>
      <c r="B27" s="734">
        <f>B24*B25*B26</f>
        <v>0</v>
      </c>
      <c r="C27" s="485" t="s">
        <v>593</v>
      </c>
      <c r="D27" s="486"/>
      <c r="E27" s="487"/>
    </row>
    <row r="28" spans="1:16" s="445" customFormat="1" outlineLevel="1">
      <c r="A28" s="48"/>
      <c r="B28" s="48"/>
      <c r="C28" s="488"/>
      <c r="D28" s="482"/>
    </row>
    <row r="29" spans="1:16" s="445" customFormat="1" outlineLevel="1">
      <c r="A29" s="489" t="s">
        <v>479</v>
      </c>
      <c r="B29" s="473"/>
      <c r="C29" s="474"/>
      <c r="D29" s="475"/>
      <c r="E29" s="476"/>
    </row>
    <row r="30" spans="1:16" s="48" customFormat="1" outlineLevel="1">
      <c r="A30" s="490"/>
      <c r="B30" s="478"/>
      <c r="C30" s="479" t="s">
        <v>366</v>
      </c>
      <c r="D30" s="479" t="s">
        <v>175</v>
      </c>
      <c r="E30" s="480"/>
    </row>
    <row r="31" spans="1:16" s="445" customFormat="1" outlineLevel="1">
      <c r="A31" s="481" t="s">
        <v>444</v>
      </c>
      <c r="B31" s="47">
        <f>EigenWP</f>
        <v>0</v>
      </c>
      <c r="C31" s="482"/>
      <c r="D31" s="829" t="s">
        <v>398</v>
      </c>
      <c r="E31" s="446"/>
    </row>
    <row r="32" spans="1:16" s="445" customFormat="1" outlineLevel="1">
      <c r="A32" s="481" t="s">
        <v>442</v>
      </c>
      <c r="B32" s="48">
        <v>13</v>
      </c>
      <c r="C32" s="488" t="s">
        <v>252</v>
      </c>
      <c r="D32" s="483" t="s">
        <v>502</v>
      </c>
      <c r="E32" s="446"/>
    </row>
    <row r="33" spans="1:5" s="445" customFormat="1" outlineLevel="1">
      <c r="A33" s="481" t="s">
        <v>443</v>
      </c>
      <c r="B33" s="48">
        <v>2000</v>
      </c>
      <c r="C33" s="488" t="s">
        <v>254</v>
      </c>
      <c r="D33" s="483" t="s">
        <v>502</v>
      </c>
      <c r="E33" s="446"/>
    </row>
    <row r="34" spans="1:5" s="445" customFormat="1" outlineLevel="1">
      <c r="A34" s="731" t="s">
        <v>371</v>
      </c>
      <c r="B34" s="48">
        <v>3.75</v>
      </c>
      <c r="C34" s="488"/>
      <c r="D34" s="483" t="s">
        <v>502</v>
      </c>
      <c r="E34" s="446"/>
    </row>
    <row r="35" spans="1:5" s="445" customFormat="1" outlineLevel="1">
      <c r="A35" s="484" t="s">
        <v>592</v>
      </c>
      <c r="B35" s="733">
        <f>B31*B32*B33/1000-B31*B32*B33/1000/B34</f>
        <v>0</v>
      </c>
      <c r="C35" s="491" t="s">
        <v>593</v>
      </c>
      <c r="D35" s="486"/>
      <c r="E35" s="453"/>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31</vt:i4>
      </vt:variant>
      <vt:variant>
        <vt:lpstr>Named Ranges</vt:lpstr>
      </vt:variant>
      <vt:variant>
        <vt:i4>212</vt:i4>
      </vt:variant>
    </vt:vector>
  </HeadingPairs>
  <TitlesOfParts>
    <vt:vector size="243" baseType="lpstr">
      <vt:lpstr>LEGENDE</vt:lpstr>
      <vt:lpstr>OUTPUT--&gt;</vt:lpstr>
      <vt:lpstr>SEAP template</vt:lpstr>
      <vt:lpstr>Nulmeting 2011</vt:lpstr>
      <vt:lpstr>betrouwbaarheid inventaris</vt:lpstr>
      <vt:lpstr>Lokale energieproductie 2011</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2022-07-26T12:58:50Z</dcterms:modified>
</cp:coreProperties>
</file>